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дмин\Documents\"/>
    </mc:Choice>
  </mc:AlternateContent>
  <bookViews>
    <workbookView xWindow="0" yWindow="0" windowWidth="23040" windowHeight="9192"/>
  </bookViews>
  <sheets>
    <sheet name="Лист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" i="1" l="1"/>
  <c r="J26" i="1"/>
  <c r="D26" i="1"/>
  <c r="D24" i="1"/>
  <c r="D23" i="1"/>
  <c r="S14" i="1" l="1"/>
  <c r="P14" i="1"/>
  <c r="J14" i="1"/>
  <c r="D14" i="1"/>
  <c r="D6" i="1"/>
  <c r="D7" i="1" s="1"/>
  <c r="D18" i="1" l="1"/>
  <c r="D22" i="1"/>
  <c r="S22" i="1"/>
  <c r="S18" i="1"/>
  <c r="P18" i="1"/>
  <c r="P22" i="1"/>
  <c r="J18" i="1"/>
  <c r="J22" i="1"/>
  <c r="D20" i="1" l="1"/>
  <c r="D19" i="1"/>
  <c r="D21" i="1" s="1"/>
  <c r="S19" i="1"/>
  <c r="S21" i="1" s="1"/>
  <c r="S23" i="1" s="1"/>
  <c r="S20" i="1"/>
  <c r="P19" i="1"/>
  <c r="P21" i="1" s="1"/>
  <c r="P20" i="1"/>
  <c r="J19" i="1"/>
  <c r="J21" i="1" s="1"/>
  <c r="J20" i="1"/>
  <c r="J23" i="1" l="1"/>
  <c r="P23" i="1"/>
  <c r="P26" i="1" s="1"/>
  <c r="J24" i="1" l="1"/>
  <c r="J27" i="1" s="1"/>
</calcChain>
</file>

<file path=xl/sharedStrings.xml><?xml version="1.0" encoding="utf-8"?>
<sst xmlns="http://schemas.openxmlformats.org/spreadsheetml/2006/main" count="74" uniqueCount="34">
  <si>
    <t>Zero-coupon rate, p.a. (ann. Comp)</t>
  </si>
  <si>
    <t>Tenor, years</t>
  </si>
  <si>
    <t>Bond price</t>
  </si>
  <si>
    <t>Discount</t>
  </si>
  <si>
    <t>Black Scholes</t>
  </si>
  <si>
    <t xml:space="preserve">Buy Binary Put </t>
  </si>
  <si>
    <t>S</t>
  </si>
  <si>
    <t>K</t>
  </si>
  <si>
    <t>r</t>
  </si>
  <si>
    <t>q</t>
  </si>
  <si>
    <t>sigma</t>
  </si>
  <si>
    <t>dt</t>
  </si>
  <si>
    <t>d1</t>
  </si>
  <si>
    <t>d2</t>
  </si>
  <si>
    <t>Nd1</t>
  </si>
  <si>
    <t>Nd2</t>
  </si>
  <si>
    <t>F</t>
  </si>
  <si>
    <t>Put Price</t>
  </si>
  <si>
    <t>&lt;-LIBOR</t>
  </si>
  <si>
    <t>Participation</t>
  </si>
  <si>
    <t xml:space="preserve">Sell Put </t>
  </si>
  <si>
    <t>New Put Price</t>
  </si>
  <si>
    <t>Summ</t>
  </si>
  <si>
    <t>Sell Binary Put</t>
  </si>
  <si>
    <t>№1</t>
  </si>
  <si>
    <t>№2</t>
  </si>
  <si>
    <t>№3</t>
  </si>
  <si>
    <t>Summ yield</t>
  </si>
  <si>
    <t>Yield for year</t>
  </si>
  <si>
    <t>N(-d1)(в форумле БШ не используется)</t>
  </si>
  <si>
    <t>N(-d2)</t>
  </si>
  <si>
    <t>d1(в формуле БШ не используется)</t>
  </si>
  <si>
    <t>N(-d1)</t>
  </si>
  <si>
    <t>Summ yield(считаем для номинал+премия за проданный опцион)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</si>
</sst>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9" fontId="0" fillId="0" borderId="0" xfId="0" applyNumberFormat="1"/>
    <xf numFmtId="0" fontId="1" fillId="0" borderId="0" xfId="0" applyFont="1"/>
    <xf numFmtId="10" fontId="1" fillId="0" borderId="0" xfId="0" applyNumberFormat="1" applyFont="1"/>
    <xf numFmtId="0" fontId="0" fillId="2" borderId="0" xfId="0" applyFill="1"/>
    <xf numFmtId="10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27"/>
  <sheetViews>
    <sheetView tabSelected="1" topLeftCell="D2" workbookViewId="0">
      <selection activeCell="Q30" sqref="Q30"/>
    </sheetView>
  </sheetViews>
  <sheetFormatPr defaultRowHeight="14.4" x14ac:dyDescent="0.3"/>
  <cols>
    <col min="3" max="3" width="35.44140625" customWidth="1"/>
    <col min="9" max="9" width="61.88671875" customWidth="1"/>
    <col min="15" max="15" width="34.33203125" customWidth="1"/>
    <col min="18" max="18" width="26.6640625" customWidth="1"/>
  </cols>
  <sheetData>
    <row r="1" spans="3:19" x14ac:dyDescent="0.3">
      <c r="C1" s="3" t="s">
        <v>24</v>
      </c>
      <c r="I1" s="3" t="s">
        <v>25</v>
      </c>
      <c r="O1" s="3" t="s">
        <v>26</v>
      </c>
    </row>
    <row r="4" spans="3:19" x14ac:dyDescent="0.3">
      <c r="C4" s="3" t="s">
        <v>0</v>
      </c>
      <c r="D4" s="4">
        <v>4.1200000000000001E-2</v>
      </c>
      <c r="I4" s="3" t="s">
        <v>0</v>
      </c>
      <c r="J4" s="4">
        <v>4.9399999999999999E-2</v>
      </c>
      <c r="O4" s="3" t="s">
        <v>0</v>
      </c>
      <c r="P4" s="4">
        <v>4.9399999999999999E-2</v>
      </c>
    </row>
    <row r="5" spans="3:19" x14ac:dyDescent="0.3">
      <c r="C5" t="s">
        <v>1</v>
      </c>
      <c r="D5">
        <v>0.5</v>
      </c>
      <c r="I5" t="s">
        <v>1</v>
      </c>
      <c r="J5">
        <v>3</v>
      </c>
      <c r="O5" t="s">
        <v>1</v>
      </c>
      <c r="P5">
        <v>3</v>
      </c>
    </row>
    <row r="6" spans="3:19" x14ac:dyDescent="0.3">
      <c r="C6" t="s">
        <v>2</v>
      </c>
      <c r="D6" s="1">
        <f>1/(1+D4)^D5</f>
        <v>0.98001544516512473</v>
      </c>
      <c r="J6" s="1"/>
      <c r="P6" s="1"/>
    </row>
    <row r="7" spans="3:19" x14ac:dyDescent="0.3">
      <c r="C7" t="s">
        <v>3</v>
      </c>
      <c r="D7" s="1">
        <f>1-D6</f>
        <v>1.9984554834875268E-2</v>
      </c>
      <c r="J7" s="1"/>
      <c r="P7" s="1"/>
    </row>
    <row r="10" spans="3:19" x14ac:dyDescent="0.3">
      <c r="C10" s="3" t="s">
        <v>4</v>
      </c>
      <c r="I10" s="3" t="s">
        <v>4</v>
      </c>
      <c r="O10" s="3" t="s">
        <v>4</v>
      </c>
    </row>
    <row r="11" spans="3:19" x14ac:dyDescent="0.3">
      <c r="C11" s="3" t="s">
        <v>5</v>
      </c>
      <c r="I11" s="3" t="s">
        <v>20</v>
      </c>
      <c r="O11" s="3" t="s">
        <v>20</v>
      </c>
      <c r="R11" s="3" t="s">
        <v>23</v>
      </c>
    </row>
    <row r="12" spans="3:19" x14ac:dyDescent="0.3">
      <c r="C12" t="s">
        <v>6</v>
      </c>
      <c r="D12" s="2">
        <v>1</v>
      </c>
      <c r="I12" t="s">
        <v>6</v>
      </c>
      <c r="J12" s="2">
        <v>1</v>
      </c>
      <c r="O12" t="s">
        <v>6</v>
      </c>
      <c r="P12" s="2">
        <v>1</v>
      </c>
      <c r="R12" t="s">
        <v>6</v>
      </c>
      <c r="S12" s="2">
        <v>1</v>
      </c>
    </row>
    <row r="13" spans="3:19" x14ac:dyDescent="0.3">
      <c r="C13" t="s">
        <v>7</v>
      </c>
      <c r="D13" s="2">
        <v>0.95</v>
      </c>
      <c r="I13" t="s">
        <v>7</v>
      </c>
      <c r="J13" s="2">
        <v>0.7</v>
      </c>
      <c r="O13" t="s">
        <v>7</v>
      </c>
      <c r="P13" s="2">
        <v>0.7</v>
      </c>
      <c r="R13" t="s">
        <v>7</v>
      </c>
      <c r="S13" s="2">
        <v>0.7</v>
      </c>
    </row>
    <row r="14" spans="3:19" x14ac:dyDescent="0.3">
      <c r="C14" t="s">
        <v>8</v>
      </c>
      <c r="D14" s="1">
        <f>LN(1+D4)</f>
        <v>4.0373894138273164E-2</v>
      </c>
      <c r="I14" t="s">
        <v>8</v>
      </c>
      <c r="J14" s="1">
        <f>LN(1+J4)</f>
        <v>4.8218572270474228E-2</v>
      </c>
      <c r="O14" t="s">
        <v>8</v>
      </c>
      <c r="P14" s="1">
        <f>LN(1+P4)</f>
        <v>4.8218572270474228E-2</v>
      </c>
      <c r="R14" t="s">
        <v>8</v>
      </c>
      <c r="S14" s="1">
        <f>LN(1+P4)</f>
        <v>4.8218572270474228E-2</v>
      </c>
    </row>
    <row r="15" spans="3:19" x14ac:dyDescent="0.3">
      <c r="C15" t="s">
        <v>9</v>
      </c>
      <c r="D15" s="1">
        <v>2.7000000000000001E-3</v>
      </c>
      <c r="E15" t="s">
        <v>18</v>
      </c>
      <c r="I15" t="s">
        <v>9</v>
      </c>
      <c r="J15" s="1">
        <v>0</v>
      </c>
      <c r="O15" t="s">
        <v>9</v>
      </c>
      <c r="P15" s="1">
        <v>0</v>
      </c>
      <c r="R15" t="s">
        <v>9</v>
      </c>
      <c r="S15" s="1">
        <v>0</v>
      </c>
    </row>
    <row r="16" spans="3:19" x14ac:dyDescent="0.3">
      <c r="C16" t="s">
        <v>10</v>
      </c>
      <c r="D16" s="1">
        <v>0.1153</v>
      </c>
      <c r="I16" t="s">
        <v>10</v>
      </c>
      <c r="J16" s="1">
        <v>0.3</v>
      </c>
      <c r="O16" t="s">
        <v>10</v>
      </c>
      <c r="P16" s="1">
        <v>0.3</v>
      </c>
      <c r="R16" t="s">
        <v>10</v>
      </c>
      <c r="S16" s="1">
        <v>0.3</v>
      </c>
    </row>
    <row r="17" spans="3:19" x14ac:dyDescent="0.3">
      <c r="C17" t="s">
        <v>11</v>
      </c>
      <c r="D17">
        <v>0.5</v>
      </c>
      <c r="I17" t="s">
        <v>11</v>
      </c>
      <c r="J17">
        <v>3</v>
      </c>
      <c r="O17" t="s">
        <v>11</v>
      </c>
      <c r="P17">
        <v>3</v>
      </c>
      <c r="R17" t="s">
        <v>11</v>
      </c>
      <c r="S17">
        <v>3</v>
      </c>
    </row>
    <row r="18" spans="3:19" x14ac:dyDescent="0.3">
      <c r="C18" t="s">
        <v>31</v>
      </c>
      <c r="D18">
        <f>1/(D16*SQRT(D17))*(LN(D12/D13)+(D14-D15+0.5*D16*D16)*D17)</f>
        <v>0.90094804158628672</v>
      </c>
      <c r="I18" t="s">
        <v>12</v>
      </c>
      <c r="J18">
        <f>1/(J16*SQRT(J17))*(LN(J12/J13)+(J14-J15+0.5*J16*J16)*J17)</f>
        <v>1.2246189275923818</v>
      </c>
      <c r="O18" t="s">
        <v>12</v>
      </c>
      <c r="P18">
        <f>1/(P16*SQRT(P17))*(LN(P12/P13)+(P14-P15+0.5*P16*P16)*P17)</f>
        <v>1.2246189275923818</v>
      </c>
      <c r="R18" t="s">
        <v>12</v>
      </c>
      <c r="S18">
        <f>1/(S16*SQRT(S17))*(LN(S12/S13)+(S14-S15+0.5*S16*S16)*S17)</f>
        <v>1.2246189275923818</v>
      </c>
    </row>
    <row r="19" spans="3:19" x14ac:dyDescent="0.3">
      <c r="C19" t="s">
        <v>13</v>
      </c>
      <c r="D19">
        <f>D18-D16*SQRT(D17)</f>
        <v>0.81941862971547774</v>
      </c>
      <c r="I19" t="s">
        <v>13</v>
      </c>
      <c r="J19">
        <f>J18-J16*SQRT(J17)</f>
        <v>0.70500368532171864</v>
      </c>
      <c r="O19" t="s">
        <v>13</v>
      </c>
      <c r="P19">
        <f>P18-P16*SQRT(P17)</f>
        <v>0.70500368532171864</v>
      </c>
      <c r="R19" t="s">
        <v>13</v>
      </c>
      <c r="S19">
        <f>S18-S16*SQRT(S17)</f>
        <v>0.70500368532171864</v>
      </c>
    </row>
    <row r="20" spans="3:19" x14ac:dyDescent="0.3">
      <c r="C20" t="s">
        <v>29</v>
      </c>
      <c r="D20">
        <f>1-_xlfn.NORM.S.DIST(D18,TRUE)</f>
        <v>0.18380797309030661</v>
      </c>
      <c r="I20" t="s">
        <v>32</v>
      </c>
      <c r="J20">
        <f>1-_xlfn.NORM.S.DIST(J18,TRUE)</f>
        <v>0.1103594165202435</v>
      </c>
      <c r="O20" t="s">
        <v>14</v>
      </c>
      <c r="P20">
        <f>1-_xlfn.NORM.S.DIST(P18,TRUE)</f>
        <v>0.1103594165202435</v>
      </c>
      <c r="R20" t="s">
        <v>14</v>
      </c>
      <c r="S20">
        <f>1-_xlfn.NORM.S.DIST(S18,TRUE)</f>
        <v>0.1103594165202435</v>
      </c>
    </row>
    <row r="21" spans="3:19" x14ac:dyDescent="0.3">
      <c r="C21" t="s">
        <v>30</v>
      </c>
      <c r="D21">
        <f>1-_xlfn.NORM.S.DIST(D19,TRUE)</f>
        <v>0.20627380475092072</v>
      </c>
      <c r="I21" t="s">
        <v>30</v>
      </c>
      <c r="J21">
        <f>1-_xlfn.NORM.S.DIST(J19,TRUE)</f>
        <v>0.24040397136179248</v>
      </c>
      <c r="O21" t="s">
        <v>15</v>
      </c>
      <c r="P21">
        <f>1-_xlfn.NORM.S.DIST(P19,TRUE)</f>
        <v>0.24040397136179248</v>
      </c>
      <c r="R21" t="s">
        <v>15</v>
      </c>
      <c r="S21">
        <f>1-_xlfn.NORM.S.DIST(S19,TRUE)</f>
        <v>0.24040397136179248</v>
      </c>
    </row>
    <row r="22" spans="3:19" x14ac:dyDescent="0.3">
      <c r="C22" t="s">
        <v>16</v>
      </c>
      <c r="D22" s="1">
        <f>D12*EXP((D14-D15)*D17)</f>
        <v>1.0190154816098957</v>
      </c>
      <c r="I22" t="s">
        <v>16</v>
      </c>
      <c r="J22" s="1">
        <f>J12*EXP((J14-J15)*J17)</f>
        <v>1.1556416337839996</v>
      </c>
      <c r="O22" t="s">
        <v>16</v>
      </c>
      <c r="P22" s="1">
        <f>P12*EXP((P14-P15)*P17)</f>
        <v>1.1556416337839996</v>
      </c>
      <c r="R22" t="s">
        <v>16</v>
      </c>
      <c r="S22" s="1">
        <f>S12*EXP((S14-S15)*S17)</f>
        <v>1.1556416337839996</v>
      </c>
    </row>
    <row r="23" spans="3:19" x14ac:dyDescent="0.3">
      <c r="C23" t="s">
        <v>17</v>
      </c>
      <c r="D23" s="1">
        <f>EXP(-D14*D17)*D21</f>
        <v>0.20215151458887759</v>
      </c>
      <c r="I23" t="s">
        <v>17</v>
      </c>
      <c r="J23" s="1">
        <f>EXP(-J14*J17)*(-J22*J20+J13*J21)</f>
        <v>3.5259065051967103E-2</v>
      </c>
      <c r="O23" t="s">
        <v>17</v>
      </c>
      <c r="P23" s="1">
        <f>EXP(-P14*P17)*(-P22*P20+P13*P21)</f>
        <v>3.5259065051967103E-2</v>
      </c>
      <c r="R23" t="s">
        <v>17</v>
      </c>
      <c r="S23" s="1">
        <f>0.3*EXP(-S14*S17)*S21</f>
        <v>6.2407920673804552E-2</v>
      </c>
    </row>
    <row r="24" spans="3:19" x14ac:dyDescent="0.3">
      <c r="C24" t="s">
        <v>21</v>
      </c>
      <c r="D24" s="1">
        <f>0.05*D23</f>
        <v>1.0107575729443881E-2</v>
      </c>
      <c r="I24" t="s">
        <v>21</v>
      </c>
      <c r="J24" s="1">
        <f>(1+J23)^(1/J17)-1</f>
        <v>1.1617531973497464E-2</v>
      </c>
    </row>
    <row r="25" spans="3:19" x14ac:dyDescent="0.3">
      <c r="J25" s="1"/>
    </row>
    <row r="26" spans="3:19" x14ac:dyDescent="0.3">
      <c r="C26" s="5" t="s">
        <v>19</v>
      </c>
      <c r="D26" s="6">
        <f>D7/D24</f>
        <v>1.9771857634130057</v>
      </c>
      <c r="I26" s="5" t="s">
        <v>33</v>
      </c>
      <c r="J26" s="6">
        <f>(1+J23)*(1+J4)^J17 - 1</f>
        <v>0.19638847732635112</v>
      </c>
      <c r="O26" s="5" t="s">
        <v>22</v>
      </c>
      <c r="P26" s="6">
        <f>P23+S23</f>
        <v>9.7666985725771649E-2</v>
      </c>
    </row>
    <row r="27" spans="3:19" x14ac:dyDescent="0.3">
      <c r="I27" s="5" t="s">
        <v>28</v>
      </c>
      <c r="J27" s="6">
        <f>J4+J24</f>
        <v>6.1017531973497463E-2</v>
      </c>
      <c r="O27" s="5" t="s">
        <v>27</v>
      </c>
      <c r="P27" s="6">
        <f>(1+P26)*(1+P4)^3-1</f>
        <v>0.26850966873488913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Админ</cp:lastModifiedBy>
  <dcterms:created xsi:type="dcterms:W3CDTF">2020-10-09T19:09:24Z</dcterms:created>
  <dcterms:modified xsi:type="dcterms:W3CDTF">2020-10-18T17:28:41Z</dcterms:modified>
</cp:coreProperties>
</file>