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oison\_Never Backup\Cpp\YANNL-vc\test\"/>
    </mc:Choice>
  </mc:AlternateContent>
  <xr:revisionPtr revIDLastSave="0" documentId="13_ncr:1_{D83FE2F3-E4C2-4FA8-87AE-B04C02B303D2}" xr6:coauthVersionLast="47" xr6:coauthVersionMax="47" xr10:uidLastSave="{00000000-0000-0000-0000-000000000000}"/>
  <bookViews>
    <workbookView xWindow="28680" yWindow="-120" windowWidth="29040" windowHeight="15840" firstSheet="4" activeTab="5" xr2:uid="{3DE57AAC-3496-42F8-B681-7BA2B7FE7A12}"/>
  </bookViews>
  <sheets>
    <sheet name="No bias" sheetId="1" r:id="rId1"/>
    <sheet name="Dropout 1.0 on HL" sheetId="5" r:id="rId2"/>
    <sheet name="Dropout 0.4 on HL" sheetId="4" r:id="rId3"/>
    <sheet name="Dropout 1.0 on IL" sheetId="7" r:id="rId4"/>
    <sheet name="Dropout 0.4 on IL" sheetId="8" r:id="rId5"/>
    <sheet name="Normal" sheetId="10" r:id="rId6"/>
    <sheet name="Momentum" sheetId="9" r:id="rId7"/>
    <sheet name="Softmax 2 outputs" sheetId="11" r:id="rId8"/>
    <sheet name="Softmax 3 outputs" sheetId="13" r:id="rId9"/>
    <sheet name="Class structur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3" l="1"/>
  <c r="M28" i="11"/>
  <c r="H28" i="11"/>
  <c r="G6" i="9"/>
  <c r="L6" i="10"/>
  <c r="G6" i="10"/>
  <c r="L34" i="7"/>
  <c r="G34" i="7"/>
  <c r="K33" i="7"/>
  <c r="F33" i="7"/>
  <c r="L34" i="8"/>
  <c r="K33" i="8"/>
  <c r="G34" i="8"/>
  <c r="F33" i="8"/>
  <c r="G31" i="5"/>
  <c r="E34" i="5" s="1"/>
  <c r="G25" i="5"/>
  <c r="D33" i="5" s="1"/>
  <c r="L34" i="5"/>
  <c r="K33" i="5"/>
  <c r="S19" i="13"/>
  <c r="S25" i="13"/>
  <c r="S15" i="13"/>
  <c r="S11" i="13"/>
  <c r="S13" i="13" s="1"/>
  <c r="S12" i="13"/>
  <c r="S5" i="13"/>
  <c r="S24" i="13" s="1"/>
  <c r="S6" i="13"/>
  <c r="S4" i="13"/>
  <c r="S10" i="13"/>
  <c r="F12" i="13"/>
  <c r="G12" i="13" s="1"/>
  <c r="G6" i="13"/>
  <c r="Z33" i="9"/>
  <c r="U33" i="9"/>
  <c r="V34" i="9"/>
  <c r="AA34" i="9"/>
  <c r="AC6" i="9"/>
  <c r="X12" i="9"/>
  <c r="X6" i="9"/>
  <c r="K18" i="13" l="1"/>
  <c r="S17" i="13"/>
  <c r="S21" i="13"/>
  <c r="S23" i="13"/>
  <c r="K6" i="13"/>
  <c r="K12" i="13"/>
  <c r="L12" i="13" s="1"/>
  <c r="K31" i="13" s="1"/>
  <c r="K32" i="13" s="1"/>
  <c r="H34" i="11"/>
  <c r="I34" i="11" s="1"/>
  <c r="I28" i="11"/>
  <c r="B15" i="11"/>
  <c r="B11" i="11"/>
  <c r="B17" i="11"/>
  <c r="B13" i="11"/>
  <c r="B20" i="11"/>
  <c r="B19" i="11"/>
  <c r="M18" i="11"/>
  <c r="M17" i="11"/>
  <c r="M16" i="11"/>
  <c r="B8" i="11"/>
  <c r="B4" i="11"/>
  <c r="B3" i="11"/>
  <c r="B7" i="11" s="1"/>
  <c r="B9" i="11" s="1"/>
  <c r="G12" i="10"/>
  <c r="H12" i="10" s="1"/>
  <c r="H6" i="10"/>
  <c r="G12" i="9"/>
  <c r="H12" i="9" s="1"/>
  <c r="H6" i="9"/>
  <c r="L6" i="9" s="1"/>
  <c r="E31" i="8"/>
  <c r="E12" i="8"/>
  <c r="I12" i="8" s="1"/>
  <c r="J12" i="8" s="1"/>
  <c r="I12" i="7"/>
  <c r="J12" i="7" s="1"/>
  <c r="I6" i="7"/>
  <c r="J6" i="7" s="1"/>
  <c r="G12" i="5"/>
  <c r="H12" i="5" s="1"/>
  <c r="G6" i="5"/>
  <c r="H6" i="5" s="1"/>
  <c r="J31" i="4"/>
  <c r="E31" i="1"/>
  <c r="E29" i="1"/>
  <c r="E26" i="1"/>
  <c r="G31" i="1"/>
  <c r="H31" i="1"/>
  <c r="E24" i="1"/>
  <c r="G25" i="1"/>
  <c r="H25" i="1"/>
  <c r="J31" i="1"/>
  <c r="J29" i="1"/>
  <c r="J26" i="1"/>
  <c r="J24" i="1"/>
  <c r="L6" i="13" l="1"/>
  <c r="K25" i="13" s="1"/>
  <c r="L18" i="13"/>
  <c r="K37" i="13" s="1"/>
  <c r="O12" i="13"/>
  <c r="M34" i="11"/>
  <c r="L12" i="10"/>
  <c r="M12" i="10" s="1"/>
  <c r="M6" i="10"/>
  <c r="M6" i="9"/>
  <c r="L12" i="9"/>
  <c r="M12" i="9" s="1"/>
  <c r="I6" i="8"/>
  <c r="J6" i="8" s="1"/>
  <c r="N6" i="8" s="1"/>
  <c r="O6" i="8" s="1"/>
  <c r="N6" i="7"/>
  <c r="O6" i="7" s="1"/>
  <c r="N12" i="7"/>
  <c r="O12" i="7" s="1"/>
  <c r="J12" i="4"/>
  <c r="N6" i="4" s="1"/>
  <c r="G12" i="4"/>
  <c r="H12" i="4" s="1"/>
  <c r="G6" i="4"/>
  <c r="H6" i="4" s="1"/>
  <c r="H6" i="1"/>
  <c r="G12" i="1"/>
  <c r="H12" i="1" s="1"/>
  <c r="G6" i="1"/>
  <c r="G25" i="13" l="1"/>
  <c r="K26" i="13"/>
  <c r="G31" i="13"/>
  <c r="I36" i="13"/>
  <c r="J36" i="13"/>
  <c r="J37" i="13"/>
  <c r="O6" i="13"/>
  <c r="P9" i="13" s="1"/>
  <c r="O18" i="13"/>
  <c r="I34" i="13"/>
  <c r="I26" i="13"/>
  <c r="I31" i="13"/>
  <c r="I24" i="13"/>
  <c r="I29" i="13"/>
  <c r="H33" i="13"/>
  <c r="F31" i="13"/>
  <c r="F25" i="13"/>
  <c r="N34" i="11"/>
  <c r="N28" i="11"/>
  <c r="N25" i="10"/>
  <c r="M25" i="10"/>
  <c r="P6" i="10"/>
  <c r="N31" i="10"/>
  <c r="M31" i="10"/>
  <c r="L31" i="10" s="1"/>
  <c r="J34" i="10" s="1"/>
  <c r="P12" i="10"/>
  <c r="N31" i="9"/>
  <c r="P12" i="9"/>
  <c r="M31" i="9"/>
  <c r="N25" i="9"/>
  <c r="M25" i="9"/>
  <c r="P6" i="9"/>
  <c r="N12" i="8"/>
  <c r="O12" i="8" s="1"/>
  <c r="O31" i="8" s="1"/>
  <c r="P25" i="8"/>
  <c r="O25" i="8"/>
  <c r="R6" i="8"/>
  <c r="P25" i="7"/>
  <c r="O25" i="7"/>
  <c r="R6" i="7"/>
  <c r="O31" i="7"/>
  <c r="R12" i="7"/>
  <c r="P31" i="7"/>
  <c r="N6" i="5"/>
  <c r="O6" i="5" s="1"/>
  <c r="N12" i="5"/>
  <c r="O12" i="5" s="1"/>
  <c r="N12" i="4"/>
  <c r="O12" i="4" s="1"/>
  <c r="O6" i="4"/>
  <c r="L12" i="1"/>
  <c r="M12" i="1" s="1"/>
  <c r="L6" i="1"/>
  <c r="M6" i="1" s="1"/>
  <c r="Q9" i="9" l="1"/>
  <c r="D24" i="13"/>
  <c r="D29" i="13"/>
  <c r="C33" i="13"/>
  <c r="D31" i="13"/>
  <c r="D34" i="13"/>
  <c r="D26" i="13"/>
  <c r="M53" i="11"/>
  <c r="Q34" i="11"/>
  <c r="Q28" i="11"/>
  <c r="M47" i="11"/>
  <c r="L25" i="10"/>
  <c r="I33" i="10" s="1"/>
  <c r="J31" i="10"/>
  <c r="J26" i="10"/>
  <c r="Q9" i="10"/>
  <c r="L25" i="9"/>
  <c r="I33" i="9" s="1"/>
  <c r="L31" i="9"/>
  <c r="J34" i="9" s="1"/>
  <c r="J24" i="9"/>
  <c r="P31" i="8"/>
  <c r="N31" i="8" s="1"/>
  <c r="L26" i="8" s="1"/>
  <c r="R12" i="8"/>
  <c r="S9" i="8" s="1"/>
  <c r="N25" i="8"/>
  <c r="S9" i="7"/>
  <c r="N31" i="7"/>
  <c r="N25" i="7"/>
  <c r="R6" i="5"/>
  <c r="P25" i="5"/>
  <c r="O25" i="5"/>
  <c r="N25" i="5" s="1"/>
  <c r="P31" i="5"/>
  <c r="R12" i="5"/>
  <c r="O31" i="5"/>
  <c r="N31" i="5" s="1"/>
  <c r="O31" i="4"/>
  <c r="P31" i="4"/>
  <c r="R12" i="4"/>
  <c r="O25" i="4"/>
  <c r="R6" i="4"/>
  <c r="P25" i="4"/>
  <c r="P6" i="1"/>
  <c r="M25" i="1"/>
  <c r="N25" i="1"/>
  <c r="M31" i="1"/>
  <c r="L31" i="1" s="1"/>
  <c r="P12" i="1"/>
  <c r="N31" i="1"/>
  <c r="H25" i="9" l="1"/>
  <c r="G25" i="9" s="1"/>
  <c r="D33" i="9" s="1"/>
  <c r="J29" i="9"/>
  <c r="I53" i="11"/>
  <c r="H53" i="11" s="1"/>
  <c r="F56" i="11" s="1"/>
  <c r="K56" i="11"/>
  <c r="K48" i="11"/>
  <c r="K53" i="11"/>
  <c r="I47" i="11"/>
  <c r="H47" i="11" s="1"/>
  <c r="E55" i="11" s="1"/>
  <c r="J55" i="11"/>
  <c r="K51" i="11"/>
  <c r="K46" i="11"/>
  <c r="R31" i="11"/>
  <c r="H25" i="10"/>
  <c r="G25" i="10" s="1"/>
  <c r="D33" i="10" s="1"/>
  <c r="J29" i="10"/>
  <c r="J24" i="10"/>
  <c r="H31" i="10"/>
  <c r="G31" i="10" s="1"/>
  <c r="E34" i="10" s="1"/>
  <c r="J26" i="9"/>
  <c r="J31" i="9"/>
  <c r="H31" i="9"/>
  <c r="G31" i="9" s="1"/>
  <c r="E34" i="9" s="1"/>
  <c r="J31" i="8"/>
  <c r="I31" i="8" s="1"/>
  <c r="G26" i="8" s="1"/>
  <c r="L31" i="8"/>
  <c r="L24" i="8"/>
  <c r="L29" i="8"/>
  <c r="J25" i="8"/>
  <c r="I25" i="8" s="1"/>
  <c r="G29" i="8" s="1"/>
  <c r="J25" i="7"/>
  <c r="I25" i="7" s="1"/>
  <c r="L29" i="7"/>
  <c r="J31" i="7"/>
  <c r="I31" i="7" s="1"/>
  <c r="L24" i="7"/>
  <c r="L26" i="7"/>
  <c r="L31" i="7"/>
  <c r="S9" i="5"/>
  <c r="L26" i="5"/>
  <c r="L31" i="5"/>
  <c r="L29" i="5"/>
  <c r="L24" i="5"/>
  <c r="H31" i="5"/>
  <c r="H25" i="5"/>
  <c r="L25" i="1"/>
  <c r="Q9" i="1"/>
  <c r="S9" i="4"/>
  <c r="N25" i="4"/>
  <c r="N31" i="4"/>
  <c r="L34" i="4" s="1"/>
  <c r="E24" i="9" l="1"/>
  <c r="E29" i="9"/>
  <c r="E26" i="10"/>
  <c r="K33" i="4"/>
  <c r="H31" i="4"/>
  <c r="G31" i="4" s="1"/>
  <c r="H25" i="4"/>
  <c r="G25" i="4" s="1"/>
  <c r="G31" i="8"/>
  <c r="F46" i="11"/>
  <c r="F48" i="11"/>
  <c r="F53" i="11"/>
  <c r="F51" i="11"/>
  <c r="E29" i="10"/>
  <c r="E24" i="10"/>
  <c r="E31" i="10"/>
  <c r="E26" i="9"/>
  <c r="E31" i="9"/>
  <c r="G24" i="8"/>
  <c r="G26" i="7"/>
  <c r="G31" i="7"/>
  <c r="G29" i="7"/>
  <c r="G24" i="7"/>
  <c r="E29" i="5"/>
  <c r="E24" i="5"/>
  <c r="E26" i="5"/>
  <c r="E31" i="5"/>
  <c r="L26" i="4"/>
  <c r="L24" i="4"/>
  <c r="L31" i="4"/>
  <c r="L29" i="4"/>
  <c r="Y12" i="9"/>
  <c r="Y6" i="9"/>
  <c r="E34" i="4" l="1"/>
  <c r="E26" i="4"/>
  <c r="E31" i="4"/>
  <c r="D33" i="4"/>
  <c r="E29" i="4"/>
  <c r="E24" i="4"/>
  <c r="AC12" i="9"/>
  <c r="AD12" i="9" s="1"/>
  <c r="AD6" i="9"/>
  <c r="AG6" i="9" l="1"/>
  <c r="AE25" i="9"/>
  <c r="AD25" i="9"/>
  <c r="AG12" i="9"/>
  <c r="AE31" i="9"/>
  <c r="AD31" i="9"/>
  <c r="AC31" i="9" l="1"/>
  <c r="AC25" i="9"/>
  <c r="AH9" i="9"/>
  <c r="Y31" i="9" l="1"/>
  <c r="X31" i="9" s="1"/>
  <c r="Y25" i="9"/>
  <c r="X25" i="9" s="1"/>
  <c r="AA24" i="9"/>
  <c r="AA29" i="9"/>
  <c r="AA26" i="9"/>
  <c r="AA31" i="9"/>
  <c r="V24" i="9" l="1"/>
  <c r="V29" i="9"/>
  <c r="V26" i="9"/>
  <c r="V31" i="9"/>
</calcChain>
</file>

<file path=xl/sharedStrings.xml><?xml version="1.0" encoding="utf-8"?>
<sst xmlns="http://schemas.openxmlformats.org/spreadsheetml/2006/main" count="768" uniqueCount="102">
  <si>
    <t>i1</t>
  </si>
  <si>
    <t>i2</t>
  </si>
  <si>
    <t>b1</t>
  </si>
  <si>
    <t>b2</t>
  </si>
  <si>
    <t>net h1</t>
  </si>
  <si>
    <t>out h1</t>
  </si>
  <si>
    <t>net h2</t>
  </si>
  <si>
    <t>out h2</t>
  </si>
  <si>
    <t>w1</t>
  </si>
  <si>
    <t>w2</t>
  </si>
  <si>
    <t>w3</t>
  </si>
  <si>
    <t>w4</t>
  </si>
  <si>
    <t>net o1</t>
  </si>
  <si>
    <t>out o1</t>
  </si>
  <si>
    <t>out o2</t>
  </si>
  <si>
    <t>net o2</t>
  </si>
  <si>
    <t>w5</t>
  </si>
  <si>
    <t>w7</t>
  </si>
  <si>
    <t>w6</t>
  </si>
  <si>
    <t>w8</t>
  </si>
  <si>
    <t>target o1</t>
  </si>
  <si>
    <t>error</t>
  </si>
  <si>
    <t>target o2</t>
  </si>
  <si>
    <t>error o1</t>
  </si>
  <si>
    <t>error o2</t>
  </si>
  <si>
    <t>Forward pass and error</t>
  </si>
  <si>
    <t>Backward pass</t>
  </si>
  <si>
    <t>delta o1</t>
  </si>
  <si>
    <t>delta o2</t>
  </si>
  <si>
    <t>do/dnet</t>
  </si>
  <si>
    <t xml:space="preserve">Dropout rate </t>
  </si>
  <si>
    <t>out dr1</t>
  </si>
  <si>
    <t>out dr2</t>
  </si>
  <si>
    <t>{ i1, i2 }, out h1</t>
  </si>
  <si>
    <t>{ w1, w2 }</t>
  </si>
  <si>
    <t>{ w1', w2' } = { w1, w2 }</t>
  </si>
  <si>
    <t>{ out h1, out h2}, out o1</t>
  </si>
  <si>
    <t>{ w5, w6 }</t>
  </si>
  <si>
    <t>{ w5', w6' } = { w5, w6 }</t>
  </si>
  <si>
    <t>w = 1</t>
  </si>
  <si>
    <t>Identity</t>
  </si>
  <si>
    <t>w = 0</t>
  </si>
  <si>
    <t>dE/do</t>
  </si>
  <si>
    <t>delta h1</t>
  </si>
  <si>
    <t>delta h2</t>
  </si>
  <si>
    <t>Sum /\</t>
  </si>
  <si>
    <t>net o1 (Zk)</t>
  </si>
  <si>
    <t>https://www.mldawn.com/back-propagation-with-cross-entropy-and-softmax/</t>
  </si>
  <si>
    <t>out o1 (Oi)</t>
  </si>
  <si>
    <t>target o1 (Yi)</t>
  </si>
  <si>
    <t>E o1</t>
  </si>
  <si>
    <t>- target o1 * ln(out o1) = -target o1 * ln(exp(net o1) / [exp(net o1) + exp(net o2)])</t>
  </si>
  <si>
    <t>E o2</t>
  </si>
  <si>
    <t>- target o2 * ln(out o2)</t>
  </si>
  <si>
    <t>E total</t>
  </si>
  <si>
    <t>d E total / d out o1 * d out o1 / d net  o1</t>
  </si>
  <si>
    <t>d net o1 / d w5</t>
  </si>
  <si>
    <t>d E total / d w5</t>
  </si>
  <si>
    <t>d E total / d out o2 * d out o2 / d net  o2</t>
  </si>
  <si>
    <t>Net</t>
  </si>
  <si>
    <t>Softmax</t>
  </si>
  <si>
    <t>Out</t>
  </si>
  <si>
    <t>d net o2 / d w7</t>
  </si>
  <si>
    <t>d E total / d w7</t>
  </si>
  <si>
    <t>out o1 - target o1</t>
  </si>
  <si>
    <t>out o2 - target o2</t>
  </si>
  <si>
    <r>
      <t>-(target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*out o2 + 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(1 - out o2) )</t>
    </r>
  </si>
  <si>
    <r>
      <t>-(target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*out o1 + 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(1 - out o1) )</t>
    </r>
  </si>
  <si>
    <t>NeuronLayer</t>
  </si>
  <si>
    <t>calcError</t>
  </si>
  <si>
    <t>inspect</t>
  </si>
  <si>
    <t>probableClass</t>
  </si>
  <si>
    <t>propagateBackwardHiddenLayer</t>
  </si>
  <si>
    <t>propagateBackwardOutputLayer</t>
  </si>
  <si>
    <t>propagateForward</t>
  </si>
  <si>
    <t>saveToFile</t>
  </si>
  <si>
    <t>size</t>
  </si>
  <si>
    <t>sumDelta</t>
  </si>
  <si>
    <t>type</t>
  </si>
  <si>
    <t>updateWeights</t>
  </si>
  <si>
    <t>Dropout : NeuronLayer</t>
  </si>
  <si>
    <t>DenseLayer : NeuronLayer</t>
  </si>
  <si>
    <t>xxxxx</t>
  </si>
  <si>
    <t>Virtual</t>
  </si>
  <si>
    <t>Defined</t>
  </si>
  <si>
    <t>Redefined/specialized</t>
  </si>
  <si>
    <t>HiddenLayer : DenseLayer</t>
  </si>
  <si>
    <t>OutputRegressionLayer : DenseLayer</t>
  </si>
  <si>
    <t>OutputClassificationLayer : DenseLayer</t>
  </si>
  <si>
    <t>calcError =&gt; exception</t>
  </si>
  <si>
    <t>net o3</t>
  </si>
  <si>
    <t>out o3</t>
  </si>
  <si>
    <t>w9</t>
  </si>
  <si>
    <t>w10</t>
  </si>
  <si>
    <t>delta o3</t>
  </si>
  <si>
    <t>target o3</t>
  </si>
  <si>
    <t>E o3</t>
  </si>
  <si>
    <t>out o3 - target o3</t>
  </si>
  <si>
    <t>d net o2 / d w8</t>
  </si>
  <si>
    <t>d E total / d w8</t>
  </si>
  <si>
    <t>Seed</t>
  </si>
  <si>
    <t>droppedNeuron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</si>
</sst>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vertical="center"/>
    </xf>
    <xf numFmtId="0" fontId="2" fillId="0" borderId="0" xfId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9FC2293-2A0D-48FF-B0A7-693639BAD3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BB5F14-6646-4AFA-B241-49E99870A5B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240C4-0A93-47E2-9E66-C5A3CD14CBC2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B08489-8A4E-4D26-ADC1-1839200086D2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E197F7A-4AE0-4BA5-87C5-606101438ADC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0CF97AC-F698-454A-97A2-CA0ED242333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2953C4A-BC15-42B3-9C89-6C8A32195E17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7EB27EC-9ECA-4714-AAA7-707E03406CA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4CEF298-CD78-431D-A046-3D2F2B814F9A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1069309-7341-4C5D-A718-71662D98AD5B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934A845-2F73-444C-AE39-2CF843A35A46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59120FE-FAE1-47C0-BA5F-8A9CAE77EFD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2E1B3C-B463-46C6-BAF4-56CDAEAF4F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2BF47A3-5661-4A20-A874-27710365580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53DA2B8-E96A-4E95-A2E9-4F33481AFE3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3773C-EE2F-4815-ABE1-DDDDBD666284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6B20AA6-72BB-4F83-ACFE-15502B2A934B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CA60AEE-97CC-405A-9613-84FB9A2FFDC0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FD19502-D3A3-45DB-A916-AC63AF28AF5C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5513AEE-9978-4879-AAF7-27F093E41F6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50D5EAA-CFB9-4F38-9666-BA1351ECDFC4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7D578C0-13D2-4351-B77B-617E705726BF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6ADCA7B-07B7-4DB9-93D3-98AAAB016469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1AC43E-32D8-4EF4-B60B-C90C9E449EE1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F1B3A5-087F-4A61-AB08-31CC36852BCB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3150B5B-B9BE-4ED4-B6B5-9BD6E19CC826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E03B672-C041-4712-A0DF-4719E415C84F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5CFC6F5-24A5-427B-969C-C6E4FBCD079D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D6AD3C-02C4-4B0A-9509-669A78A4F69A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51F3C9-87ED-4D55-B2C1-8C516E285193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756D0-9E0A-46EB-BB92-524168459F69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F54EF86-CEFA-446A-AB77-8393A01EECD9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0B2E92-9040-40E5-9658-279CA771C53C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8BA49B-CD92-4C7A-B169-4C47F62B9F21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71156A7-7942-4DF3-8EC4-91BEAD6C44AB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1366329-1CE6-46B1-806F-AEDF75717EFB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527E32A-B181-4798-9BE2-1BF42E03FB1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848D3AB-13D6-4EAD-A45C-73441C7C766D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EB0866-CC2F-4FF3-A5A2-77308BED954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AAFCE36-CEF0-4CBB-9E7B-2D171338CD6E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7F46898-6ECC-4527-9486-5A709BC5A58E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CAD2B51-985A-4770-B13D-1F485B8CF665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7F4337B-8E25-40A9-9997-D50FFB579E58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D670D40-526C-400F-AD0D-81A1D3F3D1F9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D69BB29-F30B-4DCC-8632-781D0AE4F9A5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15B8862-F54A-43C6-9967-CA9F410A7A6C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2BA7E7D-DEFF-451B-9900-BA102444AF60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98354D5-2D77-4BD3-833B-D50143DAB75F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8B7668D-922A-429E-B74A-5DC6DD42039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14AD381-3656-4A0C-A2A0-911A9476D0D3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47B9AA-A5A3-4FEC-8778-290433E2B06D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5F6DE4-B02B-47A2-AC64-8721C8B06BB4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2C3F09-3D2D-455C-8D44-65A333DBF2D4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A7620FC-EC79-42A4-9829-61682F0B2C7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AF6AAB0-90FE-4966-A489-07A8F36F565A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23CE0EE-4AB7-4929-B4E7-707503985AF5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339B07A-A5D8-4D1E-9BFE-3BB8F60F3481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B40577-DF48-4E26-964A-AE6A4284CA2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91231FF-296C-4EA0-9BE2-FD60794209D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678CEE-6307-404E-B645-E680D2145FE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286CFDB-CBCC-4312-9CF5-3261C2457FD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D7BD81-D313-4D88-A1E0-A0DD59A7B0D8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4076A4-6730-4F78-A7B8-42A8295C04E2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7AD9C-B0EA-4DD3-80D8-F85A83357B20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A01C4E7-FCEC-4BA4-A874-AE32C76C9C2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5BD5D5E-D671-4805-A3CA-13A8A792ABA3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4608FBF-557F-4B48-AD13-39C8D152496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7D70CEB-22AB-44C5-907C-219565B1B9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667B16C-C129-4338-B774-E7B7D75FE47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6CFB62E-EF84-4A94-BBEC-2D947AF9B2B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E9F555A-1450-4BD0-B67E-D93DD203B04B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1727407-FAAE-40FA-BC26-2119FB7A9852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880A57D-88A7-4284-80C2-82BAE9B4D3BF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FE511DF-EDD1-49E0-B997-25DC4E6B1020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96DBF1D-17BC-4FB8-9EAB-EE8539F3511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7953748-7DEF-4108-A8E0-79E93D50C532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64E83B-74D7-4DC4-BB6A-43CC1D6606CB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6FAE5E7-6690-4EDB-A362-AD7FC671ED0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C4B9335-65DD-4CA2-BFC2-646D9260A234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545A7AC-DA8D-4612-A6D6-C710BE91440D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C091458-1E7C-496A-B4F6-46830BCF9816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9A1F33B-0B1A-4158-931A-DF2DAC539539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41E3CC4-53E7-4380-BD8F-CEEA55CDD377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3FAF871-A49F-4A9D-BFBC-E1E8D7E17C2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D3A3B18-7FDC-4F03-B4DE-8A3A736B813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9F1FD7-2829-4108-8C39-CA4DBEE029C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4C17927-E799-478D-ABE0-6CC787F87FC7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34A9787-46EE-4D4A-AAD9-A9669C9521D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3BD5CB5-810D-444E-9036-8C1F38A32DDF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0D7645E-3902-4C03-9318-A9F547B264BC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48C8E42-8CD8-4035-845B-9A27BAF3EA98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91D460-EEB0-4D4E-950C-39FBF57C4A76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AB2045-4950-42F8-924F-1A1A28B02E82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934FB5-57BD-4D70-A335-D6EC184609A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43972A9-64AD-4205-A8B0-7D6A334A80DD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1080934-A658-430B-896C-A260B8787359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653F389-8E10-42E7-ACD7-5488DDC14DC9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475D7B0-F000-401D-AE9E-60ED816592C2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38A2F6C-AB70-466C-9598-C78F734CDF43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C9644C1-2BA5-4446-98D8-0DF7056BF2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0251E6F-61B2-403C-BF6B-56123EEDF00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916D88-2CBB-4C37-96AA-015DCACC6F3E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1831787-5B7F-41B5-A548-E7ECC1F892A8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86DB5E6-CE8A-4DED-9107-F5C3B2202CF0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1CD9B7-143D-4821-878B-97784807969B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1000A04-FE4D-4EE5-BF13-E5DC717D0762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1EB60D8-09B6-4FDF-9405-2DAA3ED85BDF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5EDB85D-E633-467D-91EF-B3B92316A5BF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4885AE3-33AE-4B30-B2D8-8670EA399973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DEF0F2A-5A14-4D2A-A7A6-719C2D9D3A69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A58F1AE-CFD5-46F0-A682-40C94307F3D6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E1528E0-8A63-4CDB-9C32-DD8BAD6416FF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2F4FD37-BD44-42BE-85EC-16BB5E49EF0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574F558-D8F9-49B0-A890-7AEADEB6626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F4AF042-83A5-4B0B-BD82-15259EF9889E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6CC44B-B04A-4FCD-A28A-1E8C09F4D256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09A924-C113-4F8D-9CB3-C482C0D28D39}"/>
            </a:ext>
          </a:extLst>
        </xdr:cNvPr>
        <xdr:cNvCxnSpPr/>
      </xdr:nvCxnSpPr>
      <xdr:spPr>
        <a:xfrm flipV="1">
          <a:off x="3108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AA2AF11-FD52-4D32-9941-21DA0A052E59}"/>
            </a:ext>
          </a:extLst>
        </xdr:cNvPr>
        <xdr:cNvCxnSpPr/>
      </xdr:nvCxnSpPr>
      <xdr:spPr>
        <a:xfrm>
          <a:off x="3124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E7E76E-0974-42A9-B9B4-0339E0B2851B}"/>
            </a:ext>
          </a:extLst>
        </xdr:cNvPr>
        <xdr:cNvCxnSpPr/>
      </xdr:nvCxnSpPr>
      <xdr:spPr>
        <a:xfrm flipV="1">
          <a:off x="3108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3DF27-6118-4784-8A70-CE8E25073661}"/>
            </a:ext>
          </a:extLst>
        </xdr:cNvPr>
        <xdr:cNvCxnSpPr/>
      </xdr:nvCxnSpPr>
      <xdr:spPr>
        <a:xfrm>
          <a:off x="3086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5826387-D50D-4659-A710-158265A1B7ED}"/>
            </a:ext>
          </a:extLst>
        </xdr:cNvPr>
        <xdr:cNvCxnSpPr/>
      </xdr:nvCxnSpPr>
      <xdr:spPr>
        <a:xfrm flipV="1">
          <a:off x="3093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907D48C-DC4C-41D7-A518-2EB666EFEA5F}"/>
            </a:ext>
          </a:extLst>
        </xdr:cNvPr>
        <xdr:cNvCxnSpPr/>
      </xdr:nvCxnSpPr>
      <xdr:spPr>
        <a:xfrm flipV="1">
          <a:off x="3139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E53F2-FFB8-48A6-8556-E4A6C7ABA08F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6D9FBF7-F016-4A2C-A58A-61BF93EF5248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D574D4B-C512-4345-BD1F-8CEC926BB1D1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497DB8-292E-4D3E-BB3F-8857C7693B39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8B2382-7B51-4288-B3FC-5675DA684409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C70AA30-4915-4025-9E25-CBCED05F8233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8CDF8-438E-4B95-B78D-85CAD3176E45}"/>
            </a:ext>
          </a:extLst>
        </xdr:cNvPr>
        <xdr:cNvCxnSpPr/>
      </xdr:nvCxnSpPr>
      <xdr:spPr>
        <a:xfrm flipV="1">
          <a:off x="3108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539B952-2EC7-46EA-A8DC-FA60A52B719F}"/>
            </a:ext>
          </a:extLst>
        </xdr:cNvPr>
        <xdr:cNvCxnSpPr/>
      </xdr:nvCxnSpPr>
      <xdr:spPr>
        <a:xfrm>
          <a:off x="3124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CF3778-EBCA-4642-BA7B-2D96B4E19157}"/>
            </a:ext>
          </a:extLst>
        </xdr:cNvPr>
        <xdr:cNvCxnSpPr/>
      </xdr:nvCxnSpPr>
      <xdr:spPr>
        <a:xfrm flipV="1">
          <a:off x="3108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986D10-EC80-4B7B-B5C5-11E19298ACF5}"/>
            </a:ext>
          </a:extLst>
        </xdr:cNvPr>
        <xdr:cNvCxnSpPr/>
      </xdr:nvCxnSpPr>
      <xdr:spPr>
        <a:xfrm>
          <a:off x="3086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A6C55C-2010-47EF-8873-99026F611D34}"/>
            </a:ext>
          </a:extLst>
        </xdr:cNvPr>
        <xdr:cNvCxnSpPr/>
      </xdr:nvCxnSpPr>
      <xdr:spPr>
        <a:xfrm flipV="1">
          <a:off x="3093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7E87504-0899-41A9-84E8-B941822F046A}"/>
            </a:ext>
          </a:extLst>
        </xdr:cNvPr>
        <xdr:cNvCxnSpPr/>
      </xdr:nvCxnSpPr>
      <xdr:spPr>
        <a:xfrm flipV="1">
          <a:off x="3139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A1B0788-B112-4AD7-A595-B89DFB9DDA1A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C349ADB-B572-4A5E-8665-B602DA2798F7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D9600E5-8F8B-4C5F-9217-42F85E536121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7A3EB56-EA04-4FDA-BCBF-DD25D3228117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B576C8-2AE7-42E8-81F1-3E8D890014DE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5E70E4-C269-40F4-9650-E53EC3A9909B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E297AD3-6BB6-4FD4-B222-4356EF78CACC}"/>
            </a:ext>
          </a:extLst>
        </xdr:cNvPr>
        <xdr:cNvCxnSpPr/>
      </xdr:nvCxnSpPr>
      <xdr:spPr>
        <a:xfrm>
          <a:off x="1897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80782A3-63F1-41F7-A72A-B74C8DFFBF7B}"/>
            </a:ext>
          </a:extLst>
        </xdr:cNvPr>
        <xdr:cNvCxnSpPr/>
      </xdr:nvCxnSpPr>
      <xdr:spPr>
        <a:xfrm>
          <a:off x="1889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0D93191-A7F7-4696-82BE-D1BF533601DE}"/>
            </a:ext>
          </a:extLst>
        </xdr:cNvPr>
        <xdr:cNvCxnSpPr/>
      </xdr:nvCxnSpPr>
      <xdr:spPr>
        <a:xfrm>
          <a:off x="1897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5E53734-928A-4C17-A106-B6F1AB84F017}"/>
            </a:ext>
          </a:extLst>
        </xdr:cNvPr>
        <xdr:cNvCxnSpPr/>
      </xdr:nvCxnSpPr>
      <xdr:spPr>
        <a:xfrm>
          <a:off x="1889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8FD60F8-BBA1-4F1C-91ED-2FE25081C389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7D98A7D-75D7-4414-9768-3A2A91DDDC3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F7B4FE-100C-417D-BFEA-0C5ABCB51376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6D8453-09B2-4135-8FEF-8E7B78100F7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805CA97-0E9B-4F73-B3CD-05D26BE19359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F5EED08-363D-429B-B091-8306ECEF0E8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6B67D7E-05AA-4786-B939-AE6F633C7F2A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69E82D-928D-42EC-99F5-5F591815E07E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E5CEE6-C30A-44E4-A486-9ECB3159F5E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C2F66B5-D726-43BC-A8D0-10851EBB7E7A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A6267D6-E755-4A9B-961D-3B3B3BAF795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FB5A62-6D18-48A1-B6D9-14C37A211547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75D57FE-FD04-409E-B66D-31F0D7D1544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ADFE49A-78C8-4620-9EAF-C975E421A80B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D24132F-4B1F-4E60-BECF-FB98DA092FA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76D8C4-EF77-4AD5-BBCA-695FC1DFD4D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B6BF69-025B-4537-A2F2-5C515157B860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A886DD4-F98F-49E1-9244-B60D9B6314A3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EF768B9-122E-4353-8DE4-A812A32E767C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0523FC5-C89A-43AF-91F6-14A9D354A50E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1B233B7-3B1D-43DB-B621-6BF926F5F4F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0356028-C31E-4E46-8A86-43F41841DFBC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2A4AE5-15AE-4A65-B888-C89526C7D04C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1EA346-4E7C-41CE-9C83-238D841EA63C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F1FC00-91BA-47A4-8C43-2546C0E6876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25F722-FF4E-47ED-8FC3-779024CC59B2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114D08-B506-4079-9472-B658195DADE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637FC-7CFC-4EAA-8556-3FADED7E1BB3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6FEBA4-6B84-4852-88D4-A8C26A6467C5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AEAEAB8-8014-45F2-B738-A09A3B461D6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F2731-CB11-4741-B738-28F67B213115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1AC09FF-AC79-4535-8B25-B7034ADD7F64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B420238-502A-4682-AB03-2B8B395C1076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7854DA-4EFF-404B-8D52-D0F48C89504D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72B1590-DFB2-4AAC-AEDB-223DA0D43DE6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646D7E8-4B14-4899-A9FA-BBC66C6663A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CB4F9A-CD91-4473-A965-B6BB822E90E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848B2CB-D94B-4E7F-916D-7CA44C50CFC2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27CFD71-23A4-492E-8AEB-5AEE9B7E1CE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A0E89C-1A25-4E7A-89B0-D37115A24B1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A43A805-71D0-4549-AF34-258305A253A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0DD91D4-13C8-42A9-9F66-1785850CB5D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B74AA68-DB52-49BE-A91D-EF6D380A8D13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6CB5F12-FB7D-461E-841D-389132B832C0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E42E5E-4B02-4E87-AC06-D04CFC8F753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0EEB55E-9D9E-4029-B6E7-CB0E505212DE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15A48D8-FEBF-4AC7-9E95-D2298F9E7209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42DAB4D-3A71-4E42-AFE8-10FF676D2B89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60960</xdr:rowOff>
    </xdr:from>
    <xdr:to>
      <xdr:col>22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78F2C49-CE9B-49A8-8D08-7B10010C2F93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</xdr:row>
      <xdr:rowOff>152400</xdr:rowOff>
    </xdr:from>
    <xdr:to>
      <xdr:col>22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D512CB-44A7-432D-9563-11C87CC5C0F5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152400</xdr:rowOff>
    </xdr:from>
    <xdr:to>
      <xdr:col>22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71825B0-6455-4609-922C-253A67B2896D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10</xdr:row>
      <xdr:rowOff>114300</xdr:rowOff>
    </xdr:from>
    <xdr:to>
      <xdr:col>22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DB17EB2-8911-4616-BE2E-6BB7D62632D1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6</xdr:row>
      <xdr:rowOff>30480</xdr:rowOff>
    </xdr:from>
    <xdr:to>
      <xdr:col>22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0C7FC71-71D6-4A2D-9935-C64E4089C908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11</xdr:row>
      <xdr:rowOff>121920</xdr:rowOff>
    </xdr:from>
    <xdr:to>
      <xdr:col>22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7DC9187-3EE8-4967-AB95-32EF98EE8D8E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60960</xdr:rowOff>
    </xdr:from>
    <xdr:to>
      <xdr:col>27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6201CCF-95B7-4DF1-A082-5554C3A7CD91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5</xdr:row>
      <xdr:rowOff>152400</xdr:rowOff>
    </xdr:from>
    <xdr:to>
      <xdr:col>27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D2085F3-E770-4343-B6A1-3DDACC887DBE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152400</xdr:rowOff>
    </xdr:from>
    <xdr:to>
      <xdr:col>27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9D6AA64-F544-4EF7-AC69-F963A4AB8A59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10</xdr:row>
      <xdr:rowOff>114300</xdr:rowOff>
    </xdr:from>
    <xdr:to>
      <xdr:col>27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A25D94E-372F-4B0C-952A-77D782E0D3FE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6</xdr:row>
      <xdr:rowOff>30480</xdr:rowOff>
    </xdr:from>
    <xdr:to>
      <xdr:col>27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9E06CF1-B3D0-4333-B126-A9C25EA73516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11</xdr:row>
      <xdr:rowOff>121920</xdr:rowOff>
    </xdr:from>
    <xdr:to>
      <xdr:col>27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C126125-3BE2-4AAB-95D1-4C2A48D18496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60960</xdr:rowOff>
    </xdr:from>
    <xdr:to>
      <xdr:col>22</xdr:col>
      <xdr:colOff>594360</xdr:colOff>
      <xdr:row>24</xdr:row>
      <xdr:rowOff>68580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B7C883A-7094-4B0F-8C28-AA549B0AF743}"/>
            </a:ext>
          </a:extLst>
        </xdr:cNvPr>
        <xdr:cNvCxnSpPr/>
      </xdr:nvCxnSpPr>
      <xdr:spPr>
        <a:xfrm flipV="1">
          <a:off x="1889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24</xdr:row>
      <xdr:rowOff>152400</xdr:rowOff>
    </xdr:from>
    <xdr:to>
      <xdr:col>22</xdr:col>
      <xdr:colOff>518160</xdr:colOff>
      <xdr:row>29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BCE85EF-3940-446F-8012-533A213EFDD6}"/>
            </a:ext>
          </a:extLst>
        </xdr:cNvPr>
        <xdr:cNvCxnSpPr/>
      </xdr:nvCxnSpPr>
      <xdr:spPr>
        <a:xfrm>
          <a:off x="1905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152400</xdr:rowOff>
    </xdr:from>
    <xdr:to>
      <xdr:col>22</xdr:col>
      <xdr:colOff>579120</xdr:colOff>
      <xdr:row>29</xdr:row>
      <xdr:rowOff>30480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F08F2E2-8629-4E90-9B98-D1250C3EDFFD}"/>
            </a:ext>
          </a:extLst>
        </xdr:cNvPr>
        <xdr:cNvCxnSpPr/>
      </xdr:nvCxnSpPr>
      <xdr:spPr>
        <a:xfrm flipV="1">
          <a:off x="1889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29</xdr:row>
      <xdr:rowOff>114300</xdr:rowOff>
    </xdr:from>
    <xdr:to>
      <xdr:col>22</xdr:col>
      <xdr:colOff>525780</xdr:colOff>
      <xdr:row>29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F3C2DF6-EE5D-4365-A7D3-63CB9AAF81DF}"/>
            </a:ext>
          </a:extLst>
        </xdr:cNvPr>
        <xdr:cNvCxnSpPr/>
      </xdr:nvCxnSpPr>
      <xdr:spPr>
        <a:xfrm>
          <a:off x="1866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25</xdr:row>
      <xdr:rowOff>30480</xdr:rowOff>
    </xdr:from>
    <xdr:to>
      <xdr:col>22</xdr:col>
      <xdr:colOff>541020</xdr:colOff>
      <xdr:row>35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7CB0892-0D61-40A9-B5D5-85EB864ACEB6}"/>
            </a:ext>
          </a:extLst>
        </xdr:cNvPr>
        <xdr:cNvCxnSpPr/>
      </xdr:nvCxnSpPr>
      <xdr:spPr>
        <a:xfrm flipV="1">
          <a:off x="1874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30</xdr:row>
      <xdr:rowOff>121920</xdr:rowOff>
    </xdr:from>
    <xdr:to>
      <xdr:col>22</xdr:col>
      <xdr:colOff>556260</xdr:colOff>
      <xdr:row>35</xdr:row>
      <xdr:rowOff>60960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6987AA-6D29-47E5-AECE-F0C40C5CBD08}"/>
            </a:ext>
          </a:extLst>
        </xdr:cNvPr>
        <xdr:cNvCxnSpPr/>
      </xdr:nvCxnSpPr>
      <xdr:spPr>
        <a:xfrm flipV="1">
          <a:off x="1920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60960</xdr:rowOff>
    </xdr:from>
    <xdr:to>
      <xdr:col>27</xdr:col>
      <xdr:colOff>594360</xdr:colOff>
      <xdr:row>24</xdr:row>
      <xdr:rowOff>68580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2A9EEC0-7053-4D82-87A9-FD4BEF915EBD}"/>
            </a:ext>
          </a:extLst>
        </xdr:cNvPr>
        <xdr:cNvCxnSpPr/>
      </xdr:nvCxnSpPr>
      <xdr:spPr>
        <a:xfrm flipV="1">
          <a:off x="4937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24</xdr:row>
      <xdr:rowOff>152400</xdr:rowOff>
    </xdr:from>
    <xdr:to>
      <xdr:col>27</xdr:col>
      <xdr:colOff>518160</xdr:colOff>
      <xdr:row>29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BFD360D-37C5-4520-9567-DA2BD3CA494E}"/>
            </a:ext>
          </a:extLst>
        </xdr:cNvPr>
        <xdr:cNvCxnSpPr/>
      </xdr:nvCxnSpPr>
      <xdr:spPr>
        <a:xfrm>
          <a:off x="4953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152400</xdr:rowOff>
    </xdr:from>
    <xdr:to>
      <xdr:col>27</xdr:col>
      <xdr:colOff>579120</xdr:colOff>
      <xdr:row>29</xdr:row>
      <xdr:rowOff>30480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5B4A358-BE98-4B02-BB5A-9A14EB966047}"/>
            </a:ext>
          </a:extLst>
        </xdr:cNvPr>
        <xdr:cNvCxnSpPr/>
      </xdr:nvCxnSpPr>
      <xdr:spPr>
        <a:xfrm flipV="1">
          <a:off x="4937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29</xdr:row>
      <xdr:rowOff>114300</xdr:rowOff>
    </xdr:from>
    <xdr:to>
      <xdr:col>27</xdr:col>
      <xdr:colOff>525780</xdr:colOff>
      <xdr:row>29</xdr:row>
      <xdr:rowOff>114300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0F25089-1033-48E2-B643-DCCC7EC92E5E}"/>
            </a:ext>
          </a:extLst>
        </xdr:cNvPr>
        <xdr:cNvCxnSpPr/>
      </xdr:nvCxnSpPr>
      <xdr:spPr>
        <a:xfrm>
          <a:off x="4914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25</xdr:row>
      <xdr:rowOff>30480</xdr:rowOff>
    </xdr:from>
    <xdr:to>
      <xdr:col>27</xdr:col>
      <xdr:colOff>541020</xdr:colOff>
      <xdr:row>35</xdr:row>
      <xdr:rowOff>45720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0B3C936-9A6D-4D75-8BE7-BB2F9E05538B}"/>
            </a:ext>
          </a:extLst>
        </xdr:cNvPr>
        <xdr:cNvCxnSpPr/>
      </xdr:nvCxnSpPr>
      <xdr:spPr>
        <a:xfrm flipV="1">
          <a:off x="4922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30</xdr:row>
      <xdr:rowOff>121920</xdr:rowOff>
    </xdr:from>
    <xdr:to>
      <xdr:col>27</xdr:col>
      <xdr:colOff>556260</xdr:colOff>
      <xdr:row>35</xdr:row>
      <xdr:rowOff>60960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F667F13-DC12-464C-8C8B-79CE8F7ABA48}"/>
            </a:ext>
          </a:extLst>
        </xdr:cNvPr>
        <xdr:cNvCxnSpPr/>
      </xdr:nvCxnSpPr>
      <xdr:spPr>
        <a:xfrm flipV="1">
          <a:off x="4968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261257</xdr:colOff>
      <xdr:row>18</xdr:row>
      <xdr:rowOff>21771</xdr:rowOff>
    </xdr:from>
    <xdr:to>
      <xdr:col>10</xdr:col>
      <xdr:colOff>32657</xdr:colOff>
      <xdr:row>21</xdr:row>
      <xdr:rowOff>0</xdr:rowOff>
    </xdr:to>
    <xdr:sp macro="" textlink="">
      <xdr:nvSpPr>
        <xdr:cNvPr id="54" name="Arrow: Down 53">
          <a:extLst>
            <a:ext uri="{FF2B5EF4-FFF2-40B4-BE49-F238E27FC236}">
              <a16:creationId xmlns:a16="http://schemas.microsoft.com/office/drawing/2014/main" id="{596BF8D5-8699-43BD-84D1-F02EF6336CE5}"/>
            </a:ext>
          </a:extLst>
        </xdr:cNvPr>
        <xdr:cNvSpPr/>
      </xdr:nvSpPr>
      <xdr:spPr>
        <a:xfrm>
          <a:off x="5747657" y="3352800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416124</xdr:colOff>
      <xdr:row>14</xdr:row>
      <xdr:rowOff>75638</xdr:rowOff>
    </xdr:from>
    <xdr:to>
      <xdr:col>17</xdr:col>
      <xdr:colOff>187524</xdr:colOff>
      <xdr:row>23</xdr:row>
      <xdr:rowOff>87888</xdr:rowOff>
    </xdr:to>
    <xdr:sp macro="" textlink="">
      <xdr:nvSpPr>
        <xdr:cNvPr id="55" name="Arrow: Down 54">
          <a:extLst>
            <a:ext uri="{FF2B5EF4-FFF2-40B4-BE49-F238E27FC236}">
              <a16:creationId xmlns:a16="http://schemas.microsoft.com/office/drawing/2014/main" id="{9632E231-E29C-4C85-A333-04B4A9268CDD}"/>
            </a:ext>
          </a:extLst>
        </xdr:cNvPr>
        <xdr:cNvSpPr/>
      </xdr:nvSpPr>
      <xdr:spPr>
        <a:xfrm rot="13373358">
          <a:off x="10169724" y="2666438"/>
          <a:ext cx="381000" cy="167776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26</xdr:col>
      <xdr:colOff>76199</xdr:colOff>
      <xdr:row>18</xdr:row>
      <xdr:rowOff>32657</xdr:rowOff>
    </xdr:from>
    <xdr:to>
      <xdr:col>26</xdr:col>
      <xdr:colOff>457199</xdr:colOff>
      <xdr:row>21</xdr:row>
      <xdr:rowOff>10886</xdr:rowOff>
    </xdr:to>
    <xdr:sp macro="" textlink="">
      <xdr:nvSpPr>
        <xdr:cNvPr id="56" name="Arrow: Down 55">
          <a:extLst>
            <a:ext uri="{FF2B5EF4-FFF2-40B4-BE49-F238E27FC236}">
              <a16:creationId xmlns:a16="http://schemas.microsoft.com/office/drawing/2014/main" id="{DFB2CB1C-3C66-47CC-A916-857418644E98}"/>
            </a:ext>
          </a:extLst>
        </xdr:cNvPr>
        <xdr:cNvSpPr/>
      </xdr:nvSpPr>
      <xdr:spPr>
        <a:xfrm>
          <a:off x="15925799" y="3363686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300286</xdr:colOff>
      <xdr:row>12</xdr:row>
      <xdr:rowOff>154345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9B7F-54E3-4A72-AD7B-EF1C8C57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731520"/>
          <a:ext cx="2223247" cy="1602145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27</xdr:row>
      <xdr:rowOff>60960</xdr:rowOff>
    </xdr:from>
    <xdr:to>
      <xdr:col>6</xdr:col>
      <xdr:colOff>594360</xdr:colOff>
      <xdr:row>27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AD4AC5-0618-482B-A1A5-A8B27795D88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27</xdr:row>
      <xdr:rowOff>152400</xdr:rowOff>
    </xdr:from>
    <xdr:to>
      <xdr:col>6</xdr:col>
      <xdr:colOff>518160</xdr:colOff>
      <xdr:row>32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125C721-32E4-4F93-87EA-2E77EC13CBD8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27</xdr:row>
      <xdr:rowOff>152400</xdr:rowOff>
    </xdr:from>
    <xdr:to>
      <xdr:col>6</xdr:col>
      <xdr:colOff>579120</xdr:colOff>
      <xdr:row>32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2DE730-319A-4392-9BB9-2853EEFD8115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32</xdr:row>
      <xdr:rowOff>114300</xdr:rowOff>
    </xdr:from>
    <xdr:to>
      <xdr:col>6</xdr:col>
      <xdr:colOff>525780</xdr:colOff>
      <xdr:row>32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F84FCB-EF28-449F-A2F5-75E1B84D3D0A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28</xdr:row>
      <xdr:rowOff>30480</xdr:rowOff>
    </xdr:from>
    <xdr:to>
      <xdr:col>6</xdr:col>
      <xdr:colOff>541020</xdr:colOff>
      <xdr:row>38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65B296-2E34-4E93-B148-BD279D8CCD11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33</xdr:row>
      <xdr:rowOff>121920</xdr:rowOff>
    </xdr:from>
    <xdr:to>
      <xdr:col>6</xdr:col>
      <xdr:colOff>556260</xdr:colOff>
      <xdr:row>38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2257587-9D3C-4FB5-9D48-706F000CBD3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60960</xdr:rowOff>
    </xdr:from>
    <xdr:to>
      <xdr:col>11</xdr:col>
      <xdr:colOff>594360</xdr:colOff>
      <xdr:row>27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8BA724-CBFB-4BA4-A8B0-2DB1B92BA7BF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27</xdr:row>
      <xdr:rowOff>152400</xdr:rowOff>
    </xdr:from>
    <xdr:to>
      <xdr:col>11</xdr:col>
      <xdr:colOff>518160</xdr:colOff>
      <xdr:row>32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1DA3489-C374-4A48-A764-8AA78B445E7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152400</xdr:rowOff>
    </xdr:from>
    <xdr:to>
      <xdr:col>11</xdr:col>
      <xdr:colOff>579120</xdr:colOff>
      <xdr:row>32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9E93C91-FD17-48AD-9B41-5F3D9A6E5CF5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32</xdr:row>
      <xdr:rowOff>114300</xdr:rowOff>
    </xdr:from>
    <xdr:to>
      <xdr:col>11</xdr:col>
      <xdr:colOff>525780</xdr:colOff>
      <xdr:row>32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0A08F66-0464-421D-A0F3-895A4BA9A4F7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28</xdr:row>
      <xdr:rowOff>30480</xdr:rowOff>
    </xdr:from>
    <xdr:to>
      <xdr:col>11</xdr:col>
      <xdr:colOff>541020</xdr:colOff>
      <xdr:row>38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900D630-4FBC-40B6-ABF2-1424534244CE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33</xdr:row>
      <xdr:rowOff>121920</xdr:rowOff>
    </xdr:from>
    <xdr:to>
      <xdr:col>11</xdr:col>
      <xdr:colOff>556260</xdr:colOff>
      <xdr:row>38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08CB25F-3CED-4D5F-9504-1001E0A47F55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60960</xdr:rowOff>
    </xdr:from>
    <xdr:to>
      <xdr:col>6</xdr:col>
      <xdr:colOff>594360</xdr:colOff>
      <xdr:row>46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85A1ECF-B857-4201-B8D6-8DA4324444A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46</xdr:row>
      <xdr:rowOff>152400</xdr:rowOff>
    </xdr:from>
    <xdr:to>
      <xdr:col>6</xdr:col>
      <xdr:colOff>518160</xdr:colOff>
      <xdr:row>51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0D2F588-D6A9-4AD1-97BB-2975E095D680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152400</xdr:rowOff>
    </xdr:from>
    <xdr:to>
      <xdr:col>6</xdr:col>
      <xdr:colOff>579120</xdr:colOff>
      <xdr:row>51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7A5BE38-E30F-4D0B-93D2-6BAFECC3B2E1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51</xdr:row>
      <xdr:rowOff>114300</xdr:rowOff>
    </xdr:from>
    <xdr:to>
      <xdr:col>6</xdr:col>
      <xdr:colOff>525780</xdr:colOff>
      <xdr:row>51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3DB4D43-C043-462D-B909-C69A64110C4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47</xdr:row>
      <xdr:rowOff>30480</xdr:rowOff>
    </xdr:from>
    <xdr:to>
      <xdr:col>6</xdr:col>
      <xdr:colOff>541020</xdr:colOff>
      <xdr:row>57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62A62AF-4F98-4437-8DCD-7E840289F6E4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52</xdr:row>
      <xdr:rowOff>121920</xdr:rowOff>
    </xdr:from>
    <xdr:to>
      <xdr:col>6</xdr:col>
      <xdr:colOff>556260</xdr:colOff>
      <xdr:row>57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B69B10C-C0FC-4350-9593-292CF2AF90B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60960</xdr:rowOff>
    </xdr:from>
    <xdr:to>
      <xdr:col>11</xdr:col>
      <xdr:colOff>594360</xdr:colOff>
      <xdr:row>46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18020A3-5825-450B-8470-DACFA6547A6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46</xdr:row>
      <xdr:rowOff>152400</xdr:rowOff>
    </xdr:from>
    <xdr:to>
      <xdr:col>11</xdr:col>
      <xdr:colOff>518160</xdr:colOff>
      <xdr:row>51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096E2CA-F9FD-46AF-B135-02F076EC016B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152400</xdr:rowOff>
    </xdr:from>
    <xdr:to>
      <xdr:col>11</xdr:col>
      <xdr:colOff>579120</xdr:colOff>
      <xdr:row>51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A66523A-B80A-4307-8586-67756FC01336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51</xdr:row>
      <xdr:rowOff>114300</xdr:rowOff>
    </xdr:from>
    <xdr:to>
      <xdr:col>11</xdr:col>
      <xdr:colOff>525780</xdr:colOff>
      <xdr:row>51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573D927-F0DE-4AFC-ACB4-92D15B45DED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47</xdr:row>
      <xdr:rowOff>30480</xdr:rowOff>
    </xdr:from>
    <xdr:to>
      <xdr:col>11</xdr:col>
      <xdr:colOff>541020</xdr:colOff>
      <xdr:row>57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EBDD3E0-B234-424D-9993-C31AB8DBC850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52</xdr:row>
      <xdr:rowOff>121920</xdr:rowOff>
    </xdr:from>
    <xdr:to>
      <xdr:col>11</xdr:col>
      <xdr:colOff>556260</xdr:colOff>
      <xdr:row>57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360B334-1177-40E3-9CF1-900964883E44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80C1DD-4005-4F87-A33D-A9A1F8550B69}"/>
            </a:ext>
          </a:extLst>
        </xdr:cNvPr>
        <xdr:cNvCxnSpPr/>
      </xdr:nvCxnSpPr>
      <xdr:spPr>
        <a:xfrm flipV="1">
          <a:off x="522732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456AD7-B28C-4D9A-B208-BA4599577517}"/>
            </a:ext>
          </a:extLst>
        </xdr:cNvPr>
        <xdr:cNvCxnSpPr/>
      </xdr:nvCxnSpPr>
      <xdr:spPr>
        <a:xfrm>
          <a:off x="524256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0D4A244-0695-4988-AE7D-424964F5E6E3}"/>
            </a:ext>
          </a:extLst>
        </xdr:cNvPr>
        <xdr:cNvCxnSpPr/>
      </xdr:nvCxnSpPr>
      <xdr:spPr>
        <a:xfrm flipV="1">
          <a:off x="522732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AC15C9-F7DA-4582-89A1-50B991B1521D}"/>
            </a:ext>
          </a:extLst>
        </xdr:cNvPr>
        <xdr:cNvCxnSpPr/>
      </xdr:nvCxnSpPr>
      <xdr:spPr>
        <a:xfrm>
          <a:off x="520446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2B77DD-2BBB-45DF-9CCE-BA76D22D030D}"/>
            </a:ext>
          </a:extLst>
        </xdr:cNvPr>
        <xdr:cNvCxnSpPr/>
      </xdr:nvCxnSpPr>
      <xdr:spPr>
        <a:xfrm flipV="1">
          <a:off x="521208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A63C29-3368-435B-8654-F443E2DBFE00}"/>
            </a:ext>
          </a:extLst>
        </xdr:cNvPr>
        <xdr:cNvCxnSpPr/>
      </xdr:nvCxnSpPr>
      <xdr:spPr>
        <a:xfrm flipV="1">
          <a:off x="525780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32454A4-841E-4B7D-9558-991A79DC8612}"/>
            </a:ext>
          </a:extLst>
        </xdr:cNvPr>
        <xdr:cNvCxnSpPr/>
      </xdr:nvCxnSpPr>
      <xdr:spPr>
        <a:xfrm flipV="1">
          <a:off x="829056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73CA33E-2E4F-4CB5-89D6-A3A2BA977B6D}"/>
            </a:ext>
          </a:extLst>
        </xdr:cNvPr>
        <xdr:cNvCxnSpPr/>
      </xdr:nvCxnSpPr>
      <xdr:spPr>
        <a:xfrm>
          <a:off x="830580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C990CC2-E656-4D46-A53B-3FBA1B850185}"/>
            </a:ext>
          </a:extLst>
        </xdr:cNvPr>
        <xdr:cNvCxnSpPr/>
      </xdr:nvCxnSpPr>
      <xdr:spPr>
        <a:xfrm flipV="1">
          <a:off x="829056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63398F-D151-4918-AC66-D2E127244B01}"/>
            </a:ext>
          </a:extLst>
        </xdr:cNvPr>
        <xdr:cNvCxnSpPr/>
      </xdr:nvCxnSpPr>
      <xdr:spPr>
        <a:xfrm>
          <a:off x="826770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B61A76-F964-4D42-A114-44FD124EBEBD}"/>
            </a:ext>
          </a:extLst>
        </xdr:cNvPr>
        <xdr:cNvCxnSpPr/>
      </xdr:nvCxnSpPr>
      <xdr:spPr>
        <a:xfrm flipV="1">
          <a:off x="827532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1F2AF19-044D-4258-B2AC-1D7A6B19BCB0}"/>
            </a:ext>
          </a:extLst>
        </xdr:cNvPr>
        <xdr:cNvCxnSpPr/>
      </xdr:nvCxnSpPr>
      <xdr:spPr>
        <a:xfrm flipV="1">
          <a:off x="832104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CA52DFC-00DE-4127-B0F9-7BF50764BF0F}"/>
            </a:ext>
          </a:extLst>
        </xdr:cNvPr>
        <xdr:cNvCxnSpPr/>
      </xdr:nvCxnSpPr>
      <xdr:spPr>
        <a:xfrm flipV="1">
          <a:off x="522732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5E8F0E5-A970-481D-AFDC-9BD01B240681}"/>
            </a:ext>
          </a:extLst>
        </xdr:cNvPr>
        <xdr:cNvCxnSpPr/>
      </xdr:nvCxnSpPr>
      <xdr:spPr>
        <a:xfrm>
          <a:off x="524256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6744E76-1602-45DB-8D72-BB821D383ECC}"/>
            </a:ext>
          </a:extLst>
        </xdr:cNvPr>
        <xdr:cNvCxnSpPr/>
      </xdr:nvCxnSpPr>
      <xdr:spPr>
        <a:xfrm flipV="1">
          <a:off x="522732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F7F021-CC0A-442B-AD6A-09363AEF3D1A}"/>
            </a:ext>
          </a:extLst>
        </xdr:cNvPr>
        <xdr:cNvCxnSpPr/>
      </xdr:nvCxnSpPr>
      <xdr:spPr>
        <a:xfrm>
          <a:off x="520446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96742B0-08FA-4344-A3C7-C64EF907F994}"/>
            </a:ext>
          </a:extLst>
        </xdr:cNvPr>
        <xdr:cNvCxnSpPr/>
      </xdr:nvCxnSpPr>
      <xdr:spPr>
        <a:xfrm flipV="1">
          <a:off x="521208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291B708-9F21-4CA9-AC66-BBF66FC00928}"/>
            </a:ext>
          </a:extLst>
        </xdr:cNvPr>
        <xdr:cNvCxnSpPr/>
      </xdr:nvCxnSpPr>
      <xdr:spPr>
        <a:xfrm flipV="1">
          <a:off x="525780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BF19A87-0BAA-4819-91EF-42C1778E6419}"/>
            </a:ext>
          </a:extLst>
        </xdr:cNvPr>
        <xdr:cNvCxnSpPr/>
      </xdr:nvCxnSpPr>
      <xdr:spPr>
        <a:xfrm flipV="1">
          <a:off x="829056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31A62D0-2158-45E1-B1CF-5994C2780547}"/>
            </a:ext>
          </a:extLst>
        </xdr:cNvPr>
        <xdr:cNvCxnSpPr/>
      </xdr:nvCxnSpPr>
      <xdr:spPr>
        <a:xfrm>
          <a:off x="830580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5C3F1CB-EBEB-4081-ADD1-D0BA4A2D89BD}"/>
            </a:ext>
          </a:extLst>
        </xdr:cNvPr>
        <xdr:cNvCxnSpPr/>
      </xdr:nvCxnSpPr>
      <xdr:spPr>
        <a:xfrm flipV="1">
          <a:off x="829056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F5AF90B-318F-4EBB-9FC5-985B6557230E}"/>
            </a:ext>
          </a:extLst>
        </xdr:cNvPr>
        <xdr:cNvCxnSpPr/>
      </xdr:nvCxnSpPr>
      <xdr:spPr>
        <a:xfrm>
          <a:off x="826770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586364-9E69-48CC-8016-6BD2B73CD82A}"/>
            </a:ext>
          </a:extLst>
        </xdr:cNvPr>
        <xdr:cNvCxnSpPr/>
      </xdr:nvCxnSpPr>
      <xdr:spPr>
        <a:xfrm flipV="1">
          <a:off x="827532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131D6F5-0052-4D14-8F4B-1D8DE9957565}"/>
            </a:ext>
          </a:extLst>
        </xdr:cNvPr>
        <xdr:cNvCxnSpPr/>
      </xdr:nvCxnSpPr>
      <xdr:spPr>
        <a:xfrm flipV="1">
          <a:off x="832104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6</xdr:row>
      <xdr:rowOff>45720</xdr:rowOff>
    </xdr:from>
    <xdr:to>
      <xdr:col>9</xdr:col>
      <xdr:colOff>525780</xdr:colOff>
      <xdr:row>17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DA0595F-B053-4506-B3F1-F045BE232C65}"/>
            </a:ext>
          </a:extLst>
        </xdr:cNvPr>
        <xdr:cNvCxnSpPr/>
      </xdr:nvCxnSpPr>
      <xdr:spPr>
        <a:xfrm>
          <a:off x="8298180" y="5166360"/>
          <a:ext cx="1676400" cy="2049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11</xdr:row>
      <xdr:rowOff>45720</xdr:rowOff>
    </xdr:from>
    <xdr:to>
      <xdr:col>9</xdr:col>
      <xdr:colOff>518160</xdr:colOff>
      <xdr:row>17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91468F-1FEA-4DFF-9326-782A98B7D485}"/>
            </a:ext>
          </a:extLst>
        </xdr:cNvPr>
        <xdr:cNvCxnSpPr/>
      </xdr:nvCxnSpPr>
      <xdr:spPr>
        <a:xfrm>
          <a:off x="8290560" y="6080760"/>
          <a:ext cx="16764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16</xdr:row>
      <xdr:rowOff>129540</xdr:rowOff>
    </xdr:from>
    <xdr:to>
      <xdr:col>9</xdr:col>
      <xdr:colOff>419100</xdr:colOff>
      <xdr:row>17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2135F2E-3D36-4300-A78B-06700DE3836D}"/>
            </a:ext>
          </a:extLst>
        </xdr:cNvPr>
        <xdr:cNvCxnSpPr/>
      </xdr:nvCxnSpPr>
      <xdr:spPr>
        <a:xfrm>
          <a:off x="8290560" y="7078980"/>
          <a:ext cx="15773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93617</xdr:colOff>
      <xdr:row>35</xdr:row>
      <xdr:rowOff>133894</xdr:rowOff>
    </xdr:from>
    <xdr:to>
      <xdr:col>9</xdr:col>
      <xdr:colOff>451757</xdr:colOff>
      <xdr:row>36</xdr:row>
      <xdr:rowOff>156754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A8BABE2-538C-4DB8-A438-4590DA9FD5A9}"/>
            </a:ext>
          </a:extLst>
        </xdr:cNvPr>
        <xdr:cNvCxnSpPr/>
      </xdr:nvCxnSpPr>
      <xdr:spPr>
        <a:xfrm>
          <a:off x="4371703" y="661089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46808</xdr:colOff>
      <xdr:row>25</xdr:row>
      <xdr:rowOff>6531</xdr:rowOff>
    </xdr:from>
    <xdr:to>
      <xdr:col>9</xdr:col>
      <xdr:colOff>504008</xdr:colOff>
      <xdr:row>36</xdr:row>
      <xdr:rowOff>44631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95398A0-E92C-43AB-ADA2-14DCDA42ED2E}"/>
            </a:ext>
          </a:extLst>
        </xdr:cNvPr>
        <xdr:cNvCxnSpPr/>
      </xdr:nvCxnSpPr>
      <xdr:spPr>
        <a:xfrm>
          <a:off x="4324894" y="4632960"/>
          <a:ext cx="1676400" cy="2073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39188</xdr:colOff>
      <xdr:row>30</xdr:row>
      <xdr:rowOff>6532</xdr:rowOff>
    </xdr:from>
    <xdr:to>
      <xdr:col>9</xdr:col>
      <xdr:colOff>496388</xdr:colOff>
      <xdr:row>36</xdr:row>
      <xdr:rowOff>128451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59AB77A-9CFD-4FC4-BF1C-9233EBEAD549}"/>
            </a:ext>
          </a:extLst>
        </xdr:cNvPr>
        <xdr:cNvCxnSpPr/>
      </xdr:nvCxnSpPr>
      <xdr:spPr>
        <a:xfrm>
          <a:off x="4317274" y="5558246"/>
          <a:ext cx="1676400" cy="1232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35</xdr:row>
      <xdr:rowOff>129540</xdr:rowOff>
    </xdr:from>
    <xdr:to>
      <xdr:col>9</xdr:col>
      <xdr:colOff>419100</xdr:colOff>
      <xdr:row>36</xdr:row>
      <xdr:rowOff>152400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15DB089-34A7-4267-BEBE-2A13CE0078A3}"/>
            </a:ext>
          </a:extLst>
        </xdr:cNvPr>
        <xdr:cNvCxnSpPr/>
      </xdr:nvCxnSpPr>
      <xdr:spPr>
        <a:xfrm>
          <a:off x="4339046" y="309045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ldawn.com/back-propagation-with-cross-entropy-and-softmax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4B2C-8B33-4F80-AF8C-55CE9709FB02}">
  <dimension ref="B2:Q37"/>
  <sheetViews>
    <sheetView zoomScale="70" zoomScaleNormal="70" workbookViewId="0">
      <selection activeCell="H25" sqref="H25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L6" s="6">
        <f>H6*J5+H12*J10+H18*J15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4" spans="3:12" x14ac:dyDescent="0.3">
      <c r="D34" s="4" t="s">
        <v>2</v>
      </c>
      <c r="E34" s="5">
        <v>0.35</v>
      </c>
      <c r="I34" s="4" t="s">
        <v>3</v>
      </c>
      <c r="J34" s="5">
        <v>0.6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86C2-8653-4DD1-B246-0EFA6CD3A7C8}">
  <dimension ref="A1:E56"/>
  <sheetViews>
    <sheetView topLeftCell="A19" zoomScale="70" zoomScaleNormal="70" workbookViewId="0">
      <selection activeCell="C50" sqref="C50"/>
    </sheetView>
  </sheetViews>
  <sheetFormatPr defaultRowHeight="14.4" x14ac:dyDescent="0.3"/>
  <cols>
    <col min="1" max="2" width="30" bestFit="1" customWidth="1"/>
    <col min="3" max="3" width="36.44140625" customWidth="1"/>
    <col min="5" max="5" width="21.21875" customWidth="1"/>
  </cols>
  <sheetData>
    <row r="1" spans="1:5" x14ac:dyDescent="0.3">
      <c r="A1" s="17" t="s">
        <v>68</v>
      </c>
      <c r="B1" s="17" t="s">
        <v>80</v>
      </c>
      <c r="D1" s="19" t="s">
        <v>82</v>
      </c>
      <c r="E1" s="2" t="s">
        <v>83</v>
      </c>
    </row>
    <row r="2" spans="1:5" x14ac:dyDescent="0.3">
      <c r="A2" s="18" t="s">
        <v>69</v>
      </c>
      <c r="B2" t="s">
        <v>69</v>
      </c>
      <c r="D2" s="2" t="s">
        <v>82</v>
      </c>
      <c r="E2" s="2" t="s">
        <v>84</v>
      </c>
    </row>
    <row r="3" spans="1:5" x14ac:dyDescent="0.3">
      <c r="A3" s="18" t="s">
        <v>70</v>
      </c>
      <c r="B3" t="s">
        <v>70</v>
      </c>
      <c r="D3" s="21" t="s">
        <v>82</v>
      </c>
      <c r="E3" s="2" t="s">
        <v>85</v>
      </c>
    </row>
    <row r="4" spans="1:5" x14ac:dyDescent="0.3">
      <c r="A4" s="18" t="s">
        <v>71</v>
      </c>
      <c r="B4" t="s">
        <v>71</v>
      </c>
    </row>
    <row r="5" spans="1:5" x14ac:dyDescent="0.3">
      <c r="A5" s="18" t="s">
        <v>72</v>
      </c>
      <c r="B5" t="s">
        <v>72</v>
      </c>
    </row>
    <row r="6" spans="1:5" x14ac:dyDescent="0.3">
      <c r="A6" s="18" t="s">
        <v>73</v>
      </c>
      <c r="B6" t="s">
        <v>73</v>
      </c>
    </row>
    <row r="7" spans="1:5" x14ac:dyDescent="0.3">
      <c r="A7" s="18" t="s">
        <v>74</v>
      </c>
      <c r="B7" t="s">
        <v>74</v>
      </c>
    </row>
    <row r="8" spans="1:5" x14ac:dyDescent="0.3">
      <c r="A8" s="18" t="s">
        <v>75</v>
      </c>
      <c r="B8" t="s">
        <v>75</v>
      </c>
    </row>
    <row r="9" spans="1:5" x14ac:dyDescent="0.3">
      <c r="A9" s="18" t="s">
        <v>76</v>
      </c>
      <c r="B9" t="s">
        <v>76</v>
      </c>
    </row>
    <row r="10" spans="1:5" x14ac:dyDescent="0.3">
      <c r="A10" s="18" t="s">
        <v>77</v>
      </c>
      <c r="B10" t="s">
        <v>77</v>
      </c>
    </row>
    <row r="11" spans="1:5" x14ac:dyDescent="0.3">
      <c r="A11" s="18" t="s">
        <v>101</v>
      </c>
      <c r="B11" t="s">
        <v>101</v>
      </c>
    </row>
    <row r="12" spans="1:5" x14ac:dyDescent="0.3">
      <c r="A12" s="18" t="s">
        <v>78</v>
      </c>
      <c r="B12" t="s">
        <v>78</v>
      </c>
    </row>
    <row r="13" spans="1:5" x14ac:dyDescent="0.3">
      <c r="A13" s="18" t="s">
        <v>79</v>
      </c>
      <c r="B13" t="s">
        <v>79</v>
      </c>
    </row>
    <row r="16" spans="1:5" x14ac:dyDescent="0.3">
      <c r="A16" s="17" t="s">
        <v>68</v>
      </c>
      <c r="B16" s="17" t="s">
        <v>81</v>
      </c>
      <c r="C16" s="17" t="s">
        <v>86</v>
      </c>
    </row>
    <row r="17" spans="1:3" x14ac:dyDescent="0.3">
      <c r="A17" s="18" t="s">
        <v>69</v>
      </c>
      <c r="B17" s="18" t="s">
        <v>69</v>
      </c>
      <c r="C17" t="s">
        <v>89</v>
      </c>
    </row>
    <row r="18" spans="1:3" x14ac:dyDescent="0.3">
      <c r="A18" s="18" t="s">
        <v>70</v>
      </c>
      <c r="B18" t="s">
        <v>70</v>
      </c>
    </row>
    <row r="19" spans="1:3" x14ac:dyDescent="0.3">
      <c r="A19" s="18" t="s">
        <v>71</v>
      </c>
      <c r="B19" t="s">
        <v>71</v>
      </c>
    </row>
    <row r="20" spans="1:3" x14ac:dyDescent="0.3">
      <c r="A20" s="18" t="s">
        <v>72</v>
      </c>
      <c r="B20" t="s">
        <v>72</v>
      </c>
    </row>
    <row r="21" spans="1:3" x14ac:dyDescent="0.3">
      <c r="A21" s="18" t="s">
        <v>73</v>
      </c>
      <c r="B21" t="s">
        <v>73</v>
      </c>
    </row>
    <row r="22" spans="1:3" x14ac:dyDescent="0.3">
      <c r="A22" s="18" t="s">
        <v>74</v>
      </c>
      <c r="B22" t="s">
        <v>74</v>
      </c>
    </row>
    <row r="23" spans="1:3" x14ac:dyDescent="0.3">
      <c r="A23" s="18" t="s">
        <v>75</v>
      </c>
      <c r="B23" s="18" t="s">
        <v>75</v>
      </c>
      <c r="C23" t="s">
        <v>75</v>
      </c>
    </row>
    <row r="24" spans="1:3" x14ac:dyDescent="0.3">
      <c r="A24" s="18" t="s">
        <v>76</v>
      </c>
      <c r="B24" t="s">
        <v>76</v>
      </c>
    </row>
    <row r="25" spans="1:3" x14ac:dyDescent="0.3">
      <c r="A25" s="18" t="s">
        <v>77</v>
      </c>
      <c r="B25" t="s">
        <v>77</v>
      </c>
    </row>
    <row r="26" spans="1:3" x14ac:dyDescent="0.3">
      <c r="A26" s="18" t="s">
        <v>101</v>
      </c>
      <c r="B26" t="s">
        <v>101</v>
      </c>
    </row>
    <row r="27" spans="1:3" x14ac:dyDescent="0.3">
      <c r="A27" s="18" t="s">
        <v>78</v>
      </c>
      <c r="B27" s="18" t="s">
        <v>78</v>
      </c>
      <c r="C27" t="s">
        <v>78</v>
      </c>
    </row>
    <row r="28" spans="1:3" x14ac:dyDescent="0.3">
      <c r="A28" s="18" t="s">
        <v>79</v>
      </c>
      <c r="B28" t="s">
        <v>79</v>
      </c>
    </row>
    <row r="30" spans="1:3" x14ac:dyDescent="0.3">
      <c r="B30" s="17" t="s">
        <v>81</v>
      </c>
      <c r="C30" s="17" t="s">
        <v>87</v>
      </c>
    </row>
    <row r="31" spans="1:3" x14ac:dyDescent="0.3">
      <c r="B31" s="18" t="s">
        <v>69</v>
      </c>
      <c r="C31" t="s">
        <v>69</v>
      </c>
    </row>
    <row r="32" spans="1:3" x14ac:dyDescent="0.3">
      <c r="B32" t="s">
        <v>70</v>
      </c>
    </row>
    <row r="33" spans="2:3" x14ac:dyDescent="0.3">
      <c r="B33" t="s">
        <v>71</v>
      </c>
    </row>
    <row r="34" spans="2:3" x14ac:dyDescent="0.3">
      <c r="B34" t="s">
        <v>72</v>
      </c>
    </row>
    <row r="35" spans="2:3" x14ac:dyDescent="0.3">
      <c r="B35" t="s">
        <v>73</v>
      </c>
    </row>
    <row r="36" spans="2:3" x14ac:dyDescent="0.3">
      <c r="B36" t="s">
        <v>74</v>
      </c>
    </row>
    <row r="37" spans="2:3" x14ac:dyDescent="0.3">
      <c r="B37" s="18" t="s">
        <v>75</v>
      </c>
      <c r="C37" t="s">
        <v>75</v>
      </c>
    </row>
    <row r="38" spans="2:3" x14ac:dyDescent="0.3">
      <c r="B38" t="s">
        <v>76</v>
      </c>
    </row>
    <row r="39" spans="2:3" x14ac:dyDescent="0.3">
      <c r="B39" t="s">
        <v>77</v>
      </c>
    </row>
    <row r="40" spans="2:3" x14ac:dyDescent="0.3">
      <c r="B40" t="s">
        <v>101</v>
      </c>
    </row>
    <row r="41" spans="2:3" x14ac:dyDescent="0.3">
      <c r="B41" s="18" t="s">
        <v>78</v>
      </c>
      <c r="C41" t="s">
        <v>78</v>
      </c>
    </row>
    <row r="42" spans="2:3" x14ac:dyDescent="0.3">
      <c r="B42" t="s">
        <v>79</v>
      </c>
    </row>
    <row r="44" spans="2:3" x14ac:dyDescent="0.3">
      <c r="B44" s="17" t="s">
        <v>81</v>
      </c>
      <c r="C44" s="17" t="s">
        <v>88</v>
      </c>
    </row>
    <row r="45" spans="2:3" x14ac:dyDescent="0.3">
      <c r="B45" s="18" t="s">
        <v>69</v>
      </c>
      <c r="C45" t="s">
        <v>69</v>
      </c>
    </row>
    <row r="46" spans="2:3" x14ac:dyDescent="0.3">
      <c r="B46" t="s">
        <v>70</v>
      </c>
    </row>
    <row r="47" spans="2:3" x14ac:dyDescent="0.3">
      <c r="B47" t="s">
        <v>71</v>
      </c>
    </row>
    <row r="48" spans="2:3" x14ac:dyDescent="0.3">
      <c r="B48" t="s">
        <v>72</v>
      </c>
    </row>
    <row r="49" spans="2:3" x14ac:dyDescent="0.3">
      <c r="B49" t="s">
        <v>73</v>
      </c>
      <c r="C49" s="20" t="s">
        <v>73</v>
      </c>
    </row>
    <row r="50" spans="2:3" x14ac:dyDescent="0.3">
      <c r="B50" t="s">
        <v>74</v>
      </c>
      <c r="C50" s="20" t="s">
        <v>74</v>
      </c>
    </row>
    <row r="51" spans="2:3" x14ac:dyDescent="0.3">
      <c r="B51" s="18" t="s">
        <v>75</v>
      </c>
      <c r="C51" t="s">
        <v>75</v>
      </c>
    </row>
    <row r="52" spans="2:3" x14ac:dyDescent="0.3">
      <c r="B52" t="s">
        <v>76</v>
      </c>
      <c r="C52" s="20" t="s">
        <v>76</v>
      </c>
    </row>
    <row r="53" spans="2:3" x14ac:dyDescent="0.3">
      <c r="B53" t="s">
        <v>77</v>
      </c>
    </row>
    <row r="54" spans="2:3" x14ac:dyDescent="0.3">
      <c r="B54" t="s">
        <v>101</v>
      </c>
    </row>
    <row r="55" spans="2:3" x14ac:dyDescent="0.3">
      <c r="B55" s="18" t="s">
        <v>78</v>
      </c>
      <c r="C55" t="s">
        <v>78</v>
      </c>
    </row>
    <row r="56" spans="2:3" x14ac:dyDescent="0.3">
      <c r="B56" t="s">
        <v>79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3F13-4FBE-42C1-809D-3AC1055D3BC8}">
  <dimension ref="B2:S37"/>
  <sheetViews>
    <sheetView zoomScale="70" zoomScaleNormal="70" workbookViewId="0">
      <selection activeCell="G32" sqref="G32"/>
    </sheetView>
  </sheetViews>
  <sheetFormatPr defaultRowHeight="14.4" x14ac:dyDescent="0.3"/>
  <cols>
    <col min="1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1</v>
      </c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0.6</v>
      </c>
      <c r="O6" s="6">
        <f>1/(1+EXP(-N6))</f>
        <v>0.6456563062257954</v>
      </c>
      <c r="Q6" s="6">
        <v>0.01</v>
      </c>
      <c r="R6" s="6">
        <f>(Q6-O6)^2</f>
        <v>0.40405893964462214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0.26131575954334268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10">
        <v>0</v>
      </c>
      <c r="K12" s="4" t="s">
        <v>19</v>
      </c>
      <c r="L12" s="5">
        <v>0.55000000000000004</v>
      </c>
      <c r="N12" s="6">
        <f>J6*L7+J12*L12+J18*L15</f>
        <v>0.6</v>
      </c>
      <c r="O12" s="6">
        <f>1/(1+EXP(-N12))</f>
        <v>0.6456563062257954</v>
      </c>
      <c r="Q12" s="6">
        <v>0.99</v>
      </c>
      <c r="R12" s="6">
        <f>(Q12-O12)^2</f>
        <v>0.11857257944206319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1.8781052866455587E-2</v>
      </c>
      <c r="J25" s="10">
        <v>0</v>
      </c>
      <c r="N25" s="6">
        <f>O25*P25</f>
        <v>0.14542814521135297</v>
      </c>
      <c r="O25" s="6">
        <f>O6*(1-O6)</f>
        <v>0.22878424045665732</v>
      </c>
      <c r="P25" s="6">
        <f>-(Q25-O6)</f>
        <v>0.63565630622579539</v>
      </c>
      <c r="Q25" s="6">
        <v>0.01</v>
      </c>
    </row>
    <row r="26" spans="2:17" x14ac:dyDescent="0.3">
      <c r="D26" s="4" t="s">
        <v>10</v>
      </c>
      <c r="E26" s="5">
        <f>E7-0.5*G31*C25</f>
        <v>0.25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0.45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0.3</v>
      </c>
      <c r="G31" s="6">
        <f>J12*(1-J12)*H31</f>
        <v>0</v>
      </c>
      <c r="H31" s="6">
        <f>L10*N25+L12*N31</f>
        <v>2.2113439605214676E-2</v>
      </c>
      <c r="J31" s="10">
        <v>0</v>
      </c>
      <c r="K31" s="4" t="s">
        <v>19</v>
      </c>
      <c r="L31" s="5">
        <f>L12-0.5*N$31*J31</f>
        <v>0.55000000000000004</v>
      </c>
      <c r="N31" s="6">
        <f>O31*P31</f>
        <v>-7.8780410436171205E-2</v>
      </c>
      <c r="O31" s="6">
        <f>O12*(1-O12)</f>
        <v>0.22878424045665732</v>
      </c>
      <c r="P31" s="6">
        <f>-(Q31-O12)</f>
        <v>-0.3443436937742046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0.52728592739432345</v>
      </c>
    </row>
    <row r="34" spans="3:14" x14ac:dyDescent="0.3">
      <c r="D34" s="4" t="s">
        <v>2</v>
      </c>
      <c r="E34" s="5">
        <f>E15-0.5*G$31*C18</f>
        <v>0.35</v>
      </c>
      <c r="K34" s="4" t="s">
        <v>3</v>
      </c>
      <c r="L34" s="5">
        <f>L15-0.5*N$31*J18</f>
        <v>0.63939020521808554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B75C-F8FD-4469-AFE9-381AD2C06F2C}">
  <dimension ref="B2:S37"/>
  <sheetViews>
    <sheetView zoomScale="70" zoomScaleNormal="70" workbookViewId="0">
      <selection activeCell="O32" sqref="O32"/>
    </sheetView>
  </sheetViews>
  <sheetFormatPr defaultRowHeight="14.4" x14ac:dyDescent="0.3"/>
  <cols>
    <col min="1" max="4" width="8.88671875" style="5"/>
    <col min="5" max="5" width="8.88671875" style="5" customWidth="1"/>
    <col min="6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35">
        <v>1199908899</v>
      </c>
      <c r="L2" s="35"/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1.0476632836948254</v>
      </c>
      <c r="O6" s="6">
        <f>1/(1+EXP(-N6))</f>
        <v>0.74032593311936967</v>
      </c>
      <c r="Q6" s="6">
        <v>0.01</v>
      </c>
      <c r="R6" s="6">
        <f>(Q6-O6)^2</f>
        <v>0.53337596858667802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0.29337105474527753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2">
        <f>H12/(1-$H$2)</f>
        <v>0.9948072970996118</v>
      </c>
      <c r="K12" s="4" t="s">
        <v>19</v>
      </c>
      <c r="L12" s="5">
        <v>0.55000000000000004</v>
      </c>
      <c r="N12" s="6">
        <f>J6*L7+J12*L12+J18*L15</f>
        <v>1.1471440134047866</v>
      </c>
      <c r="O12" s="6">
        <f>1/(1+EXP(-N12))</f>
        <v>0.75898887277042892</v>
      </c>
      <c r="Q12" s="6">
        <v>0.99</v>
      </c>
      <c r="R12" s="6">
        <f>(Q12-O12)^2</f>
        <v>5.336614090387707E-2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3.5031321656887437E-2</v>
      </c>
      <c r="J25" s="10">
        <v>0</v>
      </c>
      <c r="N25" s="6">
        <f>O25*P25</f>
        <v>0.140400373991313</v>
      </c>
      <c r="O25" s="6">
        <f>O6*(1-O6)</f>
        <v>0.19224344587030426</v>
      </c>
      <c r="P25" s="6">
        <f>-(Q25-O6)</f>
        <v>0.73032593311936966</v>
      </c>
      <c r="Q25" s="6">
        <v>0.01</v>
      </c>
    </row>
    <row r="26" spans="2:17" x14ac:dyDescent="0.3">
      <c r="D26" s="4" t="s">
        <v>10</v>
      </c>
      <c r="E26" s="5">
        <f>E7-0.5*G31*C25</f>
        <v>0.24999484220906687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0.38016434171896363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0.29998968441813373</v>
      </c>
      <c r="G31" s="6">
        <f>J12*(1-J12)*H31</f>
        <v>2.0631163732564317E-4</v>
      </c>
      <c r="H31" s="6">
        <f>L10*N25+L12*N31</f>
        <v>3.9938457562489316E-2</v>
      </c>
      <c r="J31" s="2">
        <f>H12/(1-$H$2)</f>
        <v>0.9948072970996118</v>
      </c>
      <c r="K31" s="4" t="s">
        <v>19</v>
      </c>
      <c r="L31" s="5">
        <f>L12-0.5*N$31*J31</f>
        <v>0.57101911221351387</v>
      </c>
      <c r="N31" s="6">
        <f>O31*P31</f>
        <v>-4.2257655879275526E-2</v>
      </c>
      <c r="O31" s="6">
        <f>O12*(1-O12)</f>
        <v>0.18292476378110259</v>
      </c>
      <c r="P31" s="6">
        <f>-(Q31-O12)</f>
        <v>-0.23101112722957107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0.52979981300434353</v>
      </c>
    </row>
    <row r="34" spans="3:14" x14ac:dyDescent="0.3">
      <c r="D34" s="4" t="s">
        <v>2</v>
      </c>
      <c r="E34" s="5">
        <f>E15-0.5*G$31*C18</f>
        <v>0.34989684418133715</v>
      </c>
      <c r="K34" s="4" t="s">
        <v>3</v>
      </c>
      <c r="L34" s="5">
        <f>L15-0.5*N$31*J18</f>
        <v>0.62112882793963775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mergeCells count="1">
    <mergeCell ref="K2:L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F470-C5E2-4F81-BBC3-437F80DA2E05}">
  <dimension ref="B2:S37"/>
  <sheetViews>
    <sheetView zoomScale="70" zoomScaleNormal="70" workbookViewId="0">
      <selection activeCell="O29" sqref="O29"/>
    </sheetView>
  </sheetViews>
  <sheetFormatPr defaultRowHeight="14.4" x14ac:dyDescent="0.3"/>
  <cols>
    <col min="1" max="16384" width="8.88671875" style="5"/>
  </cols>
  <sheetData>
    <row r="2" spans="2:19" x14ac:dyDescent="0.3">
      <c r="B2" s="9" t="s">
        <v>25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0.35</v>
      </c>
      <c r="J6" s="6">
        <f>1/(1+EXP(-I6))</f>
        <v>0.58661757891733013</v>
      </c>
      <c r="N6" s="6">
        <f>J6*L5+J12*L10+J18*L15</f>
        <v>1.0986249420797307</v>
      </c>
      <c r="O6" s="6">
        <f>1/(1+EXP(-N6))</f>
        <v>0.75000237250717383</v>
      </c>
      <c r="Q6" s="6">
        <v>0.01</v>
      </c>
      <c r="R6" s="6">
        <f>(Q6-O6)^2</f>
        <v>0.54760351131624607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0.29770571775328375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10">
        <v>0</v>
      </c>
      <c r="F12" s="4" t="s">
        <v>11</v>
      </c>
      <c r="G12" s="5">
        <v>0.3</v>
      </c>
      <c r="I12" s="6">
        <f>E6*G7+E12*G12+E18*G15</f>
        <v>0.35</v>
      </c>
      <c r="J12" s="6">
        <f>1/(1+EXP(-I12))</f>
        <v>0.58661757891733013</v>
      </c>
      <c r="K12" s="4" t="s">
        <v>19</v>
      </c>
      <c r="L12" s="5">
        <v>0.55000000000000004</v>
      </c>
      <c r="N12" s="6">
        <f>J6*L7+J12*L12+J18*L15</f>
        <v>1.2159484578631967</v>
      </c>
      <c r="O12" s="6">
        <f>1/(1+EXP(-N12))</f>
        <v>0.77134976745879869</v>
      </c>
      <c r="Q12" s="6">
        <v>0.99</v>
      </c>
      <c r="R12" s="6">
        <f>(Q12-O12)^2</f>
        <v>4.7807924190321406E-2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0.35930353246224778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8.7828269536932603E-3</v>
      </c>
      <c r="J25" s="6">
        <f>L5*N25+L7*N31</f>
        <v>3.6218232170610931E-2</v>
      </c>
      <c r="N25" s="6">
        <f>O25*P25</f>
        <v>0.13874956701046104</v>
      </c>
      <c r="O25" s="6">
        <f>O6*(1-O6)</f>
        <v>0.18749881374078428</v>
      </c>
      <c r="P25" s="6">
        <f>-(Q25-O6)</f>
        <v>0.74000237250717382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0.51131092236161224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0.2</v>
      </c>
      <c r="K29" s="4" t="s">
        <v>18</v>
      </c>
      <c r="L29" s="5">
        <f>L10-0.5*N$25*J12</f>
        <v>0.40930353246224777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10">
        <v>0</v>
      </c>
      <c r="F31" s="4" t="s">
        <v>11</v>
      </c>
      <c r="G31" s="5">
        <f>G12-0.5*I31*E31</f>
        <v>0.3</v>
      </c>
      <c r="I31" s="6">
        <f>J12*(1-J12)*J31</f>
        <v>9.9975737346679507E-3</v>
      </c>
      <c r="J31" s="6">
        <f>L10*N25+L12*N31</f>
        <v>4.1227551057776632E-2</v>
      </c>
      <c r="K31" s="4" t="s">
        <v>19</v>
      </c>
      <c r="L31" s="5">
        <f>L12-0.5*N$31*J12</f>
        <v>0.56131092236161229</v>
      </c>
      <c r="N31" s="6">
        <f>O31*P31</f>
        <v>-3.8563189267146976E-2</v>
      </c>
      <c r="O31" s="6">
        <f>O12*(1-O12)</f>
        <v>0.17636930370005588</v>
      </c>
      <c r="P31" s="6">
        <f>-(Q31-O12)</f>
        <v>-0.21865023254120131</v>
      </c>
      <c r="Q31" s="6">
        <v>0.99</v>
      </c>
    </row>
    <row r="33" spans="5:14" x14ac:dyDescent="0.3">
      <c r="F33" s="5">
        <f>F14-0.5*I25*E18</f>
        <v>0.34560858652315335</v>
      </c>
      <c r="K33" s="5">
        <f>K14-0.5*N25*J18</f>
        <v>0.53062521649476946</v>
      </c>
    </row>
    <row r="34" spans="5:14" x14ac:dyDescent="0.3">
      <c r="F34" s="4" t="s">
        <v>2</v>
      </c>
      <c r="G34" s="5">
        <f>G15-0.5*I$31*E18</f>
        <v>0.34500121313266602</v>
      </c>
      <c r="K34" s="4" t="s">
        <v>3</v>
      </c>
      <c r="L34" s="5">
        <f>L15-0.5*N$31*J18</f>
        <v>0.61928159463357346</v>
      </c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E68E-58F5-4147-8582-2F157A6B88DD}">
  <dimension ref="B2:S37"/>
  <sheetViews>
    <sheetView zoomScale="70" zoomScaleNormal="70" workbookViewId="0">
      <selection activeCell="I6" sqref="I6"/>
    </sheetView>
  </sheetViews>
  <sheetFormatPr defaultRowHeight="14.4" x14ac:dyDescent="0.3"/>
  <cols>
    <col min="1" max="10" width="8.88671875" style="5"/>
    <col min="11" max="11" width="8.88671875" style="5" customWidth="1"/>
    <col min="12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5">
        <v>20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0.3833333333333333</v>
      </c>
      <c r="J6" s="6">
        <f>1/(1+EXP(-I6))</f>
        <v>0.59467681017014751</v>
      </c>
      <c r="N6" s="6">
        <f>J6*L5+J12*L10+J18*L15</f>
        <v>1.1072801711186624</v>
      </c>
      <c r="O6" s="6">
        <f>1/(1+EXP(-N6))</f>
        <v>0.75162170362188885</v>
      </c>
      <c r="Q6" s="6">
        <v>0.01</v>
      </c>
      <c r="R6" s="6">
        <f>(Q6-O6)^2</f>
        <v>0.55000275128303278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0.29849689066292473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6">
        <f>C12/(1-$H$2)</f>
        <v>0.16666666666666669</v>
      </c>
      <c r="F12" s="4" t="s">
        <v>11</v>
      </c>
      <c r="G12" s="5">
        <v>0.3</v>
      </c>
      <c r="I12" s="6">
        <f>E6*G7+E12*G12+E18*G15</f>
        <v>0.39999999999999997</v>
      </c>
      <c r="J12" s="6">
        <f>1/(1+EXP(-I12))</f>
        <v>0.598687660112452</v>
      </c>
      <c r="K12" s="4" t="s">
        <v>19</v>
      </c>
      <c r="L12" s="5">
        <v>0.55000000000000004</v>
      </c>
      <c r="N12" s="6">
        <f>J6*L7+J12*L12+J18*L15</f>
        <v>1.2266166181469225</v>
      </c>
      <c r="O12" s="6">
        <f>1/(1+EXP(-N12))</f>
        <v>0.77322585476395778</v>
      </c>
      <c r="Q12" s="6">
        <v>0.99</v>
      </c>
      <c r="R12" s="6">
        <f>(Q12-O12)^2</f>
        <v>4.6991030042816725E-2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0.35883326775930674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8.7676696644268266E-3</v>
      </c>
      <c r="J25" s="6">
        <f>L5*N25+L7*N31</f>
        <v>3.63748929337398E-2</v>
      </c>
      <c r="N25" s="6">
        <f>O25*P25</f>
        <v>0.13845077371998002</v>
      </c>
      <c r="O25" s="6">
        <f>O6*(1-O6)</f>
        <v>0.18668651826641833</v>
      </c>
      <c r="P25" s="6">
        <f>-(Q25-O6)</f>
        <v>0.74162170362188884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0.51130208049243764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0.19926936086129776</v>
      </c>
      <c r="K29" s="4" t="s">
        <v>18</v>
      </c>
      <c r="L29" s="5">
        <f>L10-0.5*N$25*J12</f>
        <v>0.40855561512041333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6">
        <f>C31/(1-$H$2)</f>
        <v>0.16666666666666669</v>
      </c>
      <c r="F31" s="4" t="s">
        <v>11</v>
      </c>
      <c r="G31" s="5">
        <f>G12-0.5*I31*E31</f>
        <v>0.29917116269548283</v>
      </c>
      <c r="I31" s="6">
        <f>J12*(1-J12)*J31</f>
        <v>9.9460476542060031E-3</v>
      </c>
      <c r="J31" s="6">
        <f>L10*N25+L12*N31</f>
        <v>4.1396889964313573E-2</v>
      </c>
      <c r="K31" s="4" t="s">
        <v>19</v>
      </c>
      <c r="L31" s="5">
        <f>L12-0.5*N$31*J12</f>
        <v>0.56137830836632774</v>
      </c>
      <c r="N31" s="6">
        <f>O31*P31</f>
        <v>-3.8010833108504428E-2</v>
      </c>
      <c r="O31" s="6">
        <f>O12*(1-O12)</f>
        <v>0.17534763228850464</v>
      </c>
      <c r="P31" s="6">
        <f>-(Q31-O12)</f>
        <v>-0.21677414523604221</v>
      </c>
      <c r="Q31" s="6">
        <v>0.99</v>
      </c>
    </row>
    <row r="33" spans="5:14" x14ac:dyDescent="0.3">
      <c r="F33" s="5">
        <f>F14-0.5*I25*E18</f>
        <v>0.34561616516778654</v>
      </c>
      <c r="K33" s="5">
        <f>K14-0.5*N25*J18</f>
        <v>0.53077461314000995</v>
      </c>
    </row>
    <row r="34" spans="5:14" x14ac:dyDescent="0.3">
      <c r="F34" s="4" t="s">
        <v>2</v>
      </c>
      <c r="G34" s="5">
        <f>G15-0.5*I$31*E18</f>
        <v>0.34502697617289696</v>
      </c>
      <c r="K34" s="4" t="s">
        <v>3</v>
      </c>
      <c r="L34" s="5">
        <f>L15-0.5*N$31*J18</f>
        <v>0.61900541655425223</v>
      </c>
      <c r="M34" s="4"/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0FE1-5CF0-446F-BF3A-D863A02C42EC}">
  <dimension ref="B2:Q37"/>
  <sheetViews>
    <sheetView tabSelected="1" zoomScale="70" zoomScaleNormal="70" workbookViewId="0">
      <selection activeCell="O6" sqref="O6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4" spans="2:17" x14ac:dyDescent="0.3">
      <c r="D14" s="5">
        <v>0.35</v>
      </c>
      <c r="I14" s="5">
        <v>0.6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3" spans="3:12" x14ac:dyDescent="0.3">
      <c r="D33" s="5">
        <f>D14-0.5*G25*C18</f>
        <v>0.34561432265525649</v>
      </c>
      <c r="I33" s="5">
        <f>I14-0.5*L25*H18</f>
        <v>0.53075071918572148</v>
      </c>
    </row>
    <row r="34" spans="3:12" x14ac:dyDescent="0.3">
      <c r="D34" s="4" t="s">
        <v>2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FBA2-82D7-4459-8E9C-E15B133D96E5}">
  <dimension ref="B2:AH37"/>
  <sheetViews>
    <sheetView topLeftCell="B1" zoomScale="70" zoomScaleNormal="70" workbookViewId="0">
      <selection activeCell="G7" sqref="G7"/>
    </sheetView>
  </sheetViews>
  <sheetFormatPr defaultRowHeight="14.4" x14ac:dyDescent="0.3"/>
  <cols>
    <col min="1" max="16384" width="8.88671875" style="5"/>
  </cols>
  <sheetData>
    <row r="2" spans="2:34" x14ac:dyDescent="0.3">
      <c r="B2" s="9" t="s">
        <v>25</v>
      </c>
      <c r="S2" s="9" t="s">
        <v>25</v>
      </c>
    </row>
    <row r="5" spans="2:34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  <c r="T5" s="3" t="s">
        <v>0</v>
      </c>
      <c r="U5" s="4" t="s">
        <v>8</v>
      </c>
      <c r="V5" s="5">
        <v>0.14978071613276281</v>
      </c>
      <c r="X5" s="3" t="s">
        <v>4</v>
      </c>
      <c r="Y5" s="3" t="s">
        <v>5</v>
      </c>
      <c r="Z5" s="4" t="s">
        <v>16</v>
      </c>
      <c r="AA5" s="5">
        <v>0.35891647971788465</v>
      </c>
      <c r="AC5" s="3" t="s">
        <v>12</v>
      </c>
      <c r="AD5" s="3" t="s">
        <v>13</v>
      </c>
      <c r="AF5" s="3" t="s">
        <v>20</v>
      </c>
      <c r="AG5" s="3" t="s">
        <v>23</v>
      </c>
    </row>
    <row r="6" spans="2:34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  <c r="T6" s="6">
        <v>0.05</v>
      </c>
      <c r="X6" s="6">
        <f>T6*V5+T12*V10+T18*U14</f>
        <v>0.3730595016884472</v>
      </c>
      <c r="Y6" s="6">
        <f>1/(1+EXP(-X6))</f>
        <v>0.59219805452027852</v>
      </c>
      <c r="AC6" s="6">
        <f>Y6*AA5+Y12*AA10+Y18*Z14</f>
        <v>0.98673106029893443</v>
      </c>
      <c r="AD6" s="6">
        <f>1/(1+EXP(-AC6))</f>
        <v>0.72844176223376556</v>
      </c>
      <c r="AF6" s="6">
        <v>0.01</v>
      </c>
      <c r="AG6" s="6">
        <f>(AF6-AD6)^2</f>
        <v>0.51615856572155849</v>
      </c>
    </row>
    <row r="7" spans="2:34" x14ac:dyDescent="0.3">
      <c r="D7" s="4" t="s">
        <v>10</v>
      </c>
      <c r="E7" s="5">
        <v>0.25</v>
      </c>
      <c r="I7" s="4" t="s">
        <v>17</v>
      </c>
      <c r="J7" s="5">
        <v>0.5</v>
      </c>
      <c r="U7" s="4" t="s">
        <v>10</v>
      </c>
      <c r="V7" s="5">
        <v>0.24975114363236958</v>
      </c>
      <c r="Z7" s="4" t="s">
        <v>17</v>
      </c>
      <c r="AA7" s="5">
        <v>0.5113012702387375</v>
      </c>
    </row>
    <row r="8" spans="2:34" x14ac:dyDescent="0.3">
      <c r="Q8" s="3" t="s">
        <v>21</v>
      </c>
      <c r="AH8" s="3" t="s">
        <v>21</v>
      </c>
    </row>
    <row r="9" spans="2:34" x14ac:dyDescent="0.3">
      <c r="Q9" s="6">
        <f>(P6+P12)/2</f>
        <v>0.29837110876000272</v>
      </c>
      <c r="AH9" s="6">
        <f>(AG6+AG12)/2</f>
        <v>0.28047144679143016</v>
      </c>
    </row>
    <row r="10" spans="2:34" x14ac:dyDescent="0.3">
      <c r="D10" s="4" t="s">
        <v>9</v>
      </c>
      <c r="E10" s="5">
        <v>0.2</v>
      </c>
      <c r="I10" s="4" t="s">
        <v>18</v>
      </c>
      <c r="J10" s="5">
        <v>0.45</v>
      </c>
      <c r="U10" s="4" t="s">
        <v>9</v>
      </c>
      <c r="V10" s="5">
        <v>0.19956143226552567</v>
      </c>
      <c r="Z10" s="4" t="s">
        <v>18</v>
      </c>
      <c r="AA10" s="5">
        <v>0.4086661860762334</v>
      </c>
    </row>
    <row r="11" spans="2:34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  <c r="T11" s="3" t="s">
        <v>1</v>
      </c>
      <c r="X11" s="3" t="s">
        <v>6</v>
      </c>
      <c r="Y11" s="3" t="s">
        <v>7</v>
      </c>
      <c r="AC11" s="3" t="s">
        <v>15</v>
      </c>
      <c r="AD11" s="3" t="s">
        <v>14</v>
      </c>
      <c r="AF11" s="3" t="s">
        <v>22</v>
      </c>
      <c r="AG11" s="3" t="s">
        <v>24</v>
      </c>
    </row>
    <row r="12" spans="2:34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  <c r="T12" s="6">
        <v>0.1</v>
      </c>
      <c r="U12" s="4" t="s">
        <v>11</v>
      </c>
      <c r="V12" s="5">
        <v>0.29950228726473915</v>
      </c>
      <c r="X12" s="6">
        <f>T6*V7+T12*V12+T18*V15</f>
        <v>0.38746065855548378</v>
      </c>
      <c r="Y12" s="6">
        <f>1/(1+EXP(-X12))</f>
        <v>0.59567125537419574</v>
      </c>
      <c r="Z12" s="4" t="s">
        <v>19</v>
      </c>
      <c r="AA12" s="5">
        <v>0.56137012110798912</v>
      </c>
      <c r="AC12" s="6">
        <f>Y6*AA7+Y12*AA12+Y18*AA15</f>
        <v>1.2562327805373656</v>
      </c>
      <c r="AD12" s="6">
        <f>1/(1+EXP(-AC12))</f>
        <v>0.7783769203009705</v>
      </c>
      <c r="AF12" s="6">
        <v>0.99</v>
      </c>
      <c r="AG12" s="6">
        <f>(AF12-AD12)^2</f>
        <v>4.4784327861301786E-2</v>
      </c>
    </row>
    <row r="14" spans="2:34" x14ac:dyDescent="0.3">
      <c r="D14" s="5">
        <v>0.35</v>
      </c>
      <c r="I14" s="5">
        <v>0.6</v>
      </c>
      <c r="U14" s="5">
        <v>0.34561432265525649</v>
      </c>
      <c r="Z14" s="5">
        <v>0.53075071918572148</v>
      </c>
    </row>
    <row r="15" spans="2:34" x14ac:dyDescent="0.3">
      <c r="D15" s="4" t="s">
        <v>2</v>
      </c>
      <c r="E15" s="5">
        <v>0.35</v>
      </c>
      <c r="I15" s="4" t="s">
        <v>3</v>
      </c>
      <c r="J15" s="5">
        <v>0.6</v>
      </c>
      <c r="U15" s="4" t="s">
        <v>3</v>
      </c>
      <c r="V15" s="5">
        <v>0.3450228726473914</v>
      </c>
      <c r="Z15" s="4" t="s">
        <v>3</v>
      </c>
      <c r="AA15" s="5">
        <v>0.61904911825827813</v>
      </c>
    </row>
    <row r="16" spans="2:34" x14ac:dyDescent="0.3">
      <c r="L16" s="7"/>
      <c r="AC16" s="7"/>
    </row>
    <row r="17" spans="2:32" x14ac:dyDescent="0.3">
      <c r="C17" s="3" t="s">
        <v>2</v>
      </c>
      <c r="H17" s="3" t="s">
        <v>3</v>
      </c>
      <c r="L17" s="8"/>
      <c r="T17" s="3" t="s">
        <v>2</v>
      </c>
      <c r="Y17" s="3" t="s">
        <v>3</v>
      </c>
      <c r="AC17" s="8"/>
    </row>
    <row r="18" spans="2:32" x14ac:dyDescent="0.3">
      <c r="C18" s="6">
        <v>1</v>
      </c>
      <c r="H18" s="6">
        <v>1</v>
      </c>
      <c r="L18" s="7"/>
      <c r="T18" s="6">
        <v>1</v>
      </c>
      <c r="Y18" s="6">
        <v>1</v>
      </c>
      <c r="AC18" s="7"/>
    </row>
    <row r="19" spans="2:32" x14ac:dyDescent="0.3">
      <c r="L19" s="7"/>
    </row>
    <row r="22" spans="2:32" x14ac:dyDescent="0.3">
      <c r="B22" s="9" t="s">
        <v>26</v>
      </c>
    </row>
    <row r="24" spans="2:32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T24" s="3" t="s">
        <v>0</v>
      </c>
      <c r="U24" s="4" t="s">
        <v>8</v>
      </c>
      <c r="V24" s="5">
        <f>V5-0.5*X25*T25+0.4*(V5-E5)</f>
        <v>0.14949773329801463</v>
      </c>
      <c r="X24" s="3" t="s">
        <v>43</v>
      </c>
      <c r="Y24" s="3" t="s">
        <v>45</v>
      </c>
      <c r="Z24" s="4" t="s">
        <v>16</v>
      </c>
      <c r="AA24" s="5">
        <f>AA5-0.5*AC$25*Y6+0.4*(AA5-J5)</f>
        <v>0.30040204094110634</v>
      </c>
      <c r="AC24" s="3" t="s">
        <v>27</v>
      </c>
      <c r="AD24" s="3" t="s">
        <v>29</v>
      </c>
      <c r="AE24" s="3" t="s">
        <v>42</v>
      </c>
      <c r="AF24" s="3" t="s">
        <v>20</v>
      </c>
    </row>
    <row r="25" spans="2:32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T25" s="6">
        <v>0.05</v>
      </c>
      <c r="X25" s="6">
        <f>Y6*(1-Y6)*Y25</f>
        <v>7.8107715141315856E-3</v>
      </c>
      <c r="Y25" s="6">
        <f>AA5*AC25+AA7*AC31</f>
        <v>3.2342803641170703E-2</v>
      </c>
      <c r="AC25" s="6">
        <f>AD25*AE25</f>
        <v>0.14211809830419223</v>
      </c>
      <c r="AD25" s="6">
        <f>AD6*(1-AD6)</f>
        <v>0.19781436126753171</v>
      </c>
      <c r="AE25" s="6">
        <f>-(AF25-AD6)</f>
        <v>0.71844176223376555</v>
      </c>
      <c r="AF25" s="6">
        <v>0.01</v>
      </c>
    </row>
    <row r="26" spans="2:32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U26" s="4" t="s">
        <v>10</v>
      </c>
      <c r="V26" s="5">
        <f>V7-0.5*X31*T25+0.4*(V7-E7)</f>
        <v>0.24942529335704977</v>
      </c>
      <c r="Z26" s="4" t="s">
        <v>17</v>
      </c>
      <c r="AA26" s="5">
        <f>AA7-0.5*AC$31*Y6+0.4*(AA7-J7)</f>
        <v>0.52663126192734366</v>
      </c>
    </row>
    <row r="29" spans="2:32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U29" s="4" t="s">
        <v>9</v>
      </c>
      <c r="V29" s="5">
        <f>V10-0.5*X25*T31+0.4*(V10-E10)</f>
        <v>0.19899546659602935</v>
      </c>
      <c r="Z29" s="4" t="s">
        <v>18</v>
      </c>
      <c r="AA29" s="5">
        <f>AA10-0.5*AC$25*Y12+0.4*(AA10-J10)</f>
        <v>0.34980482749260094</v>
      </c>
    </row>
    <row r="30" spans="2:32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T30" s="3" t="s">
        <v>1</v>
      </c>
      <c r="X30" s="3" t="s">
        <v>44</v>
      </c>
      <c r="Y30" s="3" t="s">
        <v>45</v>
      </c>
      <c r="AC30" s="3" t="s">
        <v>28</v>
      </c>
      <c r="AD30" s="3" t="s">
        <v>29</v>
      </c>
      <c r="AE30" s="3" t="s">
        <v>42</v>
      </c>
      <c r="AF30" s="3" t="s">
        <v>22</v>
      </c>
    </row>
    <row r="31" spans="2:32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T31" s="6">
        <v>0.1</v>
      </c>
      <c r="U31" s="4" t="s">
        <v>11</v>
      </c>
      <c r="V31" s="5">
        <f>V12-0.5*X31*T31+0.4*(V12-E12)</f>
        <v>0.29885058671409953</v>
      </c>
      <c r="X31" s="6">
        <f>Y12*(1-Y12)*Y31</f>
        <v>9.0523091307065234E-3</v>
      </c>
      <c r="Y31" s="6">
        <f>AA10*AC25+AA12*AC31</f>
        <v>3.7585308188226869E-2</v>
      </c>
      <c r="Z31" s="4" t="s">
        <v>19</v>
      </c>
      <c r="AA31" s="5">
        <f>AA12-0.5*AC$31*Y12+0.4*(AA12-J12)</f>
        <v>0.57679105002201192</v>
      </c>
      <c r="AC31" s="6">
        <f>AD31*AE31</f>
        <v>-3.6506312408836408E-2</v>
      </c>
      <c r="AD31" s="6">
        <f>AD12*(1-AD12)</f>
        <v>0.17250629024374711</v>
      </c>
      <c r="AE31" s="6">
        <f>-(AF31-AD12)</f>
        <v>-0.21162307969902949</v>
      </c>
      <c r="AF31" s="6">
        <v>0.99</v>
      </c>
    </row>
    <row r="33" spans="3:29" x14ac:dyDescent="0.3">
      <c r="D33" s="5">
        <f>D14-0.5*G25*C18</f>
        <v>0.34561432265525649</v>
      </c>
      <c r="I33" s="5">
        <f>I14-0.5*L25*H18</f>
        <v>0.53075071918572148</v>
      </c>
      <c r="U33" s="5">
        <f>U14-0.5*X25*T18+0.4*(U14-D14)</f>
        <v>0.33995466596029333</v>
      </c>
      <c r="Z33" s="5">
        <f>Z14-0.5*AC$25*Y18+0.4*(Z14-I14)</f>
        <v>0.43199195770791399</v>
      </c>
    </row>
    <row r="34" spans="3:29" x14ac:dyDescent="0.3">
      <c r="D34" s="4" t="s">
        <v>3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  <c r="U34" s="4" t="s">
        <v>3</v>
      </c>
      <c r="V34" s="5">
        <f>V15-0.5*X$31*T18+0.4*(V15-E15)</f>
        <v>0.33850586714099468</v>
      </c>
      <c r="Z34" s="4" t="s">
        <v>3</v>
      </c>
      <c r="AA34" s="5">
        <f>AA15-0.5*AC31*Y18+0.4*(AA15-J15)</f>
        <v>0.6449219217660076</v>
      </c>
    </row>
    <row r="35" spans="3:29" x14ac:dyDescent="0.3">
      <c r="L35" s="7"/>
      <c r="AC35" s="7"/>
    </row>
    <row r="36" spans="3:29" x14ac:dyDescent="0.3">
      <c r="C36" s="3" t="s">
        <v>2</v>
      </c>
      <c r="H36" s="3" t="s">
        <v>3</v>
      </c>
      <c r="L36" s="8"/>
      <c r="T36" s="3" t="s">
        <v>2</v>
      </c>
      <c r="Y36" s="3" t="s">
        <v>3</v>
      </c>
      <c r="AC36" s="8"/>
    </row>
    <row r="37" spans="3:29" x14ac:dyDescent="0.3">
      <c r="C37" s="6">
        <v>1</v>
      </c>
      <c r="H37" s="6">
        <v>1</v>
      </c>
      <c r="L37" s="7"/>
      <c r="T37" s="6">
        <v>1</v>
      </c>
      <c r="Y37" s="6">
        <v>1</v>
      </c>
      <c r="AC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A4E1-69CC-4018-9E79-34FECB1B09E7}">
  <dimension ref="A1:R59"/>
  <sheetViews>
    <sheetView zoomScale="70" zoomScaleNormal="70" workbookViewId="0">
      <selection activeCell="M29" sqref="M29"/>
    </sheetView>
  </sheetViews>
  <sheetFormatPr defaultRowHeight="14.4" x14ac:dyDescent="0.3"/>
  <cols>
    <col min="1" max="1" width="37.109375" style="5" customWidth="1"/>
    <col min="2" max="2" width="20.44140625" style="5" customWidth="1"/>
    <col min="3" max="8" width="8.88671875" style="5"/>
    <col min="9" max="9" width="9.109375" style="5" customWidth="1"/>
    <col min="10" max="12" width="8.88671875" style="5"/>
    <col min="13" max="13" width="10.33203125" style="5" customWidth="1"/>
    <col min="14" max="16384" width="8.88671875" style="5"/>
  </cols>
  <sheetData>
    <row r="1" spans="1:13" x14ac:dyDescent="0.3">
      <c r="A1" s="5" t="s">
        <v>46</v>
      </c>
      <c r="B1" s="5">
        <v>1.105905967</v>
      </c>
      <c r="C1" s="12"/>
      <c r="F1" s="13" t="s">
        <v>47</v>
      </c>
    </row>
    <row r="2" spans="1:13" x14ac:dyDescent="0.3">
      <c r="A2" s="5" t="s">
        <v>15</v>
      </c>
      <c r="B2" s="5">
        <v>1.2249214040964653</v>
      </c>
      <c r="C2" s="12"/>
    </row>
    <row r="3" spans="1:13" x14ac:dyDescent="0.3">
      <c r="A3" s="5" t="s">
        <v>48</v>
      </c>
      <c r="B3" s="5">
        <f>EXP(B1)/(EXP(B$1)+EXP(B$2))</f>
        <v>0.47028121219286501</v>
      </c>
    </row>
    <row r="4" spans="1:13" x14ac:dyDescent="0.3">
      <c r="A4" s="5" t="s">
        <v>14</v>
      </c>
      <c r="B4" s="5">
        <f>EXP(B2)/(EXP(B$1)+EXP(B$2))</f>
        <v>0.52971878780713511</v>
      </c>
    </row>
    <row r="5" spans="1:13" x14ac:dyDescent="0.3">
      <c r="A5" s="5" t="s">
        <v>49</v>
      </c>
      <c r="B5" s="5">
        <v>0.01</v>
      </c>
    </row>
    <row r="6" spans="1:13" x14ac:dyDescent="0.3">
      <c r="A6" s="5" t="s">
        <v>22</v>
      </c>
      <c r="B6" s="5">
        <v>0.99</v>
      </c>
    </row>
    <row r="7" spans="1:13" x14ac:dyDescent="0.3">
      <c r="A7" s="5" t="s">
        <v>50</v>
      </c>
      <c r="B7" s="5">
        <f>-B5*LN(B3)</f>
        <v>7.5442443938775377E-3</v>
      </c>
      <c r="C7" s="12" t="s">
        <v>51</v>
      </c>
    </row>
    <row r="8" spans="1:13" x14ac:dyDescent="0.3">
      <c r="A8" s="5" t="s">
        <v>52</v>
      </c>
      <c r="B8" s="5">
        <f>-B6*LN(B4)</f>
        <v>0.62905491226837551</v>
      </c>
      <c r="C8" s="12" t="s">
        <v>53</v>
      </c>
    </row>
    <row r="9" spans="1:13" x14ac:dyDescent="0.3">
      <c r="A9" s="5" t="s">
        <v>54</v>
      </c>
      <c r="B9" s="5">
        <f>B7+B8</f>
        <v>0.63659915666225309</v>
      </c>
    </row>
    <row r="10" spans="1:13" x14ac:dyDescent="0.3">
      <c r="A10" s="14"/>
      <c r="B10" s="14"/>
    </row>
    <row r="11" spans="1:13" x14ac:dyDescent="0.3">
      <c r="A11" s="5" t="s">
        <v>55</v>
      </c>
      <c r="B11" s="5">
        <f>-((-B6*B3)+B5*(1-B3))</f>
        <v>0.460281212192865</v>
      </c>
      <c r="C11" s="12" t="s">
        <v>67</v>
      </c>
    </row>
    <row r="12" spans="1:13" x14ac:dyDescent="0.3">
      <c r="A12" s="5" t="s">
        <v>56</v>
      </c>
      <c r="B12" s="5">
        <v>0.59326999199999997</v>
      </c>
      <c r="C12" s="5" t="s">
        <v>5</v>
      </c>
    </row>
    <row r="13" spans="1:13" x14ac:dyDescent="0.3">
      <c r="A13" s="5" t="s">
        <v>57</v>
      </c>
      <c r="B13" s="5">
        <f>B11*B12</f>
        <v>0.27307103107541131</v>
      </c>
    </row>
    <row r="14" spans="1:13" x14ac:dyDescent="0.3">
      <c r="A14" s="14"/>
      <c r="B14" s="14"/>
    </row>
    <row r="15" spans="1:13" x14ac:dyDescent="0.3">
      <c r="A15" s="15" t="s">
        <v>58</v>
      </c>
      <c r="B15" s="5">
        <f>-(-B5*B4+B6*(1-B4))</f>
        <v>-0.46028121219286489</v>
      </c>
      <c r="C15" s="12" t="s">
        <v>66</v>
      </c>
      <c r="K15" s="16" t="s">
        <v>59</v>
      </c>
      <c r="L15" s="16" t="s">
        <v>60</v>
      </c>
      <c r="M15" s="16" t="s">
        <v>61</v>
      </c>
    </row>
    <row r="16" spans="1:13" x14ac:dyDescent="0.3">
      <c r="A16" s="5" t="s">
        <v>62</v>
      </c>
      <c r="B16" s="5">
        <v>0.59326999199999997</v>
      </c>
      <c r="C16" s="5" t="s">
        <v>5</v>
      </c>
      <c r="K16" s="5">
        <v>0.1</v>
      </c>
      <c r="M16" s="5">
        <f>EXP(K16)/(EXP(K$16)+EXP(K$17)+EXP(K$18))</f>
        <v>0.24914340092222925</v>
      </c>
    </row>
    <row r="17" spans="1:18" x14ac:dyDescent="0.3">
      <c r="A17" s="5" t="s">
        <v>63</v>
      </c>
      <c r="B17" s="5">
        <f>B15*B16</f>
        <v>-0.27307103107541125</v>
      </c>
      <c r="K17" s="5">
        <v>0.1</v>
      </c>
      <c r="M17" s="5">
        <f>EXP(K17)/(EXP(K$16)+EXP(K$17)+EXP(K$18))</f>
        <v>0.24914340092222925</v>
      </c>
    </row>
    <row r="18" spans="1:18" x14ac:dyDescent="0.3">
      <c r="A18" s="14"/>
      <c r="B18" s="14"/>
      <c r="K18" s="5">
        <v>0.8</v>
      </c>
      <c r="M18" s="5">
        <f>EXP(K18)/(EXP(K$16)+EXP(K$17)+EXP(K$18))</f>
        <v>0.50171319815554161</v>
      </c>
    </row>
    <row r="19" spans="1:18" x14ac:dyDescent="0.3">
      <c r="A19" s="5" t="s">
        <v>64</v>
      </c>
      <c r="B19" s="5">
        <f>B3-B5</f>
        <v>0.460281212192865</v>
      </c>
    </row>
    <row r="20" spans="1:18" x14ac:dyDescent="0.3">
      <c r="A20" s="5" t="s">
        <v>65</v>
      </c>
      <c r="B20" s="5">
        <f>B4-B6</f>
        <v>-0.46028121219286489</v>
      </c>
    </row>
    <row r="24" spans="1:18" x14ac:dyDescent="0.3">
      <c r="C24" s="9" t="s">
        <v>25</v>
      </c>
    </row>
    <row r="27" spans="1:18" x14ac:dyDescent="0.3">
      <c r="D27" s="3" t="s">
        <v>0</v>
      </c>
      <c r="E27" s="4" t="s">
        <v>8</v>
      </c>
      <c r="F27" s="5">
        <v>0.15</v>
      </c>
      <c r="H27" s="3" t="s">
        <v>4</v>
      </c>
      <c r="I27" s="3" t="s">
        <v>5</v>
      </c>
      <c r="J27" s="4" t="s">
        <v>16</v>
      </c>
      <c r="K27" s="5">
        <v>0.4</v>
      </c>
      <c r="M27" s="3" t="s">
        <v>12</v>
      </c>
      <c r="N27" s="3" t="s">
        <v>13</v>
      </c>
      <c r="P27" s="3" t="s">
        <v>20</v>
      </c>
      <c r="Q27" s="3" t="s">
        <v>23</v>
      </c>
    </row>
    <row r="28" spans="1:18" x14ac:dyDescent="0.3">
      <c r="D28" s="6">
        <v>0.05</v>
      </c>
      <c r="H28" s="6">
        <f>D28*F27+D34*F32+D40*E36</f>
        <v>0.3775</v>
      </c>
      <c r="I28" s="6">
        <f>1/(1+EXP(-H28))</f>
        <v>0.59326999210718723</v>
      </c>
      <c r="M28" s="6">
        <f>I28*K27+I34*K32+I40*J36</f>
        <v>1.10590596705977</v>
      </c>
      <c r="N28" s="6">
        <f>EXP(M28)/(EXP(M28)+EXP(M34))</f>
        <v>0.47028121220775465</v>
      </c>
      <c r="P28" s="6">
        <v>0.01</v>
      </c>
      <c r="Q28" s="6">
        <f>-P28*LN(N28)</f>
        <v>7.5442443935609263E-3</v>
      </c>
    </row>
    <row r="29" spans="1:18" x14ac:dyDescent="0.3">
      <c r="E29" s="4" t="s">
        <v>10</v>
      </c>
      <c r="F29" s="5">
        <v>0.25</v>
      </c>
      <c r="J29" s="4" t="s">
        <v>17</v>
      </c>
      <c r="K29" s="5">
        <v>0.5</v>
      </c>
    </row>
    <row r="30" spans="1:18" x14ac:dyDescent="0.3">
      <c r="R30" s="3" t="s">
        <v>21</v>
      </c>
    </row>
    <row r="31" spans="1:18" x14ac:dyDescent="0.3">
      <c r="R31" s="6">
        <f>Q28+Q34</f>
        <v>0.6365991566897643</v>
      </c>
    </row>
    <row r="32" spans="1:18" x14ac:dyDescent="0.3">
      <c r="E32" s="4" t="s">
        <v>9</v>
      </c>
      <c r="F32" s="5">
        <v>0.2</v>
      </c>
      <c r="J32" s="4" t="s">
        <v>18</v>
      </c>
      <c r="K32" s="5">
        <v>0.45</v>
      </c>
    </row>
    <row r="33" spans="3:17" x14ac:dyDescent="0.3">
      <c r="D33" s="3" t="s">
        <v>1</v>
      </c>
      <c r="H33" s="3" t="s">
        <v>6</v>
      </c>
      <c r="I33" s="3" t="s">
        <v>7</v>
      </c>
      <c r="M33" s="3" t="s">
        <v>15</v>
      </c>
      <c r="N33" s="3" t="s">
        <v>14</v>
      </c>
      <c r="P33" s="3" t="s">
        <v>22</v>
      </c>
      <c r="Q33" s="3" t="s">
        <v>24</v>
      </c>
    </row>
    <row r="34" spans="3:17" x14ac:dyDescent="0.3">
      <c r="D34" s="6">
        <v>0.1</v>
      </c>
      <c r="E34" s="4" t="s">
        <v>11</v>
      </c>
      <c r="F34" s="5">
        <v>0.3</v>
      </c>
      <c r="H34" s="6">
        <f>D28*F29+D34*F34+D40*F37</f>
        <v>0.39249999999999996</v>
      </c>
      <c r="I34" s="6">
        <f>1/(1+EXP(-H34))</f>
        <v>0.59688437825976703</v>
      </c>
      <c r="J34" s="4" t="s">
        <v>19</v>
      </c>
      <c r="K34" s="5">
        <v>0.55000000000000004</v>
      </c>
      <c r="M34" s="6">
        <f>I28*K29+I34*K34+I40*K37</f>
        <v>1.2249214040964653</v>
      </c>
      <c r="N34" s="6">
        <f>EXP(M34)/(EXP(M28)+EXP(M34))</f>
        <v>0.52971878779224524</v>
      </c>
      <c r="P34" s="6">
        <v>0.99</v>
      </c>
      <c r="Q34" s="6">
        <f>-P34*LN(N34)</f>
        <v>0.62905491229620336</v>
      </c>
    </row>
    <row r="36" spans="3:17" x14ac:dyDescent="0.3">
      <c r="E36" s="5">
        <v>0.35</v>
      </c>
      <c r="J36" s="5">
        <v>0.6</v>
      </c>
    </row>
    <row r="37" spans="3:17" x14ac:dyDescent="0.3">
      <c r="E37" s="4" t="s">
        <v>2</v>
      </c>
      <c r="F37" s="5">
        <v>0.35</v>
      </c>
      <c r="J37" s="4" t="s">
        <v>3</v>
      </c>
      <c r="K37" s="5">
        <v>0.6</v>
      </c>
    </row>
    <row r="38" spans="3:17" x14ac:dyDescent="0.3">
      <c r="M38" s="7"/>
    </row>
    <row r="39" spans="3:17" x14ac:dyDescent="0.3">
      <c r="D39" s="3" t="s">
        <v>2</v>
      </c>
      <c r="I39" s="3" t="s">
        <v>3</v>
      </c>
      <c r="M39" s="8"/>
    </row>
    <row r="40" spans="3:17" x14ac:dyDescent="0.3">
      <c r="D40" s="6">
        <v>1</v>
      </c>
      <c r="I40" s="6">
        <v>1</v>
      </c>
      <c r="M40" s="7"/>
    </row>
    <row r="41" spans="3:17" x14ac:dyDescent="0.3">
      <c r="M41" s="7"/>
    </row>
    <row r="44" spans="3:17" x14ac:dyDescent="0.3">
      <c r="C44" s="9" t="s">
        <v>26</v>
      </c>
    </row>
    <row r="46" spans="3:17" x14ac:dyDescent="0.3">
      <c r="D46" s="3" t="s">
        <v>0</v>
      </c>
      <c r="E46" s="4" t="s">
        <v>8</v>
      </c>
      <c r="F46" s="5">
        <f>F27-0.5*H47*D47</f>
        <v>0.15027766545662063</v>
      </c>
      <c r="H46" s="3" t="s">
        <v>43</v>
      </c>
      <c r="I46" s="3" t="s">
        <v>45</v>
      </c>
      <c r="J46" s="4" t="s">
        <v>16</v>
      </c>
      <c r="K46" s="5">
        <f>K27-0.5*M$47*I28</f>
        <v>0.26346448443320947</v>
      </c>
      <c r="M46" s="3" t="s">
        <v>27</v>
      </c>
      <c r="P46" s="3" t="s">
        <v>20</v>
      </c>
    </row>
    <row r="47" spans="3:17" x14ac:dyDescent="0.3">
      <c r="D47" s="6">
        <v>0.05</v>
      </c>
      <c r="H47" s="6">
        <f>I28*(1-I28)*I47</f>
        <v>-1.1106618264826012E-2</v>
      </c>
      <c r="I47" s="6">
        <f>K27*M47+K29*M53</f>
        <v>-4.6028121220775514E-2</v>
      </c>
      <c r="M47" s="6">
        <f>-(-P34*N28+P28*(1-N28))</f>
        <v>0.46028121220775464</v>
      </c>
      <c r="P47" s="6">
        <v>0.01</v>
      </c>
    </row>
    <row r="48" spans="3:17" x14ac:dyDescent="0.3">
      <c r="E48" s="4" t="s">
        <v>10</v>
      </c>
      <c r="F48" s="5">
        <f>F29-0.5*H53*D47</f>
        <v>0.2502768745884123</v>
      </c>
      <c r="J48" s="4" t="s">
        <v>17</v>
      </c>
      <c r="K48" s="5">
        <f>K29-0.5*M$53*I28</f>
        <v>0.63653551556679067</v>
      </c>
    </row>
    <row r="51" spans="4:16" x14ac:dyDescent="0.3">
      <c r="E51" s="4" t="s">
        <v>9</v>
      </c>
      <c r="F51" s="5">
        <f>F32-0.5*H47*D53</f>
        <v>0.20055533091324132</v>
      </c>
      <c r="J51" s="4" t="s">
        <v>18</v>
      </c>
      <c r="K51" s="5">
        <f>K32-0.5*M$47*I34</f>
        <v>0.31263266741336126</v>
      </c>
    </row>
    <row r="52" spans="4:16" x14ac:dyDescent="0.3">
      <c r="D52" s="3" t="s">
        <v>1</v>
      </c>
      <c r="H52" s="3" t="s">
        <v>44</v>
      </c>
      <c r="I52" s="3" t="s">
        <v>45</v>
      </c>
      <c r="M52" s="3" t="s">
        <v>28</v>
      </c>
      <c r="P52" s="3" t="s">
        <v>22</v>
      </c>
    </row>
    <row r="53" spans="4:16" x14ac:dyDescent="0.3">
      <c r="D53" s="6">
        <v>0.1</v>
      </c>
      <c r="E53" s="4" t="s">
        <v>11</v>
      </c>
      <c r="F53" s="5">
        <f>F34-0.5*H53*D53</f>
        <v>0.30055374917682459</v>
      </c>
      <c r="H53" s="6">
        <f>I34*(1-I34)*I53</f>
        <v>-1.1074983536492063E-2</v>
      </c>
      <c r="I53" s="6">
        <f>K32*M47+K34*M53</f>
        <v>-4.6028121220775514E-2</v>
      </c>
      <c r="J53" s="4" t="s">
        <v>19</v>
      </c>
      <c r="K53" s="5">
        <f>K34-0.5*M$53*I34</f>
        <v>0.68736733258663885</v>
      </c>
      <c r="M53" s="6">
        <f>-(-P28*N34+P34*(1-N34))</f>
        <v>-0.46028121220775475</v>
      </c>
      <c r="P53" s="6">
        <v>0.99</v>
      </c>
    </row>
    <row r="55" spans="4:16" x14ac:dyDescent="0.3">
      <c r="E55" s="5">
        <f>E36-0.5*H47*D40</f>
        <v>0.35555330913241301</v>
      </c>
      <c r="J55" s="5">
        <f>J36-0.5*M47*I40</f>
        <v>0.36985939389612266</v>
      </c>
    </row>
    <row r="56" spans="4:16" x14ac:dyDescent="0.3">
      <c r="E56" s="4" t="s">
        <v>2</v>
      </c>
      <c r="F56" s="5">
        <f>F37-0.5*H53*D40</f>
        <v>0.35553749176824601</v>
      </c>
      <c r="J56" s="4" t="s">
        <v>3</v>
      </c>
      <c r="K56" s="5">
        <f>K37-0.5*M53*I40</f>
        <v>0.83014060610387741</v>
      </c>
    </row>
    <row r="57" spans="4:16" x14ac:dyDescent="0.3">
      <c r="M57" s="7"/>
    </row>
    <row r="58" spans="4:16" x14ac:dyDescent="0.3">
      <c r="D58" s="3" t="s">
        <v>2</v>
      </c>
      <c r="I58" s="3" t="s">
        <v>3</v>
      </c>
      <c r="M58" s="8"/>
    </row>
    <row r="59" spans="4:16" x14ac:dyDescent="0.3">
      <c r="D59" s="6">
        <v>1</v>
      </c>
      <c r="I59" s="6">
        <v>1</v>
      </c>
      <c r="M59" s="7"/>
    </row>
  </sheetData>
  <conditionalFormatting sqref="B19">
    <cfRule type="cellIs" dxfId="3" priority="2" operator="equal">
      <formula>$B$11</formula>
    </cfRule>
  </conditionalFormatting>
  <conditionalFormatting sqref="B20">
    <cfRule type="cellIs" dxfId="2" priority="1" operator="equal">
      <formula>$B$15</formula>
    </cfRule>
  </conditionalFormatting>
  <hyperlinks>
    <hyperlink ref="F1" r:id="rId1" xr:uid="{5AB17FBF-C103-487D-9633-90A32D3AF133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127-BA82-4815-97AD-3B76F9C00B88}">
  <dimension ref="A1:T37"/>
  <sheetViews>
    <sheetView zoomScale="70" zoomScaleNormal="70" workbookViewId="0">
      <selection activeCell="F7" sqref="F7"/>
    </sheetView>
  </sheetViews>
  <sheetFormatPr defaultRowHeight="14.4" x14ac:dyDescent="0.3"/>
  <cols>
    <col min="1" max="6" width="8.88671875" style="5"/>
    <col min="7" max="7" width="9.109375" style="5" customWidth="1"/>
    <col min="8" max="10" width="8.88671875" style="5"/>
    <col min="11" max="11" width="10.33203125" style="5" customWidth="1"/>
    <col min="12" max="17" width="8.88671875" style="5"/>
    <col min="18" max="18" width="36.109375" style="5" bestFit="1" customWidth="1"/>
    <col min="19" max="19" width="13.88671875" style="5" bestFit="1" customWidth="1"/>
    <col min="20" max="16384" width="8.88671875" style="5"/>
  </cols>
  <sheetData>
    <row r="1" spans="1:20" x14ac:dyDescent="0.3">
      <c r="R1" s="5" t="s">
        <v>46</v>
      </c>
      <c r="S1" s="5">
        <v>1.105905967</v>
      </c>
      <c r="T1" s="12"/>
    </row>
    <row r="2" spans="1:20" x14ac:dyDescent="0.3">
      <c r="A2" s="9" t="s">
        <v>25</v>
      </c>
      <c r="R2" s="5" t="s">
        <v>15</v>
      </c>
      <c r="S2" s="5">
        <v>1.2249214040964653</v>
      </c>
      <c r="T2" s="12"/>
    </row>
    <row r="3" spans="1:20" x14ac:dyDescent="0.3">
      <c r="R3" s="5" t="s">
        <v>90</v>
      </c>
      <c r="S3" s="5">
        <v>1.3133697449896566</v>
      </c>
    </row>
    <row r="4" spans="1:20" x14ac:dyDescent="0.3">
      <c r="R4" s="5" t="s">
        <v>48</v>
      </c>
      <c r="S4" s="5">
        <f>EXP(S1)/(EXP(S$1)+EXP(S$2)+EXP(S$3))</f>
        <v>0.29789030074395051</v>
      </c>
    </row>
    <row r="5" spans="1:20" x14ac:dyDescent="0.3">
      <c r="B5" s="3" t="s">
        <v>0</v>
      </c>
      <c r="C5" s="4" t="s">
        <v>8</v>
      </c>
      <c r="D5" s="5">
        <v>0.15</v>
      </c>
      <c r="F5" s="3" t="s">
        <v>4</v>
      </c>
      <c r="G5" s="3" t="s">
        <v>5</v>
      </c>
      <c r="H5" s="22" t="s">
        <v>16</v>
      </c>
      <c r="I5" s="23">
        <v>0.4</v>
      </c>
      <c r="K5" s="3" t="s">
        <v>12</v>
      </c>
      <c r="L5" s="3" t="s">
        <v>13</v>
      </c>
      <c r="N5" s="3" t="s">
        <v>20</v>
      </c>
      <c r="O5" s="3" t="s">
        <v>23</v>
      </c>
      <c r="R5" s="5" t="s">
        <v>14</v>
      </c>
      <c r="S5" s="5">
        <f t="shared" ref="S5:S6" si="0">EXP(S2)/(EXP(S$1)+EXP(S$2)+EXP(S$3))</f>
        <v>0.3355398534289617</v>
      </c>
    </row>
    <row r="6" spans="1:20" x14ac:dyDescent="0.3">
      <c r="B6" s="6">
        <v>0.05</v>
      </c>
      <c r="F6" s="6">
        <f>B6*D5+B12*D10+B18*C14</f>
        <v>0.3775</v>
      </c>
      <c r="G6" s="6">
        <f>1/(1+EXP(-F6))</f>
        <v>0.59326999210718723</v>
      </c>
      <c r="K6" s="6">
        <f>G6*I5+G12*I10+G18*I15</f>
        <v>1.10590596705977</v>
      </c>
      <c r="L6" s="6">
        <f>EXP(K6)/(EXP(K6)+EXP(K12)+EXP(K18))</f>
        <v>0.29789030075645151</v>
      </c>
      <c r="N6" s="6">
        <v>0.01</v>
      </c>
      <c r="O6" s="6">
        <f>-N6*LN(L6)</f>
        <v>1.2110299785158356E-2</v>
      </c>
      <c r="R6" s="5" t="s">
        <v>91</v>
      </c>
      <c r="S6" s="5">
        <f t="shared" si="0"/>
        <v>0.3665698458270879</v>
      </c>
    </row>
    <row r="7" spans="1:20" x14ac:dyDescent="0.3">
      <c r="C7" s="4" t="s">
        <v>10</v>
      </c>
      <c r="D7" s="5">
        <v>0.25</v>
      </c>
      <c r="H7" s="24" t="s">
        <v>19</v>
      </c>
      <c r="I7" s="25">
        <v>0.5</v>
      </c>
      <c r="R7" s="5" t="s">
        <v>49</v>
      </c>
      <c r="S7" s="5">
        <v>0.01</v>
      </c>
    </row>
    <row r="8" spans="1:20" x14ac:dyDescent="0.3">
      <c r="P8" s="3" t="s">
        <v>21</v>
      </c>
      <c r="R8" s="5" t="s">
        <v>22</v>
      </c>
      <c r="S8" s="5">
        <v>0.99</v>
      </c>
    </row>
    <row r="9" spans="1:20" x14ac:dyDescent="0.3">
      <c r="P9" s="6">
        <f>O6+O12+O18</f>
        <v>1.9161289803299857</v>
      </c>
      <c r="R9" s="5" t="s">
        <v>95</v>
      </c>
      <c r="S9" s="5">
        <v>0.82</v>
      </c>
    </row>
    <row r="10" spans="1:20" x14ac:dyDescent="0.3">
      <c r="C10" s="4" t="s">
        <v>9</v>
      </c>
      <c r="D10" s="5">
        <v>0.2</v>
      </c>
      <c r="H10" s="26" t="s">
        <v>18</v>
      </c>
      <c r="I10" s="27">
        <v>0.45</v>
      </c>
      <c r="R10" s="5" t="s">
        <v>50</v>
      </c>
      <c r="S10" s="5">
        <f>-S7*LN(S4)</f>
        <v>1.2110299785578007E-2</v>
      </c>
      <c r="T10" s="12"/>
    </row>
    <row r="11" spans="1:2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R11" s="5" t="s">
        <v>52</v>
      </c>
      <c r="S11" s="5">
        <f t="shared" ref="S11:S12" si="1">-S8*LN(S5)</f>
        <v>1.0810943960467223</v>
      </c>
      <c r="T11" s="12"/>
    </row>
    <row r="12" spans="1:20" x14ac:dyDescent="0.3">
      <c r="B12" s="6">
        <v>0.1</v>
      </c>
      <c r="C12" s="4" t="s">
        <v>11</v>
      </c>
      <c r="D12" s="5">
        <v>0.3</v>
      </c>
      <c r="F12" s="6">
        <f>B6*D7+B12*D12+B18*D15</f>
        <v>0.39249999999999996</v>
      </c>
      <c r="G12" s="6">
        <f>1/(1+EXP(-F12))</f>
        <v>0.59688437825976703</v>
      </c>
      <c r="H12" s="28" t="s">
        <v>92</v>
      </c>
      <c r="I12" s="29">
        <v>0.55000000000000004</v>
      </c>
      <c r="K12" s="6">
        <f>G6*I7+G12*I12+G18*I15</f>
        <v>1.2249214040964653</v>
      </c>
      <c r="L12" s="6">
        <f>EXP(K12)/(EXP(K6)+EXP(K12)+EXP(K18))</f>
        <v>0.33553985342298742</v>
      </c>
      <c r="N12" s="6">
        <v>0.99</v>
      </c>
      <c r="O12" s="6">
        <f>-N12*LN(L12)</f>
        <v>1.0810943960643491</v>
      </c>
      <c r="R12" s="5" t="s">
        <v>96</v>
      </c>
      <c r="S12" s="5">
        <f t="shared" si="1"/>
        <v>0.82292428446587829</v>
      </c>
    </row>
    <row r="13" spans="1:20" x14ac:dyDescent="0.3">
      <c r="R13" s="5" t="s">
        <v>54</v>
      </c>
      <c r="S13" s="5">
        <f>S10+S11+S12</f>
        <v>1.9161289802981787</v>
      </c>
    </row>
    <row r="14" spans="1:20" x14ac:dyDescent="0.3">
      <c r="C14" s="5">
        <v>0.35</v>
      </c>
      <c r="H14" s="33">
        <v>0.6</v>
      </c>
      <c r="R14" s="14"/>
      <c r="S14" s="14"/>
    </row>
    <row r="15" spans="1:20" x14ac:dyDescent="0.3">
      <c r="C15" s="4" t="s">
        <v>2</v>
      </c>
      <c r="D15" s="5">
        <v>0.35</v>
      </c>
      <c r="H15" s="34" t="s">
        <v>3</v>
      </c>
      <c r="I15" s="33">
        <v>0.6</v>
      </c>
      <c r="R15" s="5" t="s">
        <v>55</v>
      </c>
      <c r="S15" s="5">
        <f>-((-(S8*S4+S9*S4))+S7*(1-S4))</f>
        <v>0.53216034735398987</v>
      </c>
      <c r="T15" s="12"/>
    </row>
    <row r="16" spans="1:20" x14ac:dyDescent="0.3">
      <c r="J16" s="30" t="s">
        <v>17</v>
      </c>
      <c r="R16" s="5" t="s">
        <v>56</v>
      </c>
      <c r="S16" s="5">
        <v>0.59326999210718723</v>
      </c>
      <c r="T16" s="5" t="s">
        <v>5</v>
      </c>
    </row>
    <row r="17" spans="1:20" x14ac:dyDescent="0.3">
      <c r="B17" s="3" t="s">
        <v>2</v>
      </c>
      <c r="G17" s="3" t="s">
        <v>3</v>
      </c>
      <c r="I17" s="33">
        <v>0.6</v>
      </c>
      <c r="J17" s="31">
        <v>0.8</v>
      </c>
      <c r="K17" s="3" t="s">
        <v>90</v>
      </c>
      <c r="L17" s="3" t="s">
        <v>91</v>
      </c>
      <c r="N17" s="3" t="s">
        <v>22</v>
      </c>
      <c r="O17" s="3" t="s">
        <v>24</v>
      </c>
      <c r="R17" s="5" t="s">
        <v>57</v>
      </c>
      <c r="S17" s="5">
        <f>S15*S16</f>
        <v>0.31571476507445956</v>
      </c>
    </row>
    <row r="18" spans="1:20" x14ac:dyDescent="0.3">
      <c r="B18" s="6">
        <v>1</v>
      </c>
      <c r="G18" s="6">
        <v>1</v>
      </c>
      <c r="I18" s="32" t="s">
        <v>93</v>
      </c>
      <c r="J18" s="32">
        <v>0.4</v>
      </c>
      <c r="K18" s="6">
        <f>G6*J17+G12*J18+G18*I17</f>
        <v>1.3133697449896566</v>
      </c>
      <c r="L18" s="6">
        <f>EXP(K18)/(EXP(K6)+EXP(K12)+EXP(K18))</f>
        <v>0.36656984582056112</v>
      </c>
      <c r="N18" s="6">
        <v>0.82</v>
      </c>
      <c r="O18" s="6">
        <f>-N18*LN(L18)</f>
        <v>0.82292428448047827</v>
      </c>
      <c r="R18" s="14"/>
      <c r="S18" s="14"/>
    </row>
    <row r="19" spans="1:20" x14ac:dyDescent="0.3">
      <c r="K19" s="7"/>
      <c r="R19" s="15" t="s">
        <v>58</v>
      </c>
      <c r="S19" s="5">
        <f>-(-(S7*S5+S9*S5)+S8*(1-S5))</f>
        <v>-0.37931746675928962</v>
      </c>
      <c r="T19" s="12"/>
    </row>
    <row r="20" spans="1:20" x14ac:dyDescent="0.3">
      <c r="R20" s="5" t="s">
        <v>98</v>
      </c>
      <c r="S20" s="5">
        <v>0.59326999210718723</v>
      </c>
      <c r="T20" s="5" t="s">
        <v>5</v>
      </c>
    </row>
    <row r="21" spans="1:20" x14ac:dyDescent="0.3">
      <c r="R21" s="5" t="s">
        <v>99</v>
      </c>
      <c r="S21" s="5">
        <f>S19*S20</f>
        <v>-0.22503767051040202</v>
      </c>
    </row>
    <row r="22" spans="1:20" x14ac:dyDescent="0.3">
      <c r="A22" s="9" t="s">
        <v>26</v>
      </c>
      <c r="R22" s="14"/>
      <c r="S22" s="14"/>
    </row>
    <row r="23" spans="1:20" x14ac:dyDescent="0.3">
      <c r="R23" s="5" t="s">
        <v>64</v>
      </c>
      <c r="S23" s="5">
        <f>S4-S7</f>
        <v>0.2878903007439505</v>
      </c>
    </row>
    <row r="24" spans="1:20" x14ac:dyDescent="0.3">
      <c r="B24" s="3" t="s">
        <v>0</v>
      </c>
      <c r="C24" s="4" t="s">
        <v>8</v>
      </c>
      <c r="D24" s="5">
        <f>D5-0.5*F25*B25</f>
        <v>0.15059763488766978</v>
      </c>
      <c r="F24" s="3" t="s">
        <v>43</v>
      </c>
      <c r="G24" s="3" t="s">
        <v>45</v>
      </c>
      <c r="H24" s="22" t="s">
        <v>16</v>
      </c>
      <c r="I24" s="23">
        <f>I5-0.5*K$25*G6</f>
        <v>0.24214261745602125</v>
      </c>
      <c r="K24" s="3" t="s">
        <v>27</v>
      </c>
      <c r="N24" s="3" t="s">
        <v>20</v>
      </c>
      <c r="R24" s="5" t="s">
        <v>65</v>
      </c>
      <c r="S24" s="5">
        <f>S5-S8</f>
        <v>-0.65446014657103824</v>
      </c>
    </row>
    <row r="25" spans="1:20" x14ac:dyDescent="0.3">
      <c r="B25" s="6">
        <v>0.05</v>
      </c>
      <c r="F25" s="6">
        <f>G6*(1-G6)*G25</f>
        <v>-2.3905395506791074E-2</v>
      </c>
      <c r="G25" s="6">
        <f>I5*K25+I7*K31+J17*K37</f>
        <v>-9.9068898919647763E-2</v>
      </c>
      <c r="K25" s="6">
        <f>-(-N12*L6-N18*L6+N6*(1-L6))</f>
        <v>0.53216034737674167</v>
      </c>
      <c r="N25" s="6">
        <v>0.01</v>
      </c>
      <c r="R25" s="5" t="s">
        <v>97</v>
      </c>
      <c r="S25" s="5">
        <f>S6-S9</f>
        <v>-0.45343015417291205</v>
      </c>
    </row>
    <row r="26" spans="1:20" x14ac:dyDescent="0.3">
      <c r="C26" s="4" t="s">
        <v>10</v>
      </c>
      <c r="D26" s="5">
        <f>D7-0.5*F31*B25</f>
        <v>0.25018220211999853</v>
      </c>
      <c r="H26" s="24" t="s">
        <v>19</v>
      </c>
      <c r="I26" s="25">
        <f>I7-0.5*K$31*G6</f>
        <v>0.61251883525842643</v>
      </c>
      <c r="K26" s="5">
        <f>K$25*G6</f>
        <v>0.31571476508795754</v>
      </c>
    </row>
    <row r="29" spans="1:20" x14ac:dyDescent="0.3">
      <c r="C29" s="4" t="s">
        <v>9</v>
      </c>
      <c r="D29" s="5">
        <f>D10-0.5*F25*B31</f>
        <v>0.20119526977533955</v>
      </c>
      <c r="H29" s="26" t="s">
        <v>18</v>
      </c>
      <c r="I29" s="27">
        <f>I10-0.5*K$25*G12</f>
        <v>0.29118090096076599</v>
      </c>
    </row>
    <row r="30" spans="1:20" x14ac:dyDescent="0.3">
      <c r="B30" s="3" t="s">
        <v>1</v>
      </c>
      <c r="F30" s="3" t="s">
        <v>44</v>
      </c>
      <c r="G30" s="3" t="s">
        <v>45</v>
      </c>
      <c r="K30" s="3" t="s">
        <v>28</v>
      </c>
      <c r="N30" s="3" t="s">
        <v>22</v>
      </c>
    </row>
    <row r="31" spans="1:20" x14ac:dyDescent="0.3">
      <c r="B31" s="6">
        <v>0.1</v>
      </c>
      <c r="C31" s="4" t="s">
        <v>11</v>
      </c>
      <c r="D31" s="5">
        <f>D12-0.5*F31*B31</f>
        <v>0.300364404239997</v>
      </c>
      <c r="F31" s="6">
        <f>G12*(1-G12)*G31</f>
        <v>-7.288084799940411E-3</v>
      </c>
      <c r="G31" s="6">
        <f>I10*K25+I12*K31+J18*K37</f>
        <v>-3.0289602646687341E-2</v>
      </c>
      <c r="H31" s="28" t="s">
        <v>92</v>
      </c>
      <c r="I31" s="29">
        <f>I12-0.5*K$31*G12</f>
        <v>0.6632043351580893</v>
      </c>
      <c r="K31" s="6">
        <f>-(-N6*L12-N18*L12+N12*(1-L12))</f>
        <v>-0.37931746677016287</v>
      </c>
      <c r="N31" s="6">
        <v>0.99</v>
      </c>
    </row>
    <row r="32" spans="1:20" x14ac:dyDescent="0.3">
      <c r="K32" s="5">
        <f>K$31*G6</f>
        <v>-0.22503767051685278</v>
      </c>
    </row>
    <row r="33" spans="2:14" x14ac:dyDescent="0.3">
      <c r="C33" s="5">
        <f>C14-0.5*F25*B18</f>
        <v>0.3619526977533955</v>
      </c>
      <c r="H33" s="33">
        <f>H14-0.5*K25*G18</f>
        <v>0.33391982631162914</v>
      </c>
    </row>
    <row r="34" spans="2:14" x14ac:dyDescent="0.3">
      <c r="C34" s="4" t="s">
        <v>2</v>
      </c>
      <c r="D34" s="5">
        <f>D15-0.5*F31*B18</f>
        <v>0.35364404239997016</v>
      </c>
      <c r="H34" s="34" t="s">
        <v>3</v>
      </c>
      <c r="I34" s="33">
        <f>I15-0.5*K31*G18</f>
        <v>0.78965873338508141</v>
      </c>
    </row>
    <row r="35" spans="2:14" x14ac:dyDescent="0.3">
      <c r="J35" s="30" t="s">
        <v>17</v>
      </c>
      <c r="K35" s="7"/>
    </row>
    <row r="36" spans="2:14" x14ac:dyDescent="0.3">
      <c r="B36" s="3" t="s">
        <v>2</v>
      </c>
      <c r="G36" s="3" t="s">
        <v>3</v>
      </c>
      <c r="I36" s="33">
        <f>I17-0.5*K37*G18</f>
        <v>0.67642144030328932</v>
      </c>
      <c r="J36" s="31">
        <f>J17-0.5*K$37*G6</f>
        <v>0.84533854728555236</v>
      </c>
      <c r="K36" s="3" t="s">
        <v>94</v>
      </c>
      <c r="N36" s="3" t="s">
        <v>22</v>
      </c>
    </row>
    <row r="37" spans="2:14" x14ac:dyDescent="0.3">
      <c r="B37" s="6">
        <v>1</v>
      </c>
      <c r="G37" s="6">
        <v>1</v>
      </c>
      <c r="I37" s="32" t="s">
        <v>93</v>
      </c>
      <c r="J37" s="32">
        <f>J18-0.5*K$37*G12</f>
        <v>0.44561476388114479</v>
      </c>
      <c r="K37" s="6">
        <f>-(-N12*L18-N6*L18+N18*(1-L18))</f>
        <v>-0.15284288060657875</v>
      </c>
      <c r="N37" s="6">
        <v>0.82</v>
      </c>
    </row>
  </sheetData>
  <conditionalFormatting sqref="S24:S25">
    <cfRule type="cellIs" dxfId="1" priority="1" operator="equal">
      <formula>$B$15</formula>
    </cfRule>
  </conditionalFormatting>
  <conditionalFormatting sqref="S23">
    <cfRule type="cellIs" dxfId="0" priority="2" operator="equal">
      <formula>$B$11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 bias</vt:lpstr>
      <vt:lpstr>Dropout 1.0 on HL</vt:lpstr>
      <vt:lpstr>Dropout 0.4 on HL</vt:lpstr>
      <vt:lpstr>Dropout 1.0 on IL</vt:lpstr>
      <vt:lpstr>Dropout 0.4 on IL</vt:lpstr>
      <vt:lpstr>Normal</vt:lpstr>
      <vt:lpstr>Momentum</vt:lpstr>
      <vt:lpstr>Softmax 2 outputs</vt:lpstr>
      <vt:lpstr>Softmax 3 outputs</vt:lpstr>
      <vt:lpstr>Class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Deloison</dc:creator>
  <cp:lastModifiedBy>Mickael Deloison</cp:lastModifiedBy>
  <dcterms:created xsi:type="dcterms:W3CDTF">2022-09-30T12:34:15Z</dcterms:created>
  <dcterms:modified xsi:type="dcterms:W3CDTF">2022-10-31T16:28:32Z</dcterms:modified>
</cp:coreProperties>
</file>