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oison\_Never Backup\Cpp\YANNL-vc\test\"/>
    </mc:Choice>
  </mc:AlternateContent>
  <xr:revisionPtr revIDLastSave="0" documentId="13_ncr:1_{3BC10F4E-6EBC-489A-98E4-A7A5D116843D}" xr6:coauthVersionLast="47" xr6:coauthVersionMax="47" xr10:uidLastSave="{00000000-0000-0000-0000-000000000000}"/>
  <bookViews>
    <workbookView xWindow="-108" yWindow="-108" windowWidth="23256" windowHeight="12576" firstSheet="4" activeTab="9" xr2:uid="{3DE57AAC-3496-42F8-B681-7BA2B7FE7A12}"/>
  </bookViews>
  <sheets>
    <sheet name="No bias" sheetId="1" r:id="rId1"/>
    <sheet name="Dropout 1.0 on HL" sheetId="5" r:id="rId2"/>
    <sheet name="Dropout 0.4 on HL" sheetId="4" r:id="rId3"/>
    <sheet name="Dropout 1.0 on IL" sheetId="7" r:id="rId4"/>
    <sheet name="Dropout 0.4 on IL" sheetId="8" r:id="rId5"/>
    <sheet name="Normal" sheetId="10" r:id="rId6"/>
    <sheet name="Momentum" sheetId="9" r:id="rId7"/>
    <sheet name="Softmax 2 outputs" sheetId="11" r:id="rId8"/>
    <sheet name="Softmax 3 outputs" sheetId="13" r:id="rId9"/>
    <sheet name="Batch (regression)" sheetId="15" r:id="rId10"/>
    <sheet name="Batch (regression) (2)" sheetId="17" r:id="rId11"/>
    <sheet name="Batch (classification)" sheetId="16" r:id="rId12"/>
    <sheet name="Class structur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5" l="1"/>
  <c r="F6" i="15"/>
  <c r="AV31" i="15"/>
  <c r="AU31" i="15"/>
  <c r="AT31" i="15" s="1"/>
  <c r="AV25" i="15"/>
  <c r="AU25" i="15"/>
  <c r="AT25" i="15" s="1"/>
  <c r="N25" i="15"/>
  <c r="I34" i="15"/>
  <c r="I31" i="15"/>
  <c r="I26" i="15"/>
  <c r="G32" i="17"/>
  <c r="H32" i="17" s="1"/>
  <c r="H26" i="17"/>
  <c r="G26" i="17"/>
  <c r="X12" i="17"/>
  <c r="Y12" i="17" s="1"/>
  <c r="G12" i="17"/>
  <c r="H12" i="17" s="1"/>
  <c r="X6" i="17"/>
  <c r="Y6" i="17" s="1"/>
  <c r="H6" i="17"/>
  <c r="G6" i="17"/>
  <c r="J24" i="10"/>
  <c r="S29" i="10"/>
  <c r="S24" i="10"/>
  <c r="U24" i="10" s="1"/>
  <c r="G25" i="10"/>
  <c r="T24" i="10"/>
  <c r="Q34" i="10"/>
  <c r="Q26" i="10"/>
  <c r="P33" i="10"/>
  <c r="Q24" i="10"/>
  <c r="I33" i="10"/>
  <c r="Q31" i="10"/>
  <c r="Q29" i="10"/>
  <c r="N25" i="10"/>
  <c r="M25" i="10"/>
  <c r="V34" i="10"/>
  <c r="V31" i="10"/>
  <c r="V26" i="10"/>
  <c r="H25" i="10"/>
  <c r="E24" i="10"/>
  <c r="U29" i="10"/>
  <c r="T29" i="10"/>
  <c r="E55" i="11"/>
  <c r="F51" i="11"/>
  <c r="F48" i="11"/>
  <c r="F46" i="11"/>
  <c r="I47" i="11"/>
  <c r="M47" i="11"/>
  <c r="K51" i="11" s="1"/>
  <c r="AB24" i="16"/>
  <c r="W31" i="16"/>
  <c r="U30" i="16" s="1"/>
  <c r="T32" i="16"/>
  <c r="U28" i="16"/>
  <c r="U23" i="16"/>
  <c r="W32" i="16"/>
  <c r="W30" i="16"/>
  <c r="X30" i="16"/>
  <c r="X24" i="16"/>
  <c r="W26" i="16"/>
  <c r="W25" i="16"/>
  <c r="W24" i="16"/>
  <c r="M53" i="11"/>
  <c r="Y32" i="16"/>
  <c r="Z33" i="16"/>
  <c r="Z30" i="16"/>
  <c r="Z25" i="16"/>
  <c r="Z28" i="16"/>
  <c r="Z23" i="16"/>
  <c r="AB32" i="16"/>
  <c r="AB31" i="16"/>
  <c r="AB26" i="16"/>
  <c r="AB25" i="16"/>
  <c r="K25" i="13"/>
  <c r="F31" i="16"/>
  <c r="G31" i="16" s="1"/>
  <c r="F25" i="16"/>
  <c r="G25" i="16" s="1"/>
  <c r="W11" i="16"/>
  <c r="X11" i="16" s="1"/>
  <c r="W5" i="16"/>
  <c r="X5" i="16" s="1"/>
  <c r="F11" i="16"/>
  <c r="G11" i="16" s="1"/>
  <c r="F5" i="16"/>
  <c r="G5" i="16" s="1"/>
  <c r="AQ26" i="15" l="1"/>
  <c r="AQ34" i="15"/>
  <c r="AQ31" i="15"/>
  <c r="AP33" i="15"/>
  <c r="AO25" i="15"/>
  <c r="AN25" i="15" s="1"/>
  <c r="AQ29" i="15"/>
  <c r="AQ24" i="15"/>
  <c r="AO31" i="15"/>
  <c r="AN31" i="15" s="1"/>
  <c r="AC6" i="17"/>
  <c r="AD6" i="17" s="1"/>
  <c r="AC12" i="17"/>
  <c r="AD12" i="17" s="1"/>
  <c r="L32" i="17"/>
  <c r="M32" i="17" s="1"/>
  <c r="L12" i="17"/>
  <c r="M12" i="17" s="1"/>
  <c r="L6" i="17"/>
  <c r="M6" i="17" s="1"/>
  <c r="L26" i="17"/>
  <c r="M26" i="17" s="1"/>
  <c r="V24" i="10"/>
  <c r="V29" i="10"/>
  <c r="U33" i="10"/>
  <c r="U33" i="16"/>
  <c r="U25" i="16"/>
  <c r="K25" i="16"/>
  <c r="L25" i="16" s="1"/>
  <c r="O25" i="16" s="1"/>
  <c r="K31" i="16"/>
  <c r="L31" i="16" s="1"/>
  <c r="O31" i="16" s="1"/>
  <c r="AB5" i="16"/>
  <c r="AC5" i="16" s="1"/>
  <c r="AF5" i="16" s="1"/>
  <c r="AB11" i="16"/>
  <c r="K11" i="16"/>
  <c r="K5" i="16"/>
  <c r="L5" i="16" s="1"/>
  <c r="AN12" i="15"/>
  <c r="AO12" i="15" s="1"/>
  <c r="AN6" i="15"/>
  <c r="AO6" i="15" s="1"/>
  <c r="W12" i="15"/>
  <c r="X12" i="15" s="1"/>
  <c r="W6" i="15"/>
  <c r="X6" i="15" s="1"/>
  <c r="F12" i="15"/>
  <c r="G12" i="15" s="1"/>
  <c r="G6" i="15"/>
  <c r="AA24" i="9"/>
  <c r="G6" i="10"/>
  <c r="G12" i="10"/>
  <c r="F6" i="13"/>
  <c r="M28" i="11"/>
  <c r="H28" i="11"/>
  <c r="G6" i="9"/>
  <c r="L34" i="7"/>
  <c r="G34" i="7"/>
  <c r="K33" i="7"/>
  <c r="F33" i="7"/>
  <c r="L34" i="8"/>
  <c r="K33" i="8"/>
  <c r="G34" i="8"/>
  <c r="F33" i="8"/>
  <c r="G31" i="5"/>
  <c r="E34" i="5" s="1"/>
  <c r="G25" i="5"/>
  <c r="D33" i="5" s="1"/>
  <c r="L34" i="5"/>
  <c r="K33" i="5"/>
  <c r="S19" i="13"/>
  <c r="S25" i="13"/>
  <c r="S15" i="13"/>
  <c r="S11" i="13"/>
  <c r="S13" i="13" s="1"/>
  <c r="S12" i="13"/>
  <c r="S5" i="13"/>
  <c r="S24" i="13" s="1"/>
  <c r="S6" i="13"/>
  <c r="S4" i="13"/>
  <c r="S10" i="13"/>
  <c r="F12" i="13"/>
  <c r="G12" i="13" s="1"/>
  <c r="G6" i="13"/>
  <c r="Z33" i="9"/>
  <c r="U33" i="9"/>
  <c r="V34" i="9"/>
  <c r="AA34" i="9"/>
  <c r="AC6" i="9"/>
  <c r="X12" i="9"/>
  <c r="X6" i="9"/>
  <c r="AL34" i="15" l="1"/>
  <c r="AL31" i="15"/>
  <c r="AL26" i="15"/>
  <c r="AK33" i="15"/>
  <c r="AL29" i="15"/>
  <c r="AL24" i="15"/>
  <c r="AE32" i="17"/>
  <c r="AD32" i="17" s="1"/>
  <c r="AG12" i="17"/>
  <c r="AF32" i="17"/>
  <c r="AF25" i="17"/>
  <c r="AE25" i="17"/>
  <c r="AD25" i="17" s="1"/>
  <c r="P6" i="17"/>
  <c r="AF31" i="17"/>
  <c r="P12" i="17"/>
  <c r="AE31" i="17"/>
  <c r="AD31" i="17" s="1"/>
  <c r="AE33" i="17"/>
  <c r="AF33" i="17"/>
  <c r="P32" i="17"/>
  <c r="P26" i="17"/>
  <c r="Q29" i="17" s="1"/>
  <c r="AF27" i="17"/>
  <c r="AE27" i="17"/>
  <c r="AD27" i="17" s="1"/>
  <c r="AB24" i="17" s="1"/>
  <c r="AE26" i="17"/>
  <c r="AF26" i="17"/>
  <c r="AG6" i="17"/>
  <c r="AH9" i="17" s="1"/>
  <c r="P28" i="16"/>
  <c r="AC11" i="16"/>
  <c r="AF11" i="16" s="1"/>
  <c r="AG8" i="16" s="1"/>
  <c r="O5" i="16"/>
  <c r="L11" i="16"/>
  <c r="AS6" i="15"/>
  <c r="AT6" i="15" s="1"/>
  <c r="AS12" i="15"/>
  <c r="AT12" i="15" s="1"/>
  <c r="AB6" i="15"/>
  <c r="AC6" i="15" s="1"/>
  <c r="AB12" i="15"/>
  <c r="AC12" i="15" s="1"/>
  <c r="K6" i="15"/>
  <c r="L6" i="15" s="1"/>
  <c r="K12" i="15"/>
  <c r="L12" i="15" s="1"/>
  <c r="K18" i="13"/>
  <c r="S17" i="13"/>
  <c r="S21" i="13"/>
  <c r="S23" i="13"/>
  <c r="K6" i="13"/>
  <c r="K12" i="13"/>
  <c r="L12" i="13" s="1"/>
  <c r="K31" i="13" s="1"/>
  <c r="K32" i="13" s="1"/>
  <c r="H34" i="11"/>
  <c r="I34" i="11" s="1"/>
  <c r="I28" i="11"/>
  <c r="B15" i="11"/>
  <c r="B11" i="11"/>
  <c r="B17" i="11"/>
  <c r="B13" i="11"/>
  <c r="B20" i="11"/>
  <c r="B19" i="11"/>
  <c r="M18" i="11"/>
  <c r="M17" i="11"/>
  <c r="M16" i="11"/>
  <c r="B8" i="11"/>
  <c r="B4" i="11"/>
  <c r="B3" i="11"/>
  <c r="B7" i="11" s="1"/>
  <c r="B9" i="11" s="1"/>
  <c r="H12" i="10"/>
  <c r="H6" i="10"/>
  <c r="G12" i="9"/>
  <c r="H12" i="9" s="1"/>
  <c r="H6" i="9"/>
  <c r="L6" i="9" s="1"/>
  <c r="E31" i="8"/>
  <c r="E12" i="8"/>
  <c r="I12" i="8" s="1"/>
  <c r="J12" i="8" s="1"/>
  <c r="I12" i="7"/>
  <c r="J12" i="7" s="1"/>
  <c r="I6" i="7"/>
  <c r="J6" i="7" s="1"/>
  <c r="G12" i="5"/>
  <c r="H12" i="5" s="1"/>
  <c r="G6" i="5"/>
  <c r="H6" i="5" s="1"/>
  <c r="J31" i="4"/>
  <c r="E31" i="1"/>
  <c r="E29" i="1"/>
  <c r="E26" i="1"/>
  <c r="G31" i="1"/>
  <c r="H31" i="1"/>
  <c r="E24" i="1"/>
  <c r="G25" i="1"/>
  <c r="H25" i="1"/>
  <c r="J31" i="1"/>
  <c r="J29" i="1"/>
  <c r="J26" i="1"/>
  <c r="J24" i="1"/>
  <c r="AD25" i="15" l="1"/>
  <c r="AE25" i="15"/>
  <c r="AE31" i="15"/>
  <c r="AD31" i="15"/>
  <c r="AD26" i="17"/>
  <c r="AB23" i="17" s="1"/>
  <c r="Q9" i="17"/>
  <c r="AA29" i="17"/>
  <c r="AB22" i="17"/>
  <c r="Z33" i="17"/>
  <c r="Y31" i="17"/>
  <c r="AD33" i="17"/>
  <c r="AA26" i="17" s="1"/>
  <c r="AW12" i="15"/>
  <c r="AW6" i="15"/>
  <c r="P8" i="16"/>
  <c r="AB30" i="16"/>
  <c r="O11" i="16"/>
  <c r="M31" i="15"/>
  <c r="N31" i="15"/>
  <c r="L31" i="15" s="1"/>
  <c r="M25" i="15"/>
  <c r="AF12" i="15"/>
  <c r="AF6" i="15"/>
  <c r="O6" i="15"/>
  <c r="O12" i="15"/>
  <c r="L6" i="10"/>
  <c r="M6" i="10" s="1"/>
  <c r="L6" i="13"/>
  <c r="L18" i="13"/>
  <c r="K37" i="13" s="1"/>
  <c r="O12" i="13"/>
  <c r="M34" i="11"/>
  <c r="L12" i="10"/>
  <c r="M12" i="10" s="1"/>
  <c r="M6" i="9"/>
  <c r="L12" i="9"/>
  <c r="M12" i="9" s="1"/>
  <c r="I6" i="8"/>
  <c r="J6" i="8" s="1"/>
  <c r="N6" i="8" s="1"/>
  <c r="O6" i="8" s="1"/>
  <c r="N6" i="7"/>
  <c r="O6" i="7" s="1"/>
  <c r="N12" i="7"/>
  <c r="O12" i="7" s="1"/>
  <c r="J12" i="4"/>
  <c r="N6" i="4" s="1"/>
  <c r="G12" i="4"/>
  <c r="H12" i="4" s="1"/>
  <c r="G6" i="4"/>
  <c r="H6" i="4" s="1"/>
  <c r="H6" i="1"/>
  <c r="G12" i="1"/>
  <c r="H12" i="1" s="1"/>
  <c r="G6" i="1"/>
  <c r="AC25" i="15" l="1"/>
  <c r="AC31" i="15"/>
  <c r="AX9" i="15"/>
  <c r="X31" i="17"/>
  <c r="X33" i="17"/>
  <c r="X32" i="17"/>
  <c r="AA34" i="17"/>
  <c r="AA24" i="17"/>
  <c r="AA31" i="17"/>
  <c r="Y25" i="17"/>
  <c r="P9" i="15"/>
  <c r="L25" i="15"/>
  <c r="AG9" i="15"/>
  <c r="G25" i="13"/>
  <c r="K26" i="13"/>
  <c r="G31" i="13"/>
  <c r="I36" i="13"/>
  <c r="J36" i="13"/>
  <c r="J37" i="13"/>
  <c r="O6" i="13"/>
  <c r="P9" i="13" s="1"/>
  <c r="O18" i="13"/>
  <c r="I34" i="13"/>
  <c r="I26" i="13"/>
  <c r="I31" i="13"/>
  <c r="I24" i="13"/>
  <c r="I29" i="13"/>
  <c r="H33" i="13"/>
  <c r="F31" i="13"/>
  <c r="F25" i="13"/>
  <c r="N34" i="11"/>
  <c r="N28" i="11"/>
  <c r="P6" i="10"/>
  <c r="N31" i="10"/>
  <c r="M31" i="10"/>
  <c r="L31" i="10" s="1"/>
  <c r="J34" i="10" s="1"/>
  <c r="P12" i="10"/>
  <c r="N31" i="9"/>
  <c r="P12" i="9"/>
  <c r="M31" i="9"/>
  <c r="N25" i="9"/>
  <c r="M25" i="9"/>
  <c r="P6" i="9"/>
  <c r="N12" i="8"/>
  <c r="O12" i="8" s="1"/>
  <c r="O31" i="8" s="1"/>
  <c r="P25" i="8"/>
  <c r="O25" i="8"/>
  <c r="R6" i="8"/>
  <c r="P25" i="7"/>
  <c r="O25" i="7"/>
  <c r="R6" i="7"/>
  <c r="O31" i="7"/>
  <c r="R12" i="7"/>
  <c r="P31" i="7"/>
  <c r="N6" i="5"/>
  <c r="O6" i="5" s="1"/>
  <c r="N12" i="5"/>
  <c r="O12" i="5" s="1"/>
  <c r="N12" i="4"/>
  <c r="O12" i="4" s="1"/>
  <c r="O6" i="4"/>
  <c r="L12" i="1"/>
  <c r="M12" i="1" s="1"/>
  <c r="L6" i="1"/>
  <c r="M6" i="1" s="1"/>
  <c r="Z31" i="15" l="1"/>
  <c r="I50" i="15" s="1"/>
  <c r="Z34" i="15"/>
  <c r="I53" i="15" s="1"/>
  <c r="Z26" i="15"/>
  <c r="I45" i="15" s="1"/>
  <c r="Z29" i="15"/>
  <c r="I48" i="15" s="1"/>
  <c r="Z24" i="15"/>
  <c r="X25" i="15"/>
  <c r="W25" i="15" s="1"/>
  <c r="Y33" i="15"/>
  <c r="H52" i="15" s="1"/>
  <c r="X31" i="15"/>
  <c r="W31" i="15" s="1"/>
  <c r="I29" i="15"/>
  <c r="G25" i="15"/>
  <c r="F25" i="15" s="1"/>
  <c r="G31" i="15"/>
  <c r="H33" i="15"/>
  <c r="I24" i="15"/>
  <c r="X27" i="17"/>
  <c r="X26" i="17"/>
  <c r="X25" i="17"/>
  <c r="V34" i="17"/>
  <c r="V31" i="17"/>
  <c r="V26" i="17"/>
  <c r="Q9" i="9"/>
  <c r="D24" i="13"/>
  <c r="D29" i="13"/>
  <c r="C33" i="13"/>
  <c r="D31" i="13"/>
  <c r="D34" i="13"/>
  <c r="D26" i="13"/>
  <c r="Q34" i="11"/>
  <c r="Q28" i="11"/>
  <c r="L25" i="10"/>
  <c r="J31" i="10"/>
  <c r="J26" i="10"/>
  <c r="Q9" i="10"/>
  <c r="L25" i="9"/>
  <c r="I33" i="9" s="1"/>
  <c r="L31" i="9"/>
  <c r="J34" i="9" s="1"/>
  <c r="J24" i="9"/>
  <c r="P31" i="8"/>
  <c r="N31" i="8" s="1"/>
  <c r="L26" i="8" s="1"/>
  <c r="R12" i="8"/>
  <c r="S9" i="8" s="1"/>
  <c r="N25" i="8"/>
  <c r="S9" i="7"/>
  <c r="N31" i="7"/>
  <c r="N25" i="7"/>
  <c r="R6" i="5"/>
  <c r="P25" i="5"/>
  <c r="O25" i="5"/>
  <c r="N25" i="5" s="1"/>
  <c r="P31" i="5"/>
  <c r="R12" i="5"/>
  <c r="O31" i="5"/>
  <c r="N31" i="5" s="1"/>
  <c r="O31" i="4"/>
  <c r="P31" i="4"/>
  <c r="R12" i="4"/>
  <c r="O25" i="4"/>
  <c r="R6" i="4"/>
  <c r="P25" i="4"/>
  <c r="P6" i="1"/>
  <c r="M25" i="1"/>
  <c r="N25" i="1"/>
  <c r="M31" i="1"/>
  <c r="L31" i="1" s="1"/>
  <c r="P12" i="1"/>
  <c r="N31" i="1"/>
  <c r="U34" i="15" l="1"/>
  <c r="D53" i="15" s="1"/>
  <c r="U31" i="15"/>
  <c r="D50" i="15" s="1"/>
  <c r="U26" i="15"/>
  <c r="D45" i="15" s="1"/>
  <c r="U29" i="15"/>
  <c r="D48" i="15" s="1"/>
  <c r="U24" i="15"/>
  <c r="D43" i="15" s="1"/>
  <c r="T33" i="15"/>
  <c r="C52" i="15" s="1"/>
  <c r="D24" i="15"/>
  <c r="D29" i="15"/>
  <c r="C33" i="15"/>
  <c r="V29" i="17"/>
  <c r="V24" i="17"/>
  <c r="U33" i="17"/>
  <c r="F31" i="15"/>
  <c r="D34" i="15" s="1"/>
  <c r="H25" i="9"/>
  <c r="G25" i="9" s="1"/>
  <c r="D33" i="9" s="1"/>
  <c r="J29" i="9"/>
  <c r="I53" i="11"/>
  <c r="H53" i="11" s="1"/>
  <c r="F56" i="11" s="1"/>
  <c r="K56" i="11"/>
  <c r="K48" i="11"/>
  <c r="K53" i="11"/>
  <c r="H47" i="11"/>
  <c r="J55" i="11"/>
  <c r="K46" i="11"/>
  <c r="R31" i="11"/>
  <c r="D33" i="10"/>
  <c r="J29" i="10"/>
  <c r="H31" i="10"/>
  <c r="G31" i="10" s="1"/>
  <c r="E34" i="10" s="1"/>
  <c r="J26" i="9"/>
  <c r="J31" i="9"/>
  <c r="H31" i="9"/>
  <c r="G31" i="9" s="1"/>
  <c r="E34" i="9" s="1"/>
  <c r="J31" i="8"/>
  <c r="I31" i="8" s="1"/>
  <c r="G26" i="8" s="1"/>
  <c r="L31" i="8"/>
  <c r="L24" i="8"/>
  <c r="L29" i="8"/>
  <c r="J25" i="8"/>
  <c r="I25" i="8" s="1"/>
  <c r="G29" i="8" s="1"/>
  <c r="J25" i="7"/>
  <c r="I25" i="7" s="1"/>
  <c r="L29" i="7"/>
  <c r="J31" i="7"/>
  <c r="I31" i="7" s="1"/>
  <c r="L24" i="7"/>
  <c r="L26" i="7"/>
  <c r="L31" i="7"/>
  <c r="S9" i="5"/>
  <c r="L26" i="5"/>
  <c r="L31" i="5"/>
  <c r="L29" i="5"/>
  <c r="L24" i="5"/>
  <c r="H31" i="5"/>
  <c r="H25" i="5"/>
  <c r="L25" i="1"/>
  <c r="Q9" i="1"/>
  <c r="S9" i="4"/>
  <c r="N25" i="4"/>
  <c r="N31" i="4"/>
  <c r="L34" i="4" s="1"/>
  <c r="D26" i="15" l="1"/>
  <c r="D31" i="15"/>
  <c r="E24" i="9"/>
  <c r="E29" i="9"/>
  <c r="E26" i="10"/>
  <c r="K33" i="4"/>
  <c r="H31" i="4"/>
  <c r="G31" i="4" s="1"/>
  <c r="H25" i="4"/>
  <c r="G25" i="4" s="1"/>
  <c r="G31" i="8"/>
  <c r="F53" i="11"/>
  <c r="E29" i="10"/>
  <c r="E31" i="10"/>
  <c r="E26" i="9"/>
  <c r="E31" i="9"/>
  <c r="G24" i="8"/>
  <c r="G26" i="7"/>
  <c r="G31" i="7"/>
  <c r="G29" i="7"/>
  <c r="G24" i="7"/>
  <c r="E29" i="5"/>
  <c r="E24" i="5"/>
  <c r="E26" i="5"/>
  <c r="E31" i="5"/>
  <c r="L26" i="4"/>
  <c r="L24" i="4"/>
  <c r="L31" i="4"/>
  <c r="L29" i="4"/>
  <c r="Y12" i="9"/>
  <c r="Y6" i="9"/>
  <c r="E34" i="4" l="1"/>
  <c r="E26" i="4"/>
  <c r="E31" i="4"/>
  <c r="D33" i="4"/>
  <c r="E29" i="4"/>
  <c r="E24" i="4"/>
  <c r="AC12" i="9"/>
  <c r="AD12" i="9" s="1"/>
  <c r="AD6" i="9"/>
  <c r="AG6" i="9" l="1"/>
  <c r="AE25" i="9"/>
  <c r="AD25" i="9"/>
  <c r="AG12" i="9"/>
  <c r="AE31" i="9"/>
  <c r="AD31" i="9"/>
  <c r="AC31" i="9" l="1"/>
  <c r="AC25" i="9"/>
  <c r="AH9" i="9"/>
  <c r="Y31" i="9" l="1"/>
  <c r="X31" i="9" s="1"/>
  <c r="Y25" i="9"/>
  <c r="X25" i="9" s="1"/>
  <c r="AA29" i="9"/>
  <c r="AA26" i="9"/>
  <c r="AA31" i="9"/>
  <c r="V24" i="9" l="1"/>
  <c r="V29" i="9"/>
  <c r="V26" i="9"/>
  <c r="V31" i="9"/>
</calcChain>
</file>

<file path=xl/sharedStrings.xml><?xml version="1.0" encoding="utf-8"?>
<sst xmlns="http://schemas.openxmlformats.org/spreadsheetml/2006/main" count="1184" uniqueCount="120">
  <si>
    <t>i1</t>
  </si>
  <si>
    <t>i2</t>
  </si>
  <si>
    <t>b1</t>
  </si>
  <si>
    <t>b2</t>
  </si>
  <si>
    <t>net h1</t>
  </si>
  <si>
    <t>out h1</t>
  </si>
  <si>
    <t>net h2</t>
  </si>
  <si>
    <t>out h2</t>
  </si>
  <si>
    <t>w1</t>
  </si>
  <si>
    <t>w2</t>
  </si>
  <si>
    <t>w3</t>
  </si>
  <si>
    <t>w4</t>
  </si>
  <si>
    <t>net o1</t>
  </si>
  <si>
    <t>out o1</t>
  </si>
  <si>
    <t>out o2</t>
  </si>
  <si>
    <t>net o2</t>
  </si>
  <si>
    <t>w5</t>
  </si>
  <si>
    <t>w7</t>
  </si>
  <si>
    <t>w6</t>
  </si>
  <si>
    <t>w8</t>
  </si>
  <si>
    <t>target o1</t>
  </si>
  <si>
    <t>error</t>
  </si>
  <si>
    <t>target o2</t>
  </si>
  <si>
    <t>error o1</t>
  </si>
  <si>
    <t>error o2</t>
  </si>
  <si>
    <t>Forward pass and error</t>
  </si>
  <si>
    <t>Backward pass</t>
  </si>
  <si>
    <t>delta o1</t>
  </si>
  <si>
    <t>delta o2</t>
  </si>
  <si>
    <t>do/dnet</t>
  </si>
  <si>
    <t xml:space="preserve">Dropout rate </t>
  </si>
  <si>
    <t>out dr1</t>
  </si>
  <si>
    <t>out dr2</t>
  </si>
  <si>
    <t>{ i1, i2 }, out h1</t>
  </si>
  <si>
    <t>{ w1, w2 }</t>
  </si>
  <si>
    <t>{ w1', w2' } = { w1, w2 }</t>
  </si>
  <si>
    <t>{ out h1, out h2}, out o1</t>
  </si>
  <si>
    <t>{ w5, w6 }</t>
  </si>
  <si>
    <t>{ w5', w6' } = { w5, w6 }</t>
  </si>
  <si>
    <t>w = 1</t>
  </si>
  <si>
    <t>Identity</t>
  </si>
  <si>
    <t>w = 0</t>
  </si>
  <si>
    <t>dE/do</t>
  </si>
  <si>
    <t>delta h1</t>
  </si>
  <si>
    <t>delta h2</t>
  </si>
  <si>
    <t>Sum /\</t>
  </si>
  <si>
    <t>net o1 (Zk)</t>
  </si>
  <si>
    <t>https://www.mldawn.com/back-propagation-with-cross-entropy-and-softmax/</t>
  </si>
  <si>
    <t>out o1 (Oi)</t>
  </si>
  <si>
    <t>target o1 (Yi)</t>
  </si>
  <si>
    <t>E o1</t>
  </si>
  <si>
    <t>- target o1 * ln(out o1) = -target o1 * ln(exp(net o1) / [exp(net o1) + exp(net o2)])</t>
  </si>
  <si>
    <t>E o2</t>
  </si>
  <si>
    <t>- target o2 * ln(out o2)</t>
  </si>
  <si>
    <t>E total</t>
  </si>
  <si>
    <t>d E total / d out o1 * d out o1 / d net  o1</t>
  </si>
  <si>
    <t>d net o1 / d w5</t>
  </si>
  <si>
    <t>d E total / d w5</t>
  </si>
  <si>
    <t>d E total / d out o2 * d out o2 / d net  o2</t>
  </si>
  <si>
    <t>Net</t>
  </si>
  <si>
    <t>Softmax</t>
  </si>
  <si>
    <t>Out</t>
  </si>
  <si>
    <t>d net o2 / d w7</t>
  </si>
  <si>
    <t>d E total / d w7</t>
  </si>
  <si>
    <t>out o1 - target o1</t>
  </si>
  <si>
    <t>out o2 - target o2</t>
  </si>
  <si>
    <r>
      <t>-(target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*out o2 + 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(1 - out o2) )</t>
    </r>
  </si>
  <si>
    <r>
      <t>-(target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*out o1 + 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(1 - out o1) )</t>
    </r>
  </si>
  <si>
    <t>NeuronLayer</t>
  </si>
  <si>
    <t>calcError</t>
  </si>
  <si>
    <t>inspect</t>
  </si>
  <si>
    <t>probableClass</t>
  </si>
  <si>
    <t>propagateBackwardHiddenLayer</t>
  </si>
  <si>
    <t>propagateBackwardOutputLayer</t>
  </si>
  <si>
    <t>propagateForward</t>
  </si>
  <si>
    <t>saveToFile</t>
  </si>
  <si>
    <t>size</t>
  </si>
  <si>
    <t>sumDelta</t>
  </si>
  <si>
    <t>type</t>
  </si>
  <si>
    <t>updateWeights</t>
  </si>
  <si>
    <t>Dropout : NeuronLayer</t>
  </si>
  <si>
    <t>DenseLayer : NeuronLayer</t>
  </si>
  <si>
    <t>xxxxx</t>
  </si>
  <si>
    <t>Virtual</t>
  </si>
  <si>
    <t>Defined</t>
  </si>
  <si>
    <t>Redefined/specialized</t>
  </si>
  <si>
    <t>HiddenLayer : DenseLayer</t>
  </si>
  <si>
    <t>OutputRegressionLayer : DenseLayer</t>
  </si>
  <si>
    <t>OutputClassificationLayer : DenseLayer</t>
  </si>
  <si>
    <t>calcError =&gt; exception</t>
  </si>
  <si>
    <t>net o3</t>
  </si>
  <si>
    <t>out o3</t>
  </si>
  <si>
    <t>w9</t>
  </si>
  <si>
    <t>w10</t>
  </si>
  <si>
    <t>delta o3</t>
  </si>
  <si>
    <t>target o3</t>
  </si>
  <si>
    <t>E o3</t>
  </si>
  <si>
    <t>out o3 - target o3</t>
  </si>
  <si>
    <t>d net o2 / d w8</t>
  </si>
  <si>
    <t>d E total / d w8</t>
  </si>
  <si>
    <t>Seed</t>
  </si>
  <si>
    <t>droppedNeuron</t>
  </si>
  <si>
    <t>calcError/Mean Squared Error</t>
  </si>
  <si>
    <t>calcError/Cross Entropy Error</t>
  </si>
  <si>
    <t>saveToFile (override)</t>
  </si>
  <si>
    <t>saveToFile (no type)</t>
  </si>
  <si>
    <t>Forward pass and error #1</t>
  </si>
  <si>
    <t>Forward pass and error #2</t>
  </si>
  <si>
    <t>Forward pass and error #3</t>
  </si>
  <si>
    <t>Pass</t>
  </si>
  <si>
    <t>Grad</t>
  </si>
  <si>
    <t>Grad w5</t>
  </si>
  <si>
    <t>dW[2]</t>
  </si>
  <si>
    <t>err[1]</t>
  </si>
  <si>
    <t>dW[1]</t>
  </si>
  <si>
    <t>deriv[1]</t>
  </si>
  <si>
    <t>Backward pass #1</t>
  </si>
  <si>
    <t>Backward pass #2</t>
  </si>
  <si>
    <t>Backward pass #3</t>
  </si>
  <si>
    <t>Update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</si>
</sst>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vertical="center"/>
    </xf>
    <xf numFmtId="0" fontId="2" fillId="0" borderId="0" xfId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9FC2293-2A0D-48FF-B0A7-693639BAD3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BB5F14-6646-4AFA-B241-49E99870A5B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240C4-0A93-47E2-9E66-C5A3CD14CBC2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B08489-8A4E-4D26-ADC1-1839200086D2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E197F7A-4AE0-4BA5-87C5-606101438ADC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0CF97AC-F698-454A-97A2-CA0ED242333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2953C4A-BC15-42B3-9C89-6C8A32195E17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7EB27EC-9ECA-4714-AAA7-707E03406CA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4CEF298-CD78-431D-A046-3D2F2B814F9A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1069309-7341-4C5D-A718-71662D98AD5B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934A845-2F73-444C-AE39-2CF843A35A46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59120FE-FAE1-47C0-BA5F-8A9CAE77EFD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2E1B3C-B463-46C6-BAF4-56CDAEAF4F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2BF47A3-5661-4A20-A874-27710365580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53DA2B8-E96A-4E95-A2E9-4F33481AFE3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3773C-EE2F-4815-ABE1-DDDDBD666284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6B20AA6-72BB-4F83-ACFE-15502B2A934B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CA60AEE-97CC-405A-9613-84FB9A2FFDC0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FD19502-D3A3-45DB-A916-AC63AF28AF5C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5513AEE-9978-4879-AAF7-27F093E41F6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50D5EAA-CFB9-4F38-9666-BA1351ECDFC4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7D578C0-13D2-4351-B77B-617E705726BF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6ADCA7B-07B7-4DB9-93D3-98AAAB016469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1AC43E-32D8-4EF4-B60B-C90C9E449EE1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3CBBD93-E60D-455E-BD95-B2A783538C38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A0A14F5-ED80-4051-BFD1-FA61F1B6FF59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478E16-B5CA-46F4-90A2-EA29343457D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E26955-47B8-4275-BD03-06A650734D6C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1A8919A-883E-4A3E-9191-94310912232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3EBEF2B-F325-4B14-9304-C6DDCCBD080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77A259-DD93-4696-A596-AA20AD23DF59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5BCF78-9277-4ECA-A603-4916855DA65D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BD6F6F7-C743-414F-A2C5-30E93DF50BD0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EB0E51F-EFFD-4355-89D4-9B1BE267A1C8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180B49D-D7A8-4DC2-87AA-13A62093C2A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5F6C488-ED03-46C4-A4A5-FFFC7235EAA9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1294F99-4A1D-461E-94E2-2BA35431ADC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7F1A994-5EE7-4D5A-BCD4-6E06FDFF1C7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003256B-2AB5-472B-9D9A-E0A4F1838C2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9ECB395-8AA3-4674-A6A3-A2B6D725802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97D3615-5F97-4A58-BC21-0C36B5AFCA6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14BB24B-98A1-4536-8DF7-783DFC9A2354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2F54051-45CF-4934-9CA5-1B5769B3D0F6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3441E51-381A-4886-83AA-B57C68F41423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64BC684-EBCF-4156-85E0-E69DF702109D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1B1D180-320F-4B63-A9EC-4059596AB69B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2C3A7CC-1292-4C85-A546-4813933AF7E2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2846C11-0BDE-486F-AB5F-658811BE4402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5</xdr:row>
      <xdr:rowOff>60960</xdr:rowOff>
    </xdr:from>
    <xdr:to>
      <xdr:col>21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DE76726-E308-4D39-83C0-EAE0A99DFCC5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5</xdr:row>
      <xdr:rowOff>152400</xdr:rowOff>
    </xdr:from>
    <xdr:to>
      <xdr:col>21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9C74A0E-C509-4092-B53D-42D91A6F74B0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5</xdr:row>
      <xdr:rowOff>152400</xdr:rowOff>
    </xdr:from>
    <xdr:to>
      <xdr:col>21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1CEFF5-B84A-42F9-A7E1-0E4D2634D853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10</xdr:row>
      <xdr:rowOff>114300</xdr:rowOff>
    </xdr:from>
    <xdr:to>
      <xdr:col>21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AA36A7C-7E5E-4D63-8E3A-40C4A58778EE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6</xdr:row>
      <xdr:rowOff>30480</xdr:rowOff>
    </xdr:from>
    <xdr:to>
      <xdr:col>21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DF9B38D-F96B-4B55-B028-9E1F73F77A86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11</xdr:row>
      <xdr:rowOff>121920</xdr:rowOff>
    </xdr:from>
    <xdr:to>
      <xdr:col>21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0994448-136C-43FF-AA86-91C942850B46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5</xdr:row>
      <xdr:rowOff>60960</xdr:rowOff>
    </xdr:from>
    <xdr:to>
      <xdr:col>26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1ACD90E-1EA5-4488-AC70-8768C3D7E424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5</xdr:row>
      <xdr:rowOff>152400</xdr:rowOff>
    </xdr:from>
    <xdr:to>
      <xdr:col>26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639BFF3-65CC-40F8-ADFC-3C786F829679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5</xdr:row>
      <xdr:rowOff>152400</xdr:rowOff>
    </xdr:from>
    <xdr:to>
      <xdr:col>26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6E5FBFF-E566-4686-B841-36A1B409CD80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10</xdr:row>
      <xdr:rowOff>114300</xdr:rowOff>
    </xdr:from>
    <xdr:to>
      <xdr:col>26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C315791-2311-44E1-A3D6-B4D35DCAC198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6</xdr:row>
      <xdr:rowOff>30480</xdr:rowOff>
    </xdr:from>
    <xdr:to>
      <xdr:col>26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D0669F-356E-4A7A-8B49-F8AE978C870F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91440</xdr:colOff>
      <xdr:row>11</xdr:row>
      <xdr:rowOff>121920</xdr:rowOff>
    </xdr:from>
    <xdr:to>
      <xdr:col>26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3A266DE-07A1-4D45-82EB-2F2A7C7BF45E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5</xdr:row>
      <xdr:rowOff>60960</xdr:rowOff>
    </xdr:from>
    <xdr:to>
      <xdr:col>38</xdr:col>
      <xdr:colOff>594360</xdr:colOff>
      <xdr:row>5</xdr:row>
      <xdr:rowOff>68580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42045D6-6A86-4125-AFAE-AEFE9910581B}"/>
            </a:ext>
          </a:extLst>
        </xdr:cNvPr>
        <xdr:cNvCxnSpPr/>
      </xdr:nvCxnSpPr>
      <xdr:spPr>
        <a:xfrm flipV="1">
          <a:off x="12303579" y="941614"/>
          <a:ext cx="1758042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5</xdr:row>
      <xdr:rowOff>152400</xdr:rowOff>
    </xdr:from>
    <xdr:to>
      <xdr:col>38</xdr:col>
      <xdr:colOff>518160</xdr:colOff>
      <xdr:row>10</xdr:row>
      <xdr:rowOff>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3B19784-1073-488C-8652-C64FD41D9C50}"/>
            </a:ext>
          </a:extLst>
        </xdr:cNvPr>
        <xdr:cNvCxnSpPr/>
      </xdr:nvCxnSpPr>
      <xdr:spPr>
        <a:xfrm>
          <a:off x="12322629" y="1036864"/>
          <a:ext cx="1662792" cy="732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5</xdr:row>
      <xdr:rowOff>152400</xdr:rowOff>
    </xdr:from>
    <xdr:to>
      <xdr:col>38</xdr:col>
      <xdr:colOff>579120</xdr:colOff>
      <xdr:row>10</xdr:row>
      <xdr:rowOff>30480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B1D09CE-8053-46FA-BDA1-A76A0AAC3A9F}"/>
            </a:ext>
          </a:extLst>
        </xdr:cNvPr>
        <xdr:cNvCxnSpPr/>
      </xdr:nvCxnSpPr>
      <xdr:spPr>
        <a:xfrm flipV="1">
          <a:off x="12303579" y="1036864"/>
          <a:ext cx="1748517" cy="760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10</xdr:row>
      <xdr:rowOff>114300</xdr:rowOff>
    </xdr:from>
    <xdr:to>
      <xdr:col>38</xdr:col>
      <xdr:colOff>525780</xdr:colOff>
      <xdr:row>10</xdr:row>
      <xdr:rowOff>114300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86FBF74-B61F-46C2-9A5A-7106C533DAFD}"/>
            </a:ext>
          </a:extLst>
        </xdr:cNvPr>
        <xdr:cNvCxnSpPr/>
      </xdr:nvCxnSpPr>
      <xdr:spPr>
        <a:xfrm>
          <a:off x="12284529" y="1883229"/>
          <a:ext cx="17104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45720</xdr:colOff>
      <xdr:row>6</xdr:row>
      <xdr:rowOff>30480</xdr:rowOff>
    </xdr:from>
    <xdr:to>
      <xdr:col>38</xdr:col>
      <xdr:colOff>541020</xdr:colOff>
      <xdr:row>16</xdr:row>
      <xdr:rowOff>45720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8B1F3733-CC4E-4694-8FF1-6DA1A5F8921F}"/>
            </a:ext>
          </a:extLst>
        </xdr:cNvPr>
        <xdr:cNvCxnSpPr/>
      </xdr:nvCxnSpPr>
      <xdr:spPr>
        <a:xfrm flipV="1">
          <a:off x="12294054" y="1089932"/>
          <a:ext cx="1719942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91440</xdr:colOff>
      <xdr:row>11</xdr:row>
      <xdr:rowOff>121920</xdr:rowOff>
    </xdr:from>
    <xdr:to>
      <xdr:col>38</xdr:col>
      <xdr:colOff>556260</xdr:colOff>
      <xdr:row>16</xdr:row>
      <xdr:rowOff>60960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E07CCB92-54E9-4392-94D2-FBC45CD14C92}"/>
            </a:ext>
          </a:extLst>
        </xdr:cNvPr>
        <xdr:cNvCxnSpPr/>
      </xdr:nvCxnSpPr>
      <xdr:spPr>
        <a:xfrm flipV="1">
          <a:off x="12341679" y="2069646"/>
          <a:ext cx="1681842" cy="817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5</xdr:row>
      <xdr:rowOff>60960</xdr:rowOff>
    </xdr:from>
    <xdr:to>
      <xdr:col>43</xdr:col>
      <xdr:colOff>594360</xdr:colOff>
      <xdr:row>5</xdr:row>
      <xdr:rowOff>68580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A039CA2E-74A0-4E76-9E45-E4C1A57307FA}"/>
            </a:ext>
          </a:extLst>
        </xdr:cNvPr>
        <xdr:cNvCxnSpPr/>
      </xdr:nvCxnSpPr>
      <xdr:spPr>
        <a:xfrm flipV="1">
          <a:off x="15365186" y="941614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5</xdr:row>
      <xdr:rowOff>152400</xdr:rowOff>
    </xdr:from>
    <xdr:to>
      <xdr:col>43</xdr:col>
      <xdr:colOff>518160</xdr:colOff>
      <xdr:row>10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6ADA69F-8924-4061-8C7D-FBD3F86E6F88}"/>
            </a:ext>
          </a:extLst>
        </xdr:cNvPr>
        <xdr:cNvCxnSpPr/>
      </xdr:nvCxnSpPr>
      <xdr:spPr>
        <a:xfrm>
          <a:off x="15384236" y="1036864"/>
          <a:ext cx="1662793" cy="732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5</xdr:row>
      <xdr:rowOff>152400</xdr:rowOff>
    </xdr:from>
    <xdr:to>
      <xdr:col>43</xdr:col>
      <xdr:colOff>579120</xdr:colOff>
      <xdr:row>10</xdr:row>
      <xdr:rowOff>30480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840E925-33B6-4904-9321-A3423F20C65D}"/>
            </a:ext>
          </a:extLst>
        </xdr:cNvPr>
        <xdr:cNvCxnSpPr/>
      </xdr:nvCxnSpPr>
      <xdr:spPr>
        <a:xfrm flipV="1">
          <a:off x="15365186" y="1036864"/>
          <a:ext cx="1748518" cy="760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10</xdr:row>
      <xdr:rowOff>114300</xdr:rowOff>
    </xdr:from>
    <xdr:to>
      <xdr:col>43</xdr:col>
      <xdr:colOff>525780</xdr:colOff>
      <xdr:row>10</xdr:row>
      <xdr:rowOff>114300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CC3FF1E-7AB1-46FD-A4A4-1B74B3670720}"/>
            </a:ext>
          </a:extLst>
        </xdr:cNvPr>
        <xdr:cNvCxnSpPr/>
      </xdr:nvCxnSpPr>
      <xdr:spPr>
        <a:xfrm>
          <a:off x="15346136" y="1883229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45720</xdr:colOff>
      <xdr:row>6</xdr:row>
      <xdr:rowOff>30480</xdr:rowOff>
    </xdr:from>
    <xdr:to>
      <xdr:col>43</xdr:col>
      <xdr:colOff>541020</xdr:colOff>
      <xdr:row>16</xdr:row>
      <xdr:rowOff>45720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F07DDED0-6710-4CAE-84A4-79EAFD043213}"/>
            </a:ext>
          </a:extLst>
        </xdr:cNvPr>
        <xdr:cNvCxnSpPr/>
      </xdr:nvCxnSpPr>
      <xdr:spPr>
        <a:xfrm flipV="1">
          <a:off x="15355661" y="1089932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91440</xdr:colOff>
      <xdr:row>11</xdr:row>
      <xdr:rowOff>121920</xdr:rowOff>
    </xdr:from>
    <xdr:to>
      <xdr:col>43</xdr:col>
      <xdr:colOff>556260</xdr:colOff>
      <xdr:row>16</xdr:row>
      <xdr:rowOff>60960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20FFD9D-6620-4C9E-AAC5-5D3CE3D0631A}"/>
            </a:ext>
          </a:extLst>
        </xdr:cNvPr>
        <xdr:cNvCxnSpPr/>
      </xdr:nvCxnSpPr>
      <xdr:spPr>
        <a:xfrm flipV="1">
          <a:off x="15403286" y="2069646"/>
          <a:ext cx="1681843" cy="817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60960</xdr:rowOff>
    </xdr:from>
    <xdr:to>
      <xdr:col>21</xdr:col>
      <xdr:colOff>594360</xdr:colOff>
      <xdr:row>24</xdr:row>
      <xdr:rowOff>68580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A550C82A-690E-4C87-B5A6-18969101F182}"/>
            </a:ext>
          </a:extLst>
        </xdr:cNvPr>
        <xdr:cNvCxnSpPr/>
      </xdr:nvCxnSpPr>
      <xdr:spPr>
        <a:xfrm flipV="1">
          <a:off x="1281793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24</xdr:row>
      <xdr:rowOff>152400</xdr:rowOff>
    </xdr:from>
    <xdr:to>
      <xdr:col>21</xdr:col>
      <xdr:colOff>518160</xdr:colOff>
      <xdr:row>29</xdr:row>
      <xdr:rowOff>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D077A952-19D6-4B46-B278-0F32CEF74BA1}"/>
            </a:ext>
          </a:extLst>
        </xdr:cNvPr>
        <xdr:cNvCxnSpPr/>
      </xdr:nvCxnSpPr>
      <xdr:spPr>
        <a:xfrm>
          <a:off x="1300843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152400</xdr:rowOff>
    </xdr:from>
    <xdr:to>
      <xdr:col>21</xdr:col>
      <xdr:colOff>579120</xdr:colOff>
      <xdr:row>29</xdr:row>
      <xdr:rowOff>30480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7702FACC-07C8-432E-9C14-E42D26E973A4}"/>
            </a:ext>
          </a:extLst>
        </xdr:cNvPr>
        <xdr:cNvCxnSpPr/>
      </xdr:nvCxnSpPr>
      <xdr:spPr>
        <a:xfrm flipV="1">
          <a:off x="1281793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29</xdr:row>
      <xdr:rowOff>114300</xdr:rowOff>
    </xdr:from>
    <xdr:to>
      <xdr:col>21</xdr:col>
      <xdr:colOff>525780</xdr:colOff>
      <xdr:row>29</xdr:row>
      <xdr:rowOff>114300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92DD77B-AFF5-4FCC-8621-C3C197C308A6}"/>
            </a:ext>
          </a:extLst>
        </xdr:cNvPr>
        <xdr:cNvCxnSpPr/>
      </xdr:nvCxnSpPr>
      <xdr:spPr>
        <a:xfrm>
          <a:off x="1262743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25</xdr:row>
      <xdr:rowOff>30480</xdr:rowOff>
    </xdr:from>
    <xdr:to>
      <xdr:col>21</xdr:col>
      <xdr:colOff>541020</xdr:colOff>
      <xdr:row>35</xdr:row>
      <xdr:rowOff>45720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83604893-C0C5-4588-B688-094AA13BD41C}"/>
            </a:ext>
          </a:extLst>
        </xdr:cNvPr>
        <xdr:cNvCxnSpPr/>
      </xdr:nvCxnSpPr>
      <xdr:spPr>
        <a:xfrm flipV="1">
          <a:off x="1272268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30</xdr:row>
      <xdr:rowOff>121920</xdr:rowOff>
    </xdr:from>
    <xdr:to>
      <xdr:col>21</xdr:col>
      <xdr:colOff>556260</xdr:colOff>
      <xdr:row>35</xdr:row>
      <xdr:rowOff>60960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2F5F6B5A-17F8-4E8C-BBA2-BD4CA78CAA19}"/>
            </a:ext>
          </a:extLst>
        </xdr:cNvPr>
        <xdr:cNvCxnSpPr/>
      </xdr:nvCxnSpPr>
      <xdr:spPr>
        <a:xfrm flipV="1">
          <a:off x="1319893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24</xdr:row>
      <xdr:rowOff>60960</xdr:rowOff>
    </xdr:from>
    <xdr:to>
      <xdr:col>26</xdr:col>
      <xdr:colOff>594360</xdr:colOff>
      <xdr:row>24</xdr:row>
      <xdr:rowOff>68580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8C6B968D-8D98-437B-9874-342FD469DED3}"/>
            </a:ext>
          </a:extLst>
        </xdr:cNvPr>
        <xdr:cNvCxnSpPr/>
      </xdr:nvCxnSpPr>
      <xdr:spPr>
        <a:xfrm flipV="1">
          <a:off x="4343400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24</xdr:row>
      <xdr:rowOff>152400</xdr:rowOff>
    </xdr:from>
    <xdr:to>
      <xdr:col>26</xdr:col>
      <xdr:colOff>518160</xdr:colOff>
      <xdr:row>29</xdr:row>
      <xdr:rowOff>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B6E7915C-59FB-4B41-83D3-1B316DFC62EE}"/>
            </a:ext>
          </a:extLst>
        </xdr:cNvPr>
        <xdr:cNvCxnSpPr/>
      </xdr:nvCxnSpPr>
      <xdr:spPr>
        <a:xfrm>
          <a:off x="4362450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24</xdr:row>
      <xdr:rowOff>152400</xdr:rowOff>
    </xdr:from>
    <xdr:to>
      <xdr:col>26</xdr:col>
      <xdr:colOff>579120</xdr:colOff>
      <xdr:row>29</xdr:row>
      <xdr:rowOff>30480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335DE56E-37FF-4B20-8D08-C6F7BEF81089}"/>
            </a:ext>
          </a:extLst>
        </xdr:cNvPr>
        <xdr:cNvCxnSpPr/>
      </xdr:nvCxnSpPr>
      <xdr:spPr>
        <a:xfrm flipV="1">
          <a:off x="4343400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29</xdr:row>
      <xdr:rowOff>114300</xdr:rowOff>
    </xdr:from>
    <xdr:to>
      <xdr:col>26</xdr:col>
      <xdr:colOff>525780</xdr:colOff>
      <xdr:row>29</xdr:row>
      <xdr:rowOff>114300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B27ED291-A0C6-46B9-8BE3-0F0B7753CA7F}"/>
            </a:ext>
          </a:extLst>
        </xdr:cNvPr>
        <xdr:cNvCxnSpPr/>
      </xdr:nvCxnSpPr>
      <xdr:spPr>
        <a:xfrm>
          <a:off x="4324350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25</xdr:row>
      <xdr:rowOff>30480</xdr:rowOff>
    </xdr:from>
    <xdr:to>
      <xdr:col>26</xdr:col>
      <xdr:colOff>541020</xdr:colOff>
      <xdr:row>35</xdr:row>
      <xdr:rowOff>45720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7239F0A4-EC15-4BCB-A8D0-31A49E391DE5}"/>
            </a:ext>
          </a:extLst>
        </xdr:cNvPr>
        <xdr:cNvCxnSpPr/>
      </xdr:nvCxnSpPr>
      <xdr:spPr>
        <a:xfrm flipV="1">
          <a:off x="4333875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91440</xdr:colOff>
      <xdr:row>30</xdr:row>
      <xdr:rowOff>121920</xdr:rowOff>
    </xdr:from>
    <xdr:to>
      <xdr:col>26</xdr:col>
      <xdr:colOff>556260</xdr:colOff>
      <xdr:row>35</xdr:row>
      <xdr:rowOff>60960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78C710FA-DCBC-4A07-8571-069559E0B3C6}"/>
            </a:ext>
          </a:extLst>
        </xdr:cNvPr>
        <xdr:cNvCxnSpPr/>
      </xdr:nvCxnSpPr>
      <xdr:spPr>
        <a:xfrm flipV="1">
          <a:off x="4381500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60960</xdr:rowOff>
    </xdr:from>
    <xdr:to>
      <xdr:col>38</xdr:col>
      <xdr:colOff>594360</xdr:colOff>
      <xdr:row>24</xdr:row>
      <xdr:rowOff>68580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190EA649-DC01-4DC2-94E1-449433B31DA6}"/>
            </a:ext>
          </a:extLst>
        </xdr:cNvPr>
        <xdr:cNvCxnSpPr/>
      </xdr:nvCxnSpPr>
      <xdr:spPr>
        <a:xfrm flipV="1">
          <a:off x="11691257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152400</xdr:rowOff>
    </xdr:from>
    <xdr:to>
      <xdr:col>38</xdr:col>
      <xdr:colOff>518160</xdr:colOff>
      <xdr:row>29</xdr:row>
      <xdr:rowOff>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AB7272D-25EB-4647-8AFB-89AFBD49BF92}"/>
            </a:ext>
          </a:extLst>
        </xdr:cNvPr>
        <xdr:cNvCxnSpPr/>
      </xdr:nvCxnSpPr>
      <xdr:spPr>
        <a:xfrm>
          <a:off x="11710307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152400</xdr:rowOff>
    </xdr:from>
    <xdr:to>
      <xdr:col>38</xdr:col>
      <xdr:colOff>579120</xdr:colOff>
      <xdr:row>29</xdr:row>
      <xdr:rowOff>30480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37338369-323E-455F-94E7-187003B7989F}"/>
            </a:ext>
          </a:extLst>
        </xdr:cNvPr>
        <xdr:cNvCxnSpPr/>
      </xdr:nvCxnSpPr>
      <xdr:spPr>
        <a:xfrm flipV="1">
          <a:off x="11691257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29</xdr:row>
      <xdr:rowOff>114300</xdr:rowOff>
    </xdr:from>
    <xdr:to>
      <xdr:col>38</xdr:col>
      <xdr:colOff>525780</xdr:colOff>
      <xdr:row>29</xdr:row>
      <xdr:rowOff>114300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52E6281D-254B-47B6-A8A5-F9B7CA9F6234}"/>
            </a:ext>
          </a:extLst>
        </xdr:cNvPr>
        <xdr:cNvCxnSpPr/>
      </xdr:nvCxnSpPr>
      <xdr:spPr>
        <a:xfrm>
          <a:off x="11672207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45720</xdr:colOff>
      <xdr:row>25</xdr:row>
      <xdr:rowOff>30480</xdr:rowOff>
    </xdr:from>
    <xdr:to>
      <xdr:col>38</xdr:col>
      <xdr:colOff>541020</xdr:colOff>
      <xdr:row>35</xdr:row>
      <xdr:rowOff>45720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1052AE38-0734-441D-BCFB-BF6073728A8C}"/>
            </a:ext>
          </a:extLst>
        </xdr:cNvPr>
        <xdr:cNvCxnSpPr/>
      </xdr:nvCxnSpPr>
      <xdr:spPr>
        <a:xfrm flipV="1">
          <a:off x="11681732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91440</xdr:colOff>
      <xdr:row>30</xdr:row>
      <xdr:rowOff>121920</xdr:rowOff>
    </xdr:from>
    <xdr:to>
      <xdr:col>38</xdr:col>
      <xdr:colOff>556260</xdr:colOff>
      <xdr:row>35</xdr:row>
      <xdr:rowOff>60960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5D7E927-9189-4643-AC68-642A140AC160}"/>
            </a:ext>
          </a:extLst>
        </xdr:cNvPr>
        <xdr:cNvCxnSpPr/>
      </xdr:nvCxnSpPr>
      <xdr:spPr>
        <a:xfrm flipV="1">
          <a:off x="11729357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60960</xdr:rowOff>
    </xdr:from>
    <xdr:to>
      <xdr:col>43</xdr:col>
      <xdr:colOff>594360</xdr:colOff>
      <xdr:row>24</xdr:row>
      <xdr:rowOff>68580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AE25B0D-392B-4DB1-AAF5-B875386F20E2}"/>
            </a:ext>
          </a:extLst>
        </xdr:cNvPr>
        <xdr:cNvCxnSpPr/>
      </xdr:nvCxnSpPr>
      <xdr:spPr>
        <a:xfrm flipV="1">
          <a:off x="14752864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24</xdr:row>
      <xdr:rowOff>152400</xdr:rowOff>
    </xdr:from>
    <xdr:to>
      <xdr:col>43</xdr:col>
      <xdr:colOff>518160</xdr:colOff>
      <xdr:row>29</xdr:row>
      <xdr:rowOff>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33EAE38F-A777-47D4-99D2-55E501C07B2F}"/>
            </a:ext>
          </a:extLst>
        </xdr:cNvPr>
        <xdr:cNvCxnSpPr/>
      </xdr:nvCxnSpPr>
      <xdr:spPr>
        <a:xfrm>
          <a:off x="14771914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152400</xdr:rowOff>
    </xdr:from>
    <xdr:to>
      <xdr:col>43</xdr:col>
      <xdr:colOff>579120</xdr:colOff>
      <xdr:row>29</xdr:row>
      <xdr:rowOff>30480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07B6787-E140-48D9-A8E9-A17F11EAB3C8}"/>
            </a:ext>
          </a:extLst>
        </xdr:cNvPr>
        <xdr:cNvCxnSpPr/>
      </xdr:nvCxnSpPr>
      <xdr:spPr>
        <a:xfrm flipV="1">
          <a:off x="14752864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29</xdr:row>
      <xdr:rowOff>114300</xdr:rowOff>
    </xdr:from>
    <xdr:to>
      <xdr:col>43</xdr:col>
      <xdr:colOff>525780</xdr:colOff>
      <xdr:row>29</xdr:row>
      <xdr:rowOff>114300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C58C2800-B613-434F-8920-FBA1989076D1}"/>
            </a:ext>
          </a:extLst>
        </xdr:cNvPr>
        <xdr:cNvCxnSpPr/>
      </xdr:nvCxnSpPr>
      <xdr:spPr>
        <a:xfrm>
          <a:off x="14733814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45720</xdr:colOff>
      <xdr:row>25</xdr:row>
      <xdr:rowOff>30480</xdr:rowOff>
    </xdr:from>
    <xdr:to>
      <xdr:col>43</xdr:col>
      <xdr:colOff>541020</xdr:colOff>
      <xdr:row>35</xdr:row>
      <xdr:rowOff>45720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1D8A5718-39A3-4752-A89C-5CBA36A15AC3}"/>
            </a:ext>
          </a:extLst>
        </xdr:cNvPr>
        <xdr:cNvCxnSpPr/>
      </xdr:nvCxnSpPr>
      <xdr:spPr>
        <a:xfrm flipV="1">
          <a:off x="14743339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91440</xdr:colOff>
      <xdr:row>30</xdr:row>
      <xdr:rowOff>121920</xdr:rowOff>
    </xdr:from>
    <xdr:to>
      <xdr:col>43</xdr:col>
      <xdr:colOff>556260</xdr:colOff>
      <xdr:row>35</xdr:row>
      <xdr:rowOff>60960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E5030B3B-901C-4418-BD71-AB64EC64D600}"/>
            </a:ext>
          </a:extLst>
        </xdr:cNvPr>
        <xdr:cNvCxnSpPr/>
      </xdr:nvCxnSpPr>
      <xdr:spPr>
        <a:xfrm flipV="1">
          <a:off x="14790964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43</xdr:row>
      <xdr:rowOff>60960</xdr:rowOff>
    </xdr:from>
    <xdr:to>
      <xdr:col>4</xdr:col>
      <xdr:colOff>594360</xdr:colOff>
      <xdr:row>43</xdr:row>
      <xdr:rowOff>68580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78E3A51C-8DCA-45D0-87E6-1742FE9529F9}"/>
            </a:ext>
          </a:extLst>
        </xdr:cNvPr>
        <xdr:cNvCxnSpPr/>
      </xdr:nvCxnSpPr>
      <xdr:spPr>
        <a:xfrm flipV="1">
          <a:off x="1281793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43</xdr:row>
      <xdr:rowOff>152400</xdr:rowOff>
    </xdr:from>
    <xdr:to>
      <xdr:col>4</xdr:col>
      <xdr:colOff>518160</xdr:colOff>
      <xdr:row>48</xdr:row>
      <xdr:rowOff>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2F4C830-8EB9-48B0-A748-32CE5FAAAE51}"/>
            </a:ext>
          </a:extLst>
        </xdr:cNvPr>
        <xdr:cNvCxnSpPr/>
      </xdr:nvCxnSpPr>
      <xdr:spPr>
        <a:xfrm>
          <a:off x="1300843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43</xdr:row>
      <xdr:rowOff>152400</xdr:rowOff>
    </xdr:from>
    <xdr:to>
      <xdr:col>4</xdr:col>
      <xdr:colOff>579120</xdr:colOff>
      <xdr:row>48</xdr:row>
      <xdr:rowOff>30480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49FFDC8B-CB5A-42A7-9412-BDB375CC7356}"/>
            </a:ext>
          </a:extLst>
        </xdr:cNvPr>
        <xdr:cNvCxnSpPr/>
      </xdr:nvCxnSpPr>
      <xdr:spPr>
        <a:xfrm flipV="1">
          <a:off x="1281793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48</xdr:row>
      <xdr:rowOff>114300</xdr:rowOff>
    </xdr:from>
    <xdr:to>
      <xdr:col>4</xdr:col>
      <xdr:colOff>525780</xdr:colOff>
      <xdr:row>48</xdr:row>
      <xdr:rowOff>114300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893B5A1C-823B-4DC6-8C5C-E0BF29A0851A}"/>
            </a:ext>
          </a:extLst>
        </xdr:cNvPr>
        <xdr:cNvCxnSpPr/>
      </xdr:nvCxnSpPr>
      <xdr:spPr>
        <a:xfrm>
          <a:off x="1262743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44</xdr:row>
      <xdr:rowOff>30480</xdr:rowOff>
    </xdr:from>
    <xdr:to>
      <xdr:col>4</xdr:col>
      <xdr:colOff>541020</xdr:colOff>
      <xdr:row>54</xdr:row>
      <xdr:rowOff>45720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235A8633-4E23-46F4-8CFF-7ECA01615E47}"/>
            </a:ext>
          </a:extLst>
        </xdr:cNvPr>
        <xdr:cNvCxnSpPr/>
      </xdr:nvCxnSpPr>
      <xdr:spPr>
        <a:xfrm flipV="1">
          <a:off x="1272268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49</xdr:row>
      <xdr:rowOff>121920</xdr:rowOff>
    </xdr:from>
    <xdr:to>
      <xdr:col>4</xdr:col>
      <xdr:colOff>556260</xdr:colOff>
      <xdr:row>54</xdr:row>
      <xdr:rowOff>60960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AE0D77F-F3C6-4C9A-871B-50E0E2A9FD9F}"/>
            </a:ext>
          </a:extLst>
        </xdr:cNvPr>
        <xdr:cNvCxnSpPr/>
      </xdr:nvCxnSpPr>
      <xdr:spPr>
        <a:xfrm flipV="1">
          <a:off x="1319893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43</xdr:row>
      <xdr:rowOff>60960</xdr:rowOff>
    </xdr:from>
    <xdr:to>
      <xdr:col>9</xdr:col>
      <xdr:colOff>594360</xdr:colOff>
      <xdr:row>43</xdr:row>
      <xdr:rowOff>68580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4800D7A5-67C3-41F7-85FA-7549D2ADD7E2}"/>
            </a:ext>
          </a:extLst>
        </xdr:cNvPr>
        <xdr:cNvCxnSpPr/>
      </xdr:nvCxnSpPr>
      <xdr:spPr>
        <a:xfrm flipV="1">
          <a:off x="4343400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43</xdr:row>
      <xdr:rowOff>152400</xdr:rowOff>
    </xdr:from>
    <xdr:to>
      <xdr:col>9</xdr:col>
      <xdr:colOff>518160</xdr:colOff>
      <xdr:row>48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B8EE68DD-779E-4C72-9F1C-89EA225D6D27}"/>
            </a:ext>
          </a:extLst>
        </xdr:cNvPr>
        <xdr:cNvCxnSpPr/>
      </xdr:nvCxnSpPr>
      <xdr:spPr>
        <a:xfrm>
          <a:off x="4362450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43</xdr:row>
      <xdr:rowOff>152400</xdr:rowOff>
    </xdr:from>
    <xdr:to>
      <xdr:col>9</xdr:col>
      <xdr:colOff>579120</xdr:colOff>
      <xdr:row>48</xdr:row>
      <xdr:rowOff>30480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149EE535-265F-4845-ABB3-BB8432B3DF75}"/>
            </a:ext>
          </a:extLst>
        </xdr:cNvPr>
        <xdr:cNvCxnSpPr/>
      </xdr:nvCxnSpPr>
      <xdr:spPr>
        <a:xfrm flipV="1">
          <a:off x="4343400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48</xdr:row>
      <xdr:rowOff>114300</xdr:rowOff>
    </xdr:from>
    <xdr:to>
      <xdr:col>9</xdr:col>
      <xdr:colOff>525780</xdr:colOff>
      <xdr:row>48</xdr:row>
      <xdr:rowOff>114300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F1D68E5B-9083-4823-B7EF-F69FD88E2665}"/>
            </a:ext>
          </a:extLst>
        </xdr:cNvPr>
        <xdr:cNvCxnSpPr/>
      </xdr:nvCxnSpPr>
      <xdr:spPr>
        <a:xfrm>
          <a:off x="4324350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44</xdr:row>
      <xdr:rowOff>30480</xdr:rowOff>
    </xdr:from>
    <xdr:to>
      <xdr:col>9</xdr:col>
      <xdr:colOff>541020</xdr:colOff>
      <xdr:row>54</xdr:row>
      <xdr:rowOff>45720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E1699F17-8BD5-4304-87E8-23C24C31E091}"/>
            </a:ext>
          </a:extLst>
        </xdr:cNvPr>
        <xdr:cNvCxnSpPr/>
      </xdr:nvCxnSpPr>
      <xdr:spPr>
        <a:xfrm flipV="1">
          <a:off x="4333875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49</xdr:row>
      <xdr:rowOff>121920</xdr:rowOff>
    </xdr:from>
    <xdr:to>
      <xdr:col>9</xdr:col>
      <xdr:colOff>556260</xdr:colOff>
      <xdr:row>54</xdr:row>
      <xdr:rowOff>60960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BB9CD6EE-EE20-4732-B8EF-1BF38F783540}"/>
            </a:ext>
          </a:extLst>
        </xdr:cNvPr>
        <xdr:cNvCxnSpPr/>
      </xdr:nvCxnSpPr>
      <xdr:spPr>
        <a:xfrm flipV="1">
          <a:off x="4381500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41</xdr:row>
      <xdr:rowOff>0</xdr:rowOff>
    </xdr:from>
    <xdr:to>
      <xdr:col>30</xdr:col>
      <xdr:colOff>486592</xdr:colOff>
      <xdr:row>57</xdr:row>
      <xdr:rowOff>7620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8AAA748-ED85-4EA3-8ABF-2EAB0A19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498080"/>
          <a:ext cx="8542020" cy="2933700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5953854-B350-45BC-BBA7-F8987794B5CB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A3DDA23-81F0-4F3D-AF8C-1294A295841E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10348A-1659-4775-A849-5A81EEC0A05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F33A380-124E-4001-8465-DB07E9AAF2E2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9A522AB-2790-4337-AD72-9161AF41475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1030CC6-4075-4AEB-B8DD-C44618AC551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E23FF61-1E84-4B5B-A224-7D0A453AB5A7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4F27640-B125-4300-B744-852805A31A28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9BED5A0-B98A-4A0F-8473-F06CC2849391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7C2CFEB-F634-46C6-AD43-D5C32CEC2F03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896E2DB-CA77-4844-A32F-41D7856BDB34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5705B2D-2D57-4B21-9473-9FE45FAF96C5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60960</xdr:rowOff>
    </xdr:from>
    <xdr:to>
      <xdr:col>22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977774A-0BCC-48E8-8826-C9B3F8D4C9B2}"/>
            </a:ext>
          </a:extLst>
        </xdr:cNvPr>
        <xdr:cNvCxnSpPr/>
      </xdr:nvCxnSpPr>
      <xdr:spPr>
        <a:xfrm flipV="1">
          <a:off x="12252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24</xdr:row>
      <xdr:rowOff>152400</xdr:rowOff>
    </xdr:from>
    <xdr:to>
      <xdr:col>22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F85EB07-8359-4A8A-A95F-DA85313988E9}"/>
            </a:ext>
          </a:extLst>
        </xdr:cNvPr>
        <xdr:cNvCxnSpPr/>
      </xdr:nvCxnSpPr>
      <xdr:spPr>
        <a:xfrm>
          <a:off x="12268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152400</xdr:rowOff>
    </xdr:from>
    <xdr:to>
      <xdr:col>22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F396C04-2A8A-4E9D-A455-9BE18ACC2D91}"/>
            </a:ext>
          </a:extLst>
        </xdr:cNvPr>
        <xdr:cNvCxnSpPr/>
      </xdr:nvCxnSpPr>
      <xdr:spPr>
        <a:xfrm flipV="1">
          <a:off x="12252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29</xdr:row>
      <xdr:rowOff>114300</xdr:rowOff>
    </xdr:from>
    <xdr:to>
      <xdr:col>22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745F7EA-550B-4025-ABC5-79DA24AC1E30}"/>
            </a:ext>
          </a:extLst>
        </xdr:cNvPr>
        <xdr:cNvCxnSpPr/>
      </xdr:nvCxnSpPr>
      <xdr:spPr>
        <a:xfrm>
          <a:off x="12230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25</xdr:row>
      <xdr:rowOff>30480</xdr:rowOff>
    </xdr:from>
    <xdr:to>
      <xdr:col>22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B01C74B-160D-4983-8496-BDD492562802}"/>
            </a:ext>
          </a:extLst>
        </xdr:cNvPr>
        <xdr:cNvCxnSpPr/>
      </xdr:nvCxnSpPr>
      <xdr:spPr>
        <a:xfrm flipV="1">
          <a:off x="12237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30</xdr:row>
      <xdr:rowOff>121920</xdr:rowOff>
    </xdr:from>
    <xdr:to>
      <xdr:col>22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0735C3B-C8B8-4CDC-B1F5-F2383DC09466}"/>
            </a:ext>
          </a:extLst>
        </xdr:cNvPr>
        <xdr:cNvCxnSpPr/>
      </xdr:nvCxnSpPr>
      <xdr:spPr>
        <a:xfrm flipV="1">
          <a:off x="12283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60960</xdr:rowOff>
    </xdr:from>
    <xdr:to>
      <xdr:col>27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3341910-D991-45F1-AB28-38F4BF93954F}"/>
            </a:ext>
          </a:extLst>
        </xdr:cNvPr>
        <xdr:cNvCxnSpPr/>
      </xdr:nvCxnSpPr>
      <xdr:spPr>
        <a:xfrm flipV="1">
          <a:off x="15300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24</xdr:row>
      <xdr:rowOff>152400</xdr:rowOff>
    </xdr:from>
    <xdr:to>
      <xdr:col>27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14CF805-C88D-4250-96AE-30C3FB13ACBD}"/>
            </a:ext>
          </a:extLst>
        </xdr:cNvPr>
        <xdr:cNvCxnSpPr/>
      </xdr:nvCxnSpPr>
      <xdr:spPr>
        <a:xfrm>
          <a:off x="15316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152400</xdr:rowOff>
    </xdr:from>
    <xdr:to>
      <xdr:col>27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0EC2C38-DB42-4E4E-BDBC-61135D1766B7}"/>
            </a:ext>
          </a:extLst>
        </xdr:cNvPr>
        <xdr:cNvCxnSpPr/>
      </xdr:nvCxnSpPr>
      <xdr:spPr>
        <a:xfrm flipV="1">
          <a:off x="15300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29</xdr:row>
      <xdr:rowOff>114300</xdr:rowOff>
    </xdr:from>
    <xdr:to>
      <xdr:col>27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C5F08EB-7656-486A-960B-A438A27B2591}"/>
            </a:ext>
          </a:extLst>
        </xdr:cNvPr>
        <xdr:cNvCxnSpPr/>
      </xdr:nvCxnSpPr>
      <xdr:spPr>
        <a:xfrm>
          <a:off x="15278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25</xdr:row>
      <xdr:rowOff>30480</xdr:rowOff>
    </xdr:from>
    <xdr:to>
      <xdr:col>27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F17440F-8FF9-4C20-BEAD-C1D1D1B01131}"/>
            </a:ext>
          </a:extLst>
        </xdr:cNvPr>
        <xdr:cNvCxnSpPr/>
      </xdr:nvCxnSpPr>
      <xdr:spPr>
        <a:xfrm flipV="1">
          <a:off x="15285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30</xdr:row>
      <xdr:rowOff>121920</xdr:rowOff>
    </xdr:from>
    <xdr:to>
      <xdr:col>27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6ECBCA9-BD2F-48B9-BA07-D733FA8E6C01}"/>
            </a:ext>
          </a:extLst>
        </xdr:cNvPr>
        <xdr:cNvCxnSpPr/>
      </xdr:nvCxnSpPr>
      <xdr:spPr>
        <a:xfrm flipV="1">
          <a:off x="15331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60960</xdr:rowOff>
    </xdr:from>
    <xdr:to>
      <xdr:col>22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2834725-FD35-4FAF-9902-8C5F8FF3C14E}"/>
            </a:ext>
          </a:extLst>
        </xdr:cNvPr>
        <xdr:cNvCxnSpPr/>
      </xdr:nvCxnSpPr>
      <xdr:spPr>
        <a:xfrm flipV="1">
          <a:off x="12252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</xdr:row>
      <xdr:rowOff>152400</xdr:rowOff>
    </xdr:from>
    <xdr:to>
      <xdr:col>22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56DE5AA-A774-49B4-B9DA-F457159025C9}"/>
            </a:ext>
          </a:extLst>
        </xdr:cNvPr>
        <xdr:cNvCxnSpPr/>
      </xdr:nvCxnSpPr>
      <xdr:spPr>
        <a:xfrm>
          <a:off x="12268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152400</xdr:rowOff>
    </xdr:from>
    <xdr:to>
      <xdr:col>22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888D84A9-A0AF-4B58-B77C-0621FFB54C8D}"/>
            </a:ext>
          </a:extLst>
        </xdr:cNvPr>
        <xdr:cNvCxnSpPr/>
      </xdr:nvCxnSpPr>
      <xdr:spPr>
        <a:xfrm flipV="1">
          <a:off x="12252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10</xdr:row>
      <xdr:rowOff>114300</xdr:rowOff>
    </xdr:from>
    <xdr:to>
      <xdr:col>22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A0F10C4-2E39-4059-B98F-C75F6139C0C2}"/>
            </a:ext>
          </a:extLst>
        </xdr:cNvPr>
        <xdr:cNvCxnSpPr/>
      </xdr:nvCxnSpPr>
      <xdr:spPr>
        <a:xfrm>
          <a:off x="12230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6</xdr:row>
      <xdr:rowOff>30480</xdr:rowOff>
    </xdr:from>
    <xdr:to>
      <xdr:col>22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32FAA543-60EA-4843-8616-6445E4B37F0A}"/>
            </a:ext>
          </a:extLst>
        </xdr:cNvPr>
        <xdr:cNvCxnSpPr/>
      </xdr:nvCxnSpPr>
      <xdr:spPr>
        <a:xfrm flipV="1">
          <a:off x="12237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11</xdr:row>
      <xdr:rowOff>121920</xdr:rowOff>
    </xdr:from>
    <xdr:to>
      <xdr:col>22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5C81128-390C-48C3-97DA-1A5687D859D9}"/>
            </a:ext>
          </a:extLst>
        </xdr:cNvPr>
        <xdr:cNvCxnSpPr/>
      </xdr:nvCxnSpPr>
      <xdr:spPr>
        <a:xfrm flipV="1">
          <a:off x="12283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60960</xdr:rowOff>
    </xdr:from>
    <xdr:to>
      <xdr:col>27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6AF89C58-158A-4229-A813-9596AF913AF2}"/>
            </a:ext>
          </a:extLst>
        </xdr:cNvPr>
        <xdr:cNvCxnSpPr/>
      </xdr:nvCxnSpPr>
      <xdr:spPr>
        <a:xfrm flipV="1">
          <a:off x="15300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5</xdr:row>
      <xdr:rowOff>152400</xdr:rowOff>
    </xdr:from>
    <xdr:to>
      <xdr:col>27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ED27E9F4-57D3-439D-A8FC-C8A0D9FFF322}"/>
            </a:ext>
          </a:extLst>
        </xdr:cNvPr>
        <xdr:cNvCxnSpPr/>
      </xdr:nvCxnSpPr>
      <xdr:spPr>
        <a:xfrm>
          <a:off x="15316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152400</xdr:rowOff>
    </xdr:from>
    <xdr:to>
      <xdr:col>27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2D80231-7FEB-46BD-B5A6-0FF1AE4FB281}"/>
            </a:ext>
          </a:extLst>
        </xdr:cNvPr>
        <xdr:cNvCxnSpPr/>
      </xdr:nvCxnSpPr>
      <xdr:spPr>
        <a:xfrm flipV="1">
          <a:off x="15300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10</xdr:row>
      <xdr:rowOff>114300</xdr:rowOff>
    </xdr:from>
    <xdr:to>
      <xdr:col>27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B89A77C-6765-426A-B5EA-F2DD483F43D7}"/>
            </a:ext>
          </a:extLst>
        </xdr:cNvPr>
        <xdr:cNvCxnSpPr/>
      </xdr:nvCxnSpPr>
      <xdr:spPr>
        <a:xfrm>
          <a:off x="15278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6</xdr:row>
      <xdr:rowOff>30480</xdr:rowOff>
    </xdr:from>
    <xdr:to>
      <xdr:col>27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ABFAC7B-E36A-4C7C-84F3-FFB1E590E969}"/>
            </a:ext>
          </a:extLst>
        </xdr:cNvPr>
        <xdr:cNvCxnSpPr/>
      </xdr:nvCxnSpPr>
      <xdr:spPr>
        <a:xfrm flipV="1">
          <a:off x="15285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11</xdr:row>
      <xdr:rowOff>121920</xdr:rowOff>
    </xdr:from>
    <xdr:to>
      <xdr:col>27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1A3CEEA-EB73-4A16-A039-039E8DBD557A}"/>
            </a:ext>
          </a:extLst>
        </xdr:cNvPr>
        <xdr:cNvCxnSpPr/>
      </xdr:nvCxnSpPr>
      <xdr:spPr>
        <a:xfrm flipV="1">
          <a:off x="15331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25</xdr:row>
      <xdr:rowOff>60960</xdr:rowOff>
    </xdr:from>
    <xdr:to>
      <xdr:col>5</xdr:col>
      <xdr:colOff>594360</xdr:colOff>
      <xdr:row>25</xdr:row>
      <xdr:rowOff>68580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D00BBB5-A5C4-40FD-9E4B-CA49709459B5}"/>
            </a:ext>
          </a:extLst>
        </xdr:cNvPr>
        <xdr:cNvCxnSpPr/>
      </xdr:nvCxnSpPr>
      <xdr:spPr>
        <a:xfrm flipV="1">
          <a:off x="1889760" y="46329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25</xdr:row>
      <xdr:rowOff>152400</xdr:rowOff>
    </xdr:from>
    <xdr:to>
      <xdr:col>5</xdr:col>
      <xdr:colOff>518160</xdr:colOff>
      <xdr:row>30</xdr:row>
      <xdr:rowOff>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45BE3A5-02BC-419A-AEC7-8D7923D6C0B8}"/>
            </a:ext>
          </a:extLst>
        </xdr:cNvPr>
        <xdr:cNvCxnSpPr/>
      </xdr:nvCxnSpPr>
      <xdr:spPr>
        <a:xfrm>
          <a:off x="1905000" y="47244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25</xdr:row>
      <xdr:rowOff>152400</xdr:rowOff>
    </xdr:from>
    <xdr:to>
      <xdr:col>5</xdr:col>
      <xdr:colOff>579120</xdr:colOff>
      <xdr:row>30</xdr:row>
      <xdr:rowOff>30480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450946EE-122D-4CA1-8E31-BEC2D4CA1107}"/>
            </a:ext>
          </a:extLst>
        </xdr:cNvPr>
        <xdr:cNvCxnSpPr/>
      </xdr:nvCxnSpPr>
      <xdr:spPr>
        <a:xfrm flipV="1">
          <a:off x="1889760" y="47244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30</xdr:row>
      <xdr:rowOff>114300</xdr:rowOff>
    </xdr:from>
    <xdr:to>
      <xdr:col>5</xdr:col>
      <xdr:colOff>525780</xdr:colOff>
      <xdr:row>30</xdr:row>
      <xdr:rowOff>114300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CB25A8D-D762-4615-9B40-6BEF0B27E6F4}"/>
            </a:ext>
          </a:extLst>
        </xdr:cNvPr>
        <xdr:cNvCxnSpPr/>
      </xdr:nvCxnSpPr>
      <xdr:spPr>
        <a:xfrm>
          <a:off x="1866900" y="56007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26</xdr:row>
      <xdr:rowOff>30480</xdr:rowOff>
    </xdr:from>
    <xdr:to>
      <xdr:col>5</xdr:col>
      <xdr:colOff>541020</xdr:colOff>
      <xdr:row>36</xdr:row>
      <xdr:rowOff>45720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1AEB171-F759-473F-828F-52170D27D41D}"/>
            </a:ext>
          </a:extLst>
        </xdr:cNvPr>
        <xdr:cNvCxnSpPr/>
      </xdr:nvCxnSpPr>
      <xdr:spPr>
        <a:xfrm flipV="1">
          <a:off x="1874520" y="47853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31</xdr:row>
      <xdr:rowOff>121920</xdr:rowOff>
    </xdr:from>
    <xdr:to>
      <xdr:col>5</xdr:col>
      <xdr:colOff>556260</xdr:colOff>
      <xdr:row>36</xdr:row>
      <xdr:rowOff>60960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90D370BC-FAB5-4E3D-8F9D-0A3F46F68441}"/>
            </a:ext>
          </a:extLst>
        </xdr:cNvPr>
        <xdr:cNvCxnSpPr/>
      </xdr:nvCxnSpPr>
      <xdr:spPr>
        <a:xfrm flipV="1">
          <a:off x="1920240" y="57912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25</xdr:row>
      <xdr:rowOff>60960</xdr:rowOff>
    </xdr:from>
    <xdr:to>
      <xdr:col>10</xdr:col>
      <xdr:colOff>594360</xdr:colOff>
      <xdr:row>25</xdr:row>
      <xdr:rowOff>68580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99B48BD-0A10-4629-AC17-5A6FE6D78357}"/>
            </a:ext>
          </a:extLst>
        </xdr:cNvPr>
        <xdr:cNvCxnSpPr/>
      </xdr:nvCxnSpPr>
      <xdr:spPr>
        <a:xfrm flipV="1">
          <a:off x="4937760" y="46329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25</xdr:row>
      <xdr:rowOff>152400</xdr:rowOff>
    </xdr:from>
    <xdr:to>
      <xdr:col>10</xdr:col>
      <xdr:colOff>518160</xdr:colOff>
      <xdr:row>30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4EA80C84-5358-4767-B3B7-4EAD5047ABED}"/>
            </a:ext>
          </a:extLst>
        </xdr:cNvPr>
        <xdr:cNvCxnSpPr/>
      </xdr:nvCxnSpPr>
      <xdr:spPr>
        <a:xfrm>
          <a:off x="4953000" y="47244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25</xdr:row>
      <xdr:rowOff>152400</xdr:rowOff>
    </xdr:from>
    <xdr:to>
      <xdr:col>10</xdr:col>
      <xdr:colOff>579120</xdr:colOff>
      <xdr:row>30</xdr:row>
      <xdr:rowOff>30480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96CC7031-AB58-4EF4-A22A-4C6D01B16415}"/>
            </a:ext>
          </a:extLst>
        </xdr:cNvPr>
        <xdr:cNvCxnSpPr/>
      </xdr:nvCxnSpPr>
      <xdr:spPr>
        <a:xfrm flipV="1">
          <a:off x="4937760" y="47244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30</xdr:row>
      <xdr:rowOff>114300</xdr:rowOff>
    </xdr:from>
    <xdr:to>
      <xdr:col>10</xdr:col>
      <xdr:colOff>525780</xdr:colOff>
      <xdr:row>30</xdr:row>
      <xdr:rowOff>114300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E775EE3D-6AF7-42AF-BEC6-18FC5DB4D188}"/>
            </a:ext>
          </a:extLst>
        </xdr:cNvPr>
        <xdr:cNvCxnSpPr/>
      </xdr:nvCxnSpPr>
      <xdr:spPr>
        <a:xfrm>
          <a:off x="4914900" y="56007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26</xdr:row>
      <xdr:rowOff>30480</xdr:rowOff>
    </xdr:from>
    <xdr:to>
      <xdr:col>10</xdr:col>
      <xdr:colOff>541020</xdr:colOff>
      <xdr:row>36</xdr:row>
      <xdr:rowOff>45720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B1B7B60-6AA3-40AD-87FB-B0175A933A4D}"/>
            </a:ext>
          </a:extLst>
        </xdr:cNvPr>
        <xdr:cNvCxnSpPr/>
      </xdr:nvCxnSpPr>
      <xdr:spPr>
        <a:xfrm flipV="1">
          <a:off x="4922520" y="47853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31</xdr:row>
      <xdr:rowOff>121920</xdr:rowOff>
    </xdr:from>
    <xdr:to>
      <xdr:col>10</xdr:col>
      <xdr:colOff>556260</xdr:colOff>
      <xdr:row>36</xdr:row>
      <xdr:rowOff>60960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29B639E7-F0E2-4FDD-B3A0-59210F84E2FD}"/>
            </a:ext>
          </a:extLst>
        </xdr:cNvPr>
        <xdr:cNvCxnSpPr/>
      </xdr:nvCxnSpPr>
      <xdr:spPr>
        <a:xfrm flipV="1">
          <a:off x="4968240" y="57912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4</xdr:row>
      <xdr:rowOff>60960</xdr:rowOff>
    </xdr:from>
    <xdr:to>
      <xdr:col>4</xdr:col>
      <xdr:colOff>594360</xdr:colOff>
      <xdr:row>4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CBC2FDC-5EB1-4177-9888-3A6934EAA881}"/>
            </a:ext>
          </a:extLst>
        </xdr:cNvPr>
        <xdr:cNvCxnSpPr/>
      </xdr:nvCxnSpPr>
      <xdr:spPr>
        <a:xfrm flipV="1">
          <a:off x="522732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</xdr:row>
      <xdr:rowOff>152400</xdr:rowOff>
    </xdr:from>
    <xdr:to>
      <xdr:col>4</xdr:col>
      <xdr:colOff>518160</xdr:colOff>
      <xdr:row>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345AEAD-9A57-4F41-9DEA-FA0F53A2C8A5}"/>
            </a:ext>
          </a:extLst>
        </xdr:cNvPr>
        <xdr:cNvCxnSpPr/>
      </xdr:nvCxnSpPr>
      <xdr:spPr>
        <a:xfrm>
          <a:off x="524256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4</xdr:row>
      <xdr:rowOff>152400</xdr:rowOff>
    </xdr:from>
    <xdr:to>
      <xdr:col>4</xdr:col>
      <xdr:colOff>579120</xdr:colOff>
      <xdr:row>9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4D7F156-1ED5-4168-A861-84FE070A7AE9}"/>
            </a:ext>
          </a:extLst>
        </xdr:cNvPr>
        <xdr:cNvCxnSpPr/>
      </xdr:nvCxnSpPr>
      <xdr:spPr>
        <a:xfrm flipV="1">
          <a:off x="522732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9</xdr:row>
      <xdr:rowOff>114300</xdr:rowOff>
    </xdr:from>
    <xdr:to>
      <xdr:col>4</xdr:col>
      <xdr:colOff>525780</xdr:colOff>
      <xdr:row>9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80325A3-BCAC-4D30-8A24-2D6ADD2769E3}"/>
            </a:ext>
          </a:extLst>
        </xdr:cNvPr>
        <xdr:cNvCxnSpPr/>
      </xdr:nvCxnSpPr>
      <xdr:spPr>
        <a:xfrm>
          <a:off x="520446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5</xdr:row>
      <xdr:rowOff>30480</xdr:rowOff>
    </xdr:from>
    <xdr:to>
      <xdr:col>4</xdr:col>
      <xdr:colOff>541020</xdr:colOff>
      <xdr:row>15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8BFB64-2892-424E-9C7A-C310C9E3361D}"/>
            </a:ext>
          </a:extLst>
        </xdr:cNvPr>
        <xdr:cNvCxnSpPr/>
      </xdr:nvCxnSpPr>
      <xdr:spPr>
        <a:xfrm flipV="1">
          <a:off x="521208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10</xdr:row>
      <xdr:rowOff>121920</xdr:rowOff>
    </xdr:from>
    <xdr:to>
      <xdr:col>4</xdr:col>
      <xdr:colOff>556260</xdr:colOff>
      <xdr:row>15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E9C143D-7DD4-42FC-B2E4-2B19AA4CC246}"/>
            </a:ext>
          </a:extLst>
        </xdr:cNvPr>
        <xdr:cNvCxnSpPr/>
      </xdr:nvCxnSpPr>
      <xdr:spPr>
        <a:xfrm flipV="1">
          <a:off x="525780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4</xdr:row>
      <xdr:rowOff>60960</xdr:rowOff>
    </xdr:from>
    <xdr:to>
      <xdr:col>9</xdr:col>
      <xdr:colOff>594360</xdr:colOff>
      <xdr:row>4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E0E8C8-D45C-441B-B832-EF3E56AC0441}"/>
            </a:ext>
          </a:extLst>
        </xdr:cNvPr>
        <xdr:cNvCxnSpPr/>
      </xdr:nvCxnSpPr>
      <xdr:spPr>
        <a:xfrm flipV="1">
          <a:off x="829056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4</xdr:row>
      <xdr:rowOff>152400</xdr:rowOff>
    </xdr:from>
    <xdr:to>
      <xdr:col>9</xdr:col>
      <xdr:colOff>518160</xdr:colOff>
      <xdr:row>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075021E-E9B3-4F1E-B5C2-0CAE95D77E90}"/>
            </a:ext>
          </a:extLst>
        </xdr:cNvPr>
        <xdr:cNvCxnSpPr/>
      </xdr:nvCxnSpPr>
      <xdr:spPr>
        <a:xfrm>
          <a:off x="830580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4</xdr:row>
      <xdr:rowOff>152400</xdr:rowOff>
    </xdr:from>
    <xdr:to>
      <xdr:col>9</xdr:col>
      <xdr:colOff>579120</xdr:colOff>
      <xdr:row>9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5DEAD22-02AE-4EC7-A38D-93F57652B5BE}"/>
            </a:ext>
          </a:extLst>
        </xdr:cNvPr>
        <xdr:cNvCxnSpPr/>
      </xdr:nvCxnSpPr>
      <xdr:spPr>
        <a:xfrm flipV="1">
          <a:off x="829056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9</xdr:row>
      <xdr:rowOff>114300</xdr:rowOff>
    </xdr:from>
    <xdr:to>
      <xdr:col>9</xdr:col>
      <xdr:colOff>525780</xdr:colOff>
      <xdr:row>9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234D3AD-8EDA-484F-853B-7507F27D9500}"/>
            </a:ext>
          </a:extLst>
        </xdr:cNvPr>
        <xdr:cNvCxnSpPr/>
      </xdr:nvCxnSpPr>
      <xdr:spPr>
        <a:xfrm>
          <a:off x="826770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5</xdr:row>
      <xdr:rowOff>30480</xdr:rowOff>
    </xdr:from>
    <xdr:to>
      <xdr:col>9</xdr:col>
      <xdr:colOff>541020</xdr:colOff>
      <xdr:row>15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C1EDE82-44A1-4D0D-9D50-DF65E62561FF}"/>
            </a:ext>
          </a:extLst>
        </xdr:cNvPr>
        <xdr:cNvCxnSpPr/>
      </xdr:nvCxnSpPr>
      <xdr:spPr>
        <a:xfrm flipV="1">
          <a:off x="827532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10</xdr:row>
      <xdr:rowOff>121920</xdr:rowOff>
    </xdr:from>
    <xdr:to>
      <xdr:col>9</xdr:col>
      <xdr:colOff>556260</xdr:colOff>
      <xdr:row>15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ECF6F16-BD1E-49B3-9074-05AB5E7162A8}"/>
            </a:ext>
          </a:extLst>
        </xdr:cNvPr>
        <xdr:cNvCxnSpPr/>
      </xdr:nvCxnSpPr>
      <xdr:spPr>
        <a:xfrm flipV="1">
          <a:off x="832104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23</xdr:row>
      <xdr:rowOff>60960</xdr:rowOff>
    </xdr:from>
    <xdr:to>
      <xdr:col>21</xdr:col>
      <xdr:colOff>594360</xdr:colOff>
      <xdr:row>23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EB6B4F7-27EA-4DB0-A928-E44BA46BECC6}"/>
            </a:ext>
          </a:extLst>
        </xdr:cNvPr>
        <xdr:cNvCxnSpPr/>
      </xdr:nvCxnSpPr>
      <xdr:spPr>
        <a:xfrm flipV="1">
          <a:off x="522732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152400</xdr:rowOff>
    </xdr:from>
    <xdr:to>
      <xdr:col>21</xdr:col>
      <xdr:colOff>518160</xdr:colOff>
      <xdr:row>28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CB4CC1B-09B2-4804-BDBD-68C2989CDC7E}"/>
            </a:ext>
          </a:extLst>
        </xdr:cNvPr>
        <xdr:cNvCxnSpPr/>
      </xdr:nvCxnSpPr>
      <xdr:spPr>
        <a:xfrm>
          <a:off x="524256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23</xdr:row>
      <xdr:rowOff>152400</xdr:rowOff>
    </xdr:from>
    <xdr:to>
      <xdr:col>21</xdr:col>
      <xdr:colOff>579120</xdr:colOff>
      <xdr:row>28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F071636-FBC5-4DBA-80A4-D63D142C63A6}"/>
            </a:ext>
          </a:extLst>
        </xdr:cNvPr>
        <xdr:cNvCxnSpPr/>
      </xdr:nvCxnSpPr>
      <xdr:spPr>
        <a:xfrm flipV="1">
          <a:off x="522732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28</xdr:row>
      <xdr:rowOff>114300</xdr:rowOff>
    </xdr:from>
    <xdr:to>
      <xdr:col>21</xdr:col>
      <xdr:colOff>525780</xdr:colOff>
      <xdr:row>28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A50A089-312B-4CEF-BAF2-57C4ECD38226}"/>
            </a:ext>
          </a:extLst>
        </xdr:cNvPr>
        <xdr:cNvCxnSpPr/>
      </xdr:nvCxnSpPr>
      <xdr:spPr>
        <a:xfrm>
          <a:off x="520446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24</xdr:row>
      <xdr:rowOff>30480</xdr:rowOff>
    </xdr:from>
    <xdr:to>
      <xdr:col>21</xdr:col>
      <xdr:colOff>541020</xdr:colOff>
      <xdr:row>34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916DF0F-EF25-4E45-A4C3-C7B0C02BDA14}"/>
            </a:ext>
          </a:extLst>
        </xdr:cNvPr>
        <xdr:cNvCxnSpPr/>
      </xdr:nvCxnSpPr>
      <xdr:spPr>
        <a:xfrm flipV="1">
          <a:off x="521208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29</xdr:row>
      <xdr:rowOff>121920</xdr:rowOff>
    </xdr:from>
    <xdr:to>
      <xdr:col>21</xdr:col>
      <xdr:colOff>556260</xdr:colOff>
      <xdr:row>34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EFFAA17-DA5F-4415-9496-DF1AD1F3CBD7}"/>
            </a:ext>
          </a:extLst>
        </xdr:cNvPr>
        <xdr:cNvCxnSpPr/>
      </xdr:nvCxnSpPr>
      <xdr:spPr>
        <a:xfrm flipV="1">
          <a:off x="525780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23</xdr:row>
      <xdr:rowOff>60960</xdr:rowOff>
    </xdr:from>
    <xdr:to>
      <xdr:col>26</xdr:col>
      <xdr:colOff>594360</xdr:colOff>
      <xdr:row>23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A52B8FF-1BA9-4CE4-B81C-72C01DB8B123}"/>
            </a:ext>
          </a:extLst>
        </xdr:cNvPr>
        <xdr:cNvCxnSpPr/>
      </xdr:nvCxnSpPr>
      <xdr:spPr>
        <a:xfrm flipV="1">
          <a:off x="829056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23</xdr:row>
      <xdr:rowOff>152400</xdr:rowOff>
    </xdr:from>
    <xdr:to>
      <xdr:col>26</xdr:col>
      <xdr:colOff>518160</xdr:colOff>
      <xdr:row>28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1CD5B3A-6F27-4BE7-B783-B86E9E5B49A2}"/>
            </a:ext>
          </a:extLst>
        </xdr:cNvPr>
        <xdr:cNvCxnSpPr/>
      </xdr:nvCxnSpPr>
      <xdr:spPr>
        <a:xfrm>
          <a:off x="830580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23</xdr:row>
      <xdr:rowOff>152400</xdr:rowOff>
    </xdr:from>
    <xdr:to>
      <xdr:col>26</xdr:col>
      <xdr:colOff>579120</xdr:colOff>
      <xdr:row>28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6737704-A4E4-431C-B32E-6FACD5F0A57B}"/>
            </a:ext>
          </a:extLst>
        </xdr:cNvPr>
        <xdr:cNvCxnSpPr/>
      </xdr:nvCxnSpPr>
      <xdr:spPr>
        <a:xfrm flipV="1">
          <a:off x="829056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28</xdr:row>
      <xdr:rowOff>114300</xdr:rowOff>
    </xdr:from>
    <xdr:to>
      <xdr:col>26</xdr:col>
      <xdr:colOff>525780</xdr:colOff>
      <xdr:row>28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96C0C9F-99CE-4FD8-A9E6-16B7052AB1AA}"/>
            </a:ext>
          </a:extLst>
        </xdr:cNvPr>
        <xdr:cNvCxnSpPr/>
      </xdr:nvCxnSpPr>
      <xdr:spPr>
        <a:xfrm>
          <a:off x="826770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24</xdr:row>
      <xdr:rowOff>30480</xdr:rowOff>
    </xdr:from>
    <xdr:to>
      <xdr:col>26</xdr:col>
      <xdr:colOff>541020</xdr:colOff>
      <xdr:row>34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B027520-538E-4245-BCAB-68F1FCE002F0}"/>
            </a:ext>
          </a:extLst>
        </xdr:cNvPr>
        <xdr:cNvCxnSpPr/>
      </xdr:nvCxnSpPr>
      <xdr:spPr>
        <a:xfrm flipV="1">
          <a:off x="827532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91440</xdr:colOff>
      <xdr:row>29</xdr:row>
      <xdr:rowOff>121920</xdr:rowOff>
    </xdr:from>
    <xdr:to>
      <xdr:col>26</xdr:col>
      <xdr:colOff>556260</xdr:colOff>
      <xdr:row>34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C1406B5-D94F-4171-8B43-5C9711E36A0A}"/>
            </a:ext>
          </a:extLst>
        </xdr:cNvPr>
        <xdr:cNvCxnSpPr/>
      </xdr:nvCxnSpPr>
      <xdr:spPr>
        <a:xfrm flipV="1">
          <a:off x="832104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4</xdr:row>
      <xdr:rowOff>60960</xdr:rowOff>
    </xdr:from>
    <xdr:to>
      <xdr:col>21</xdr:col>
      <xdr:colOff>594360</xdr:colOff>
      <xdr:row>4</xdr:row>
      <xdr:rowOff>68580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1E02F7D-D498-41DD-9A7D-AFBFD37C2EEA}"/>
            </a:ext>
          </a:extLst>
        </xdr:cNvPr>
        <xdr:cNvCxnSpPr/>
      </xdr:nvCxnSpPr>
      <xdr:spPr>
        <a:xfrm flipV="1">
          <a:off x="1280160" y="801189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4</xdr:row>
      <xdr:rowOff>152400</xdr:rowOff>
    </xdr:from>
    <xdr:to>
      <xdr:col>21</xdr:col>
      <xdr:colOff>518160</xdr:colOff>
      <xdr:row>9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E19E27A-82CD-4521-9731-6550806A8BC8}"/>
            </a:ext>
          </a:extLst>
        </xdr:cNvPr>
        <xdr:cNvCxnSpPr/>
      </xdr:nvCxnSpPr>
      <xdr:spPr>
        <a:xfrm>
          <a:off x="1295400" y="892629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4</xdr:row>
      <xdr:rowOff>152400</xdr:rowOff>
    </xdr:from>
    <xdr:to>
      <xdr:col>21</xdr:col>
      <xdr:colOff>579120</xdr:colOff>
      <xdr:row>9</xdr:row>
      <xdr:rowOff>30480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7BD820E-A4A6-4DD9-AAD1-B4DD7E2F9ED4}"/>
            </a:ext>
          </a:extLst>
        </xdr:cNvPr>
        <xdr:cNvCxnSpPr/>
      </xdr:nvCxnSpPr>
      <xdr:spPr>
        <a:xfrm flipV="1">
          <a:off x="1280160" y="892629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9</xdr:row>
      <xdr:rowOff>114300</xdr:rowOff>
    </xdr:from>
    <xdr:to>
      <xdr:col>21</xdr:col>
      <xdr:colOff>525780</xdr:colOff>
      <xdr:row>9</xdr:row>
      <xdr:rowOff>114300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D8FD371-B9B0-4E62-86D2-95DB8F20C730}"/>
            </a:ext>
          </a:extLst>
        </xdr:cNvPr>
        <xdr:cNvCxnSpPr/>
      </xdr:nvCxnSpPr>
      <xdr:spPr>
        <a:xfrm>
          <a:off x="1257300" y="1779814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5</xdr:row>
      <xdr:rowOff>30480</xdr:rowOff>
    </xdr:from>
    <xdr:to>
      <xdr:col>21</xdr:col>
      <xdr:colOff>541020</xdr:colOff>
      <xdr:row>15</xdr:row>
      <xdr:rowOff>45720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86AF8F4-266C-4A69-8762-2A06DED5EBCF}"/>
            </a:ext>
          </a:extLst>
        </xdr:cNvPr>
        <xdr:cNvCxnSpPr/>
      </xdr:nvCxnSpPr>
      <xdr:spPr>
        <a:xfrm flipV="1">
          <a:off x="1264920" y="955766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10</xdr:row>
      <xdr:rowOff>121920</xdr:rowOff>
    </xdr:from>
    <xdr:to>
      <xdr:col>21</xdr:col>
      <xdr:colOff>556260</xdr:colOff>
      <xdr:row>15</xdr:row>
      <xdr:rowOff>60960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3410B12-6FDF-4158-8912-F839F42872BE}"/>
            </a:ext>
          </a:extLst>
        </xdr:cNvPr>
        <xdr:cNvCxnSpPr/>
      </xdr:nvCxnSpPr>
      <xdr:spPr>
        <a:xfrm flipV="1">
          <a:off x="1310640" y="1972491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4</xdr:row>
      <xdr:rowOff>60960</xdr:rowOff>
    </xdr:from>
    <xdr:to>
      <xdr:col>26</xdr:col>
      <xdr:colOff>594360</xdr:colOff>
      <xdr:row>4</xdr:row>
      <xdr:rowOff>68580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A427758-5AA4-4E8B-A996-0F01580899B0}"/>
            </a:ext>
          </a:extLst>
        </xdr:cNvPr>
        <xdr:cNvCxnSpPr/>
      </xdr:nvCxnSpPr>
      <xdr:spPr>
        <a:xfrm flipV="1">
          <a:off x="4339046" y="801189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4</xdr:row>
      <xdr:rowOff>152400</xdr:rowOff>
    </xdr:from>
    <xdr:to>
      <xdr:col>26</xdr:col>
      <xdr:colOff>518160</xdr:colOff>
      <xdr:row>9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397D4E5-E41B-4FF0-ABC7-5BE565EF91C7}"/>
            </a:ext>
          </a:extLst>
        </xdr:cNvPr>
        <xdr:cNvCxnSpPr/>
      </xdr:nvCxnSpPr>
      <xdr:spPr>
        <a:xfrm>
          <a:off x="4354286" y="892629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4</xdr:row>
      <xdr:rowOff>152400</xdr:rowOff>
    </xdr:from>
    <xdr:to>
      <xdr:col>26</xdr:col>
      <xdr:colOff>579120</xdr:colOff>
      <xdr:row>9</xdr:row>
      <xdr:rowOff>30480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4E1283B-1B3C-4AA5-B65D-280B581EFD85}"/>
            </a:ext>
          </a:extLst>
        </xdr:cNvPr>
        <xdr:cNvCxnSpPr/>
      </xdr:nvCxnSpPr>
      <xdr:spPr>
        <a:xfrm flipV="1">
          <a:off x="4339046" y="892629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9</xdr:row>
      <xdr:rowOff>114300</xdr:rowOff>
    </xdr:from>
    <xdr:to>
      <xdr:col>26</xdr:col>
      <xdr:colOff>525780</xdr:colOff>
      <xdr:row>9</xdr:row>
      <xdr:rowOff>114300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9BEB371-9604-4476-8A97-F05A9AB8E83F}"/>
            </a:ext>
          </a:extLst>
        </xdr:cNvPr>
        <xdr:cNvCxnSpPr/>
      </xdr:nvCxnSpPr>
      <xdr:spPr>
        <a:xfrm>
          <a:off x="4316186" y="1779814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5</xdr:row>
      <xdr:rowOff>30480</xdr:rowOff>
    </xdr:from>
    <xdr:to>
      <xdr:col>26</xdr:col>
      <xdr:colOff>541020</xdr:colOff>
      <xdr:row>15</xdr:row>
      <xdr:rowOff>45720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8BC0C15-E7CD-4847-867C-19462CFF2E57}"/>
            </a:ext>
          </a:extLst>
        </xdr:cNvPr>
        <xdr:cNvCxnSpPr/>
      </xdr:nvCxnSpPr>
      <xdr:spPr>
        <a:xfrm flipV="1">
          <a:off x="4323806" y="955766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91440</xdr:colOff>
      <xdr:row>10</xdr:row>
      <xdr:rowOff>121920</xdr:rowOff>
    </xdr:from>
    <xdr:to>
      <xdr:col>26</xdr:col>
      <xdr:colOff>556260</xdr:colOff>
      <xdr:row>15</xdr:row>
      <xdr:rowOff>60960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EF6BE72-FEA2-4D94-9B9F-785D2254C08C}"/>
            </a:ext>
          </a:extLst>
        </xdr:cNvPr>
        <xdr:cNvCxnSpPr/>
      </xdr:nvCxnSpPr>
      <xdr:spPr>
        <a:xfrm flipV="1">
          <a:off x="4369526" y="1972491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07FD6A6-D0A4-410C-B3BD-4BE91A9ED009}"/>
            </a:ext>
          </a:extLst>
        </xdr:cNvPr>
        <xdr:cNvCxnSpPr/>
      </xdr:nvCxnSpPr>
      <xdr:spPr>
        <a:xfrm flipV="1">
          <a:off x="11752217" y="801189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7035256-52E6-4F97-AAB9-02BF1F978EA1}"/>
            </a:ext>
          </a:extLst>
        </xdr:cNvPr>
        <xdr:cNvCxnSpPr/>
      </xdr:nvCxnSpPr>
      <xdr:spPr>
        <a:xfrm>
          <a:off x="11767457" y="892629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08B7F23-095E-4CB4-912D-966EC1017337}"/>
            </a:ext>
          </a:extLst>
        </xdr:cNvPr>
        <xdr:cNvCxnSpPr/>
      </xdr:nvCxnSpPr>
      <xdr:spPr>
        <a:xfrm flipV="1">
          <a:off x="11752217" y="892629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F803E76-7C82-47CB-8C5A-461BDACD9336}"/>
            </a:ext>
          </a:extLst>
        </xdr:cNvPr>
        <xdr:cNvCxnSpPr/>
      </xdr:nvCxnSpPr>
      <xdr:spPr>
        <a:xfrm>
          <a:off x="11729357" y="1779814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CFC0273C-5939-4820-92B2-CF836CAAF6EF}"/>
            </a:ext>
          </a:extLst>
        </xdr:cNvPr>
        <xdr:cNvCxnSpPr/>
      </xdr:nvCxnSpPr>
      <xdr:spPr>
        <a:xfrm flipV="1">
          <a:off x="11736977" y="955766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D68C3B6-E4CF-4277-B16F-2901272255B6}"/>
            </a:ext>
          </a:extLst>
        </xdr:cNvPr>
        <xdr:cNvCxnSpPr/>
      </xdr:nvCxnSpPr>
      <xdr:spPr>
        <a:xfrm flipV="1">
          <a:off x="11782697" y="1972491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3F78A55-51C5-496A-8425-D48A268181DE}"/>
            </a:ext>
          </a:extLst>
        </xdr:cNvPr>
        <xdr:cNvCxnSpPr/>
      </xdr:nvCxnSpPr>
      <xdr:spPr>
        <a:xfrm flipV="1">
          <a:off x="14800217" y="801189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265412A-31DD-4DA8-972F-C2B86E00DD7F}"/>
            </a:ext>
          </a:extLst>
        </xdr:cNvPr>
        <xdr:cNvCxnSpPr/>
      </xdr:nvCxnSpPr>
      <xdr:spPr>
        <a:xfrm>
          <a:off x="14815457" y="892629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13DB03D-E237-4350-AF66-E9E0E84C7D2A}"/>
            </a:ext>
          </a:extLst>
        </xdr:cNvPr>
        <xdr:cNvCxnSpPr/>
      </xdr:nvCxnSpPr>
      <xdr:spPr>
        <a:xfrm flipV="1">
          <a:off x="14800217" y="892629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EA459F4-208A-4584-901B-A1127B760D7F}"/>
            </a:ext>
          </a:extLst>
        </xdr:cNvPr>
        <xdr:cNvCxnSpPr/>
      </xdr:nvCxnSpPr>
      <xdr:spPr>
        <a:xfrm>
          <a:off x="14777357" y="1779814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E868559-97A9-4D40-97B5-B1D53A8F1B3A}"/>
            </a:ext>
          </a:extLst>
        </xdr:cNvPr>
        <xdr:cNvCxnSpPr/>
      </xdr:nvCxnSpPr>
      <xdr:spPr>
        <a:xfrm flipV="1">
          <a:off x="14784977" y="955766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32BF9E5-2000-4007-87E7-87D74FB3776D}"/>
            </a:ext>
          </a:extLst>
        </xdr:cNvPr>
        <xdr:cNvCxnSpPr/>
      </xdr:nvCxnSpPr>
      <xdr:spPr>
        <a:xfrm flipV="1">
          <a:off x="14830697" y="1972491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23</xdr:row>
      <xdr:rowOff>60960</xdr:rowOff>
    </xdr:from>
    <xdr:to>
      <xdr:col>21</xdr:col>
      <xdr:colOff>594360</xdr:colOff>
      <xdr:row>23</xdr:row>
      <xdr:rowOff>68580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8835214-FF18-4A07-9F70-0A1CB16EC1C9}"/>
            </a:ext>
          </a:extLst>
        </xdr:cNvPr>
        <xdr:cNvCxnSpPr/>
      </xdr:nvCxnSpPr>
      <xdr:spPr>
        <a:xfrm flipV="1">
          <a:off x="12252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152400</xdr:rowOff>
    </xdr:from>
    <xdr:to>
      <xdr:col>21</xdr:col>
      <xdr:colOff>518160</xdr:colOff>
      <xdr:row>28</xdr:row>
      <xdr:rowOff>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4D38EB0-9208-41FB-BD6F-590484B70CB1}"/>
            </a:ext>
          </a:extLst>
        </xdr:cNvPr>
        <xdr:cNvCxnSpPr/>
      </xdr:nvCxnSpPr>
      <xdr:spPr>
        <a:xfrm>
          <a:off x="12268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23</xdr:row>
      <xdr:rowOff>152400</xdr:rowOff>
    </xdr:from>
    <xdr:to>
      <xdr:col>21</xdr:col>
      <xdr:colOff>579120</xdr:colOff>
      <xdr:row>28</xdr:row>
      <xdr:rowOff>30480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F29B76B8-FC51-4614-B190-F7CBA3094BF1}"/>
            </a:ext>
          </a:extLst>
        </xdr:cNvPr>
        <xdr:cNvCxnSpPr/>
      </xdr:nvCxnSpPr>
      <xdr:spPr>
        <a:xfrm flipV="1">
          <a:off x="12252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28</xdr:row>
      <xdr:rowOff>114300</xdr:rowOff>
    </xdr:from>
    <xdr:to>
      <xdr:col>21</xdr:col>
      <xdr:colOff>525780</xdr:colOff>
      <xdr:row>28</xdr:row>
      <xdr:rowOff>114300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6214162-D85B-4B40-A2B2-31D2FB3E3ACF}"/>
            </a:ext>
          </a:extLst>
        </xdr:cNvPr>
        <xdr:cNvCxnSpPr/>
      </xdr:nvCxnSpPr>
      <xdr:spPr>
        <a:xfrm>
          <a:off x="12230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F1B3A5-087F-4A61-AB08-31CC36852BCB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3150B5B-B9BE-4ED4-B6B5-9BD6E19CC826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E03B672-C041-4712-A0DF-4719E415C84F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5CFC6F5-24A5-427B-969C-C6E4FBCD079D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D6AD3C-02C4-4B0A-9509-669A78A4F69A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51F3C9-87ED-4D55-B2C1-8C516E285193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756D0-9E0A-46EB-BB92-524168459F69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F54EF86-CEFA-446A-AB77-8393A01EECD9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0B2E92-9040-40E5-9658-279CA771C53C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8BA49B-CD92-4C7A-B169-4C47F62B9F21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71156A7-7942-4DF3-8EC4-91BEAD6C44AB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1366329-1CE6-46B1-806F-AEDF75717EFB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527E32A-B181-4798-9BE2-1BF42E03FB1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848D3AB-13D6-4EAD-A45C-73441C7C766D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EB0866-CC2F-4FF3-A5A2-77308BED954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AAFCE36-CEF0-4CBB-9E7B-2D171338CD6E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7F46898-6ECC-4527-9486-5A709BC5A58E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CAD2B51-985A-4770-B13D-1F485B8CF665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7F4337B-8E25-40A9-9997-D50FFB579E58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D670D40-526C-400F-AD0D-81A1D3F3D1F9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D69BB29-F30B-4DCC-8632-781D0AE4F9A5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15B8862-F54A-43C6-9967-CA9F410A7A6C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2BA7E7D-DEFF-451B-9900-BA102444AF60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98354D5-2D77-4BD3-833B-D50143DAB75F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8B7668D-922A-429E-B74A-5DC6DD42039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14AD381-3656-4A0C-A2A0-911A9476D0D3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47B9AA-A5A3-4FEC-8778-290433E2B06D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5F6DE4-B02B-47A2-AC64-8721C8B06BB4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2C3F09-3D2D-455C-8D44-65A333DBF2D4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A7620FC-EC79-42A4-9829-61682F0B2C7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AF6AAB0-90FE-4966-A489-07A8F36F565A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23CE0EE-4AB7-4929-B4E7-707503985AF5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339B07A-A5D8-4D1E-9BFE-3BB8F60F3481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B40577-DF48-4E26-964A-AE6A4284CA2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91231FF-296C-4EA0-9BE2-FD60794209D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678CEE-6307-404E-B645-E680D2145FE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286CFDB-CBCC-4312-9CF5-3261C2457FD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D7BD81-D313-4D88-A1E0-A0DD59A7B0D8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4076A4-6730-4F78-A7B8-42A8295C04E2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7AD9C-B0EA-4DD3-80D8-F85A83357B20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A01C4E7-FCEC-4BA4-A874-AE32C76C9C2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5BD5D5E-D671-4805-A3CA-13A8A792ABA3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4608FBF-557F-4B48-AD13-39C8D152496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7D70CEB-22AB-44C5-907C-219565B1B9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667B16C-C129-4338-B774-E7B7D75FE47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6CFB62E-EF84-4A94-BBEC-2D947AF9B2B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E9F555A-1450-4BD0-B67E-D93DD203B04B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1727407-FAAE-40FA-BC26-2119FB7A9852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880A57D-88A7-4284-80C2-82BAE9B4D3BF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FE511DF-EDD1-49E0-B997-25DC4E6B1020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96DBF1D-17BC-4FB8-9EAB-EE8539F3511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7953748-7DEF-4108-A8E0-79E93D50C532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64E83B-74D7-4DC4-BB6A-43CC1D6606CB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6FAE5E7-6690-4EDB-A362-AD7FC671ED0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C4B9335-65DD-4CA2-BFC2-646D9260A234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545A7AC-DA8D-4612-A6D6-C710BE91440D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C091458-1E7C-496A-B4F6-46830BCF9816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9A1F33B-0B1A-4158-931A-DF2DAC539539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41E3CC4-53E7-4380-BD8F-CEEA55CDD377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3FAF871-A49F-4A9D-BFBC-E1E8D7E17C2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D3A3B18-7FDC-4F03-B4DE-8A3A736B813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9F1FD7-2829-4108-8C39-CA4DBEE029C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4C17927-E799-478D-ABE0-6CC787F87FC7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34A9787-46EE-4D4A-AAD9-A9669C9521D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3BD5CB5-810D-444E-9036-8C1F38A32DDF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0D7645E-3902-4C03-9318-A9F547B264BC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48C8E42-8CD8-4035-845B-9A27BAF3EA98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91D460-EEB0-4D4E-950C-39FBF57C4A76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AB2045-4950-42F8-924F-1A1A28B02E82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934FB5-57BD-4D70-A335-D6EC184609A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43972A9-64AD-4205-A8B0-7D6A334A80DD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1080934-A658-430B-896C-A260B8787359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653F389-8E10-42E7-ACD7-5488DDC14DC9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475D7B0-F000-401D-AE9E-60ED816592C2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38A2F6C-AB70-466C-9598-C78F734CDF43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C9644C1-2BA5-4446-98D8-0DF7056BF2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0251E6F-61B2-403C-BF6B-56123EEDF00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916D88-2CBB-4C37-96AA-015DCACC6F3E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1831787-5B7F-41B5-A548-E7ECC1F892A8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86DB5E6-CE8A-4DED-9107-F5C3B2202CF0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1CD9B7-143D-4821-878B-97784807969B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1000A04-FE4D-4EE5-BF13-E5DC717D0762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1EB60D8-09B6-4FDF-9405-2DAA3ED85BDF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5EDB85D-E633-467D-91EF-B3B92316A5BF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4885AE3-33AE-4B30-B2D8-8670EA399973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DEF0F2A-5A14-4D2A-A7A6-719C2D9D3A69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A58F1AE-CFD5-46F0-A682-40C94307F3D6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E1528E0-8A63-4CDB-9C32-DD8BAD6416FF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2F4FD37-BD44-42BE-85EC-16BB5E49EF0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574F558-D8F9-49B0-A890-7AEADEB6626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F4AF042-83A5-4B0B-BD82-15259EF9889E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6CC44B-B04A-4FCD-A28A-1E8C09F4D256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09A924-C113-4F8D-9CB3-C482C0D28D39}"/>
            </a:ext>
          </a:extLst>
        </xdr:cNvPr>
        <xdr:cNvCxnSpPr/>
      </xdr:nvCxnSpPr>
      <xdr:spPr>
        <a:xfrm flipV="1">
          <a:off x="3108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AA2AF11-FD52-4D32-9941-21DA0A052E59}"/>
            </a:ext>
          </a:extLst>
        </xdr:cNvPr>
        <xdr:cNvCxnSpPr/>
      </xdr:nvCxnSpPr>
      <xdr:spPr>
        <a:xfrm>
          <a:off x="3124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E7E76E-0974-42A9-B9B4-0339E0B2851B}"/>
            </a:ext>
          </a:extLst>
        </xdr:cNvPr>
        <xdr:cNvCxnSpPr/>
      </xdr:nvCxnSpPr>
      <xdr:spPr>
        <a:xfrm flipV="1">
          <a:off x="3108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3DF27-6118-4784-8A70-CE8E25073661}"/>
            </a:ext>
          </a:extLst>
        </xdr:cNvPr>
        <xdr:cNvCxnSpPr/>
      </xdr:nvCxnSpPr>
      <xdr:spPr>
        <a:xfrm>
          <a:off x="3086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5826387-D50D-4659-A710-158265A1B7ED}"/>
            </a:ext>
          </a:extLst>
        </xdr:cNvPr>
        <xdr:cNvCxnSpPr/>
      </xdr:nvCxnSpPr>
      <xdr:spPr>
        <a:xfrm flipV="1">
          <a:off x="3093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907D48C-DC4C-41D7-A518-2EB666EFEA5F}"/>
            </a:ext>
          </a:extLst>
        </xdr:cNvPr>
        <xdr:cNvCxnSpPr/>
      </xdr:nvCxnSpPr>
      <xdr:spPr>
        <a:xfrm flipV="1">
          <a:off x="3139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E53F2-FFB8-48A6-8556-E4A6C7ABA08F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6D9FBF7-F016-4A2C-A58A-61BF93EF5248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D574D4B-C512-4345-BD1F-8CEC926BB1D1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497DB8-292E-4D3E-BB3F-8857C7693B39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8B2382-7B51-4288-B3FC-5675DA684409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C70AA30-4915-4025-9E25-CBCED05F8233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8CDF8-438E-4B95-B78D-85CAD3176E45}"/>
            </a:ext>
          </a:extLst>
        </xdr:cNvPr>
        <xdr:cNvCxnSpPr/>
      </xdr:nvCxnSpPr>
      <xdr:spPr>
        <a:xfrm flipV="1">
          <a:off x="3108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539B952-2EC7-46EA-A8DC-FA60A52B719F}"/>
            </a:ext>
          </a:extLst>
        </xdr:cNvPr>
        <xdr:cNvCxnSpPr/>
      </xdr:nvCxnSpPr>
      <xdr:spPr>
        <a:xfrm>
          <a:off x="3124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CF3778-EBCA-4642-BA7B-2D96B4E19157}"/>
            </a:ext>
          </a:extLst>
        </xdr:cNvPr>
        <xdr:cNvCxnSpPr/>
      </xdr:nvCxnSpPr>
      <xdr:spPr>
        <a:xfrm flipV="1">
          <a:off x="3108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986D10-EC80-4B7B-B5C5-11E19298ACF5}"/>
            </a:ext>
          </a:extLst>
        </xdr:cNvPr>
        <xdr:cNvCxnSpPr/>
      </xdr:nvCxnSpPr>
      <xdr:spPr>
        <a:xfrm>
          <a:off x="3086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A6C55C-2010-47EF-8873-99026F611D34}"/>
            </a:ext>
          </a:extLst>
        </xdr:cNvPr>
        <xdr:cNvCxnSpPr/>
      </xdr:nvCxnSpPr>
      <xdr:spPr>
        <a:xfrm flipV="1">
          <a:off x="3093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7E87504-0899-41A9-84E8-B941822F046A}"/>
            </a:ext>
          </a:extLst>
        </xdr:cNvPr>
        <xdr:cNvCxnSpPr/>
      </xdr:nvCxnSpPr>
      <xdr:spPr>
        <a:xfrm flipV="1">
          <a:off x="3139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A1B0788-B112-4AD7-A595-B89DFB9DDA1A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C349ADB-B572-4A5E-8665-B602DA2798F7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D9600E5-8F8B-4C5F-9217-42F85E536121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7A3EB56-EA04-4FDA-BCBF-DD25D3228117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B576C8-2AE7-42E8-81F1-3E8D890014DE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5E70E4-C269-40F4-9650-E53EC3A9909B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E297AD3-6BB6-4FD4-B222-4356EF78CACC}"/>
            </a:ext>
          </a:extLst>
        </xdr:cNvPr>
        <xdr:cNvCxnSpPr/>
      </xdr:nvCxnSpPr>
      <xdr:spPr>
        <a:xfrm>
          <a:off x="1897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80782A3-63F1-41F7-A72A-B74C8DFFBF7B}"/>
            </a:ext>
          </a:extLst>
        </xdr:cNvPr>
        <xdr:cNvCxnSpPr/>
      </xdr:nvCxnSpPr>
      <xdr:spPr>
        <a:xfrm>
          <a:off x="1889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0D93191-A7F7-4696-82BE-D1BF533601DE}"/>
            </a:ext>
          </a:extLst>
        </xdr:cNvPr>
        <xdr:cNvCxnSpPr/>
      </xdr:nvCxnSpPr>
      <xdr:spPr>
        <a:xfrm>
          <a:off x="1897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5E53734-928A-4C17-A106-B6F1AB84F017}"/>
            </a:ext>
          </a:extLst>
        </xdr:cNvPr>
        <xdr:cNvCxnSpPr/>
      </xdr:nvCxnSpPr>
      <xdr:spPr>
        <a:xfrm>
          <a:off x="1889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8FD60F8-BBA1-4F1C-91ED-2FE25081C389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7D98A7D-75D7-4414-9768-3A2A91DDDC3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F7B4FE-100C-417D-BFEA-0C5ABCB51376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6D8453-09B2-4135-8FEF-8E7B78100F7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805CA97-0E9B-4F73-B3CD-05D26BE19359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F5EED08-363D-429B-B091-8306ECEF0E8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6B67D7E-05AA-4786-B939-AE6F633C7F2A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69E82D-928D-42EC-99F5-5F591815E07E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E5CEE6-C30A-44E4-A486-9ECB3159F5E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C2F66B5-D726-43BC-A8D0-10851EBB7E7A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A6267D6-E755-4A9B-961D-3B3B3BAF795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FB5A62-6D18-48A1-B6D9-14C37A211547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75D57FE-FD04-409E-B66D-31F0D7D1544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ADFE49A-78C8-4620-9EAF-C975E421A80B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D24132F-4B1F-4E60-BECF-FB98DA092FA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76D8C4-EF77-4AD5-BBCA-695FC1DFD4D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B6BF69-025B-4537-A2F2-5C515157B860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A886DD4-F98F-49E1-9244-B60D9B6314A3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EF768B9-122E-4353-8DE4-A812A32E767C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0523FC5-C89A-43AF-91F6-14A9D354A50E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1B233B7-3B1D-43DB-B621-6BF926F5F4F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0356028-C31E-4E46-8A86-43F41841DFBC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2A4AE5-15AE-4A65-B888-C89526C7D04C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1EA346-4E7C-41CE-9C83-238D841EA63C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F1FC00-91BA-47A4-8C43-2546C0E6876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25F722-FF4E-47ED-8FC3-779024CC59B2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114D08-B506-4079-9472-B658195DADE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637FC-7CFC-4EAA-8556-3FADED7E1BB3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6FEBA4-6B84-4852-88D4-A8C26A6467C5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AEAEAB8-8014-45F2-B738-A09A3B461D6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F2731-CB11-4741-B738-28F67B213115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1AC09FF-AC79-4535-8B25-B7034ADD7F64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B420238-502A-4682-AB03-2B8B395C1076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7854DA-4EFF-404B-8D52-D0F48C89504D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72B1590-DFB2-4AAC-AEDB-223DA0D43DE6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646D7E8-4B14-4899-A9FA-BBC66C6663A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CB4F9A-CD91-4473-A965-B6BB822E90E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848B2CB-D94B-4E7F-916D-7CA44C50CFC2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27CFD71-23A4-492E-8AEB-5AEE9B7E1CE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A0E89C-1A25-4E7A-89B0-D37115A24B1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A43A805-71D0-4549-AF34-258305A253A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0DD91D4-13C8-42A9-9F66-1785850CB5D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B74AA68-DB52-49BE-A91D-EF6D380A8D13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6CB5F12-FB7D-461E-841D-389132B832C0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E42E5E-4B02-4E87-AC06-D04CFC8F753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0EEB55E-9D9E-4029-B6E7-CB0E505212DE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15A48D8-FEBF-4AC7-9E95-D2298F9E7209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42DAB4D-3A71-4E42-AFE8-10FF676D2B89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60960</xdr:rowOff>
    </xdr:from>
    <xdr:to>
      <xdr:col>22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78F2C49-CE9B-49A8-8D08-7B10010C2F93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</xdr:row>
      <xdr:rowOff>152400</xdr:rowOff>
    </xdr:from>
    <xdr:to>
      <xdr:col>22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D512CB-44A7-432D-9563-11C87CC5C0F5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152400</xdr:rowOff>
    </xdr:from>
    <xdr:to>
      <xdr:col>22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71825B0-6455-4609-922C-253A67B2896D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10</xdr:row>
      <xdr:rowOff>114300</xdr:rowOff>
    </xdr:from>
    <xdr:to>
      <xdr:col>22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DB17EB2-8911-4616-BE2E-6BB7D62632D1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6</xdr:row>
      <xdr:rowOff>30480</xdr:rowOff>
    </xdr:from>
    <xdr:to>
      <xdr:col>22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0C7FC71-71D6-4A2D-9935-C64E4089C908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11</xdr:row>
      <xdr:rowOff>121920</xdr:rowOff>
    </xdr:from>
    <xdr:to>
      <xdr:col>22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7DC9187-3EE8-4967-AB95-32EF98EE8D8E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60960</xdr:rowOff>
    </xdr:from>
    <xdr:to>
      <xdr:col>27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6201CCF-95B7-4DF1-A082-5554C3A7CD91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5</xdr:row>
      <xdr:rowOff>152400</xdr:rowOff>
    </xdr:from>
    <xdr:to>
      <xdr:col>27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D2085F3-E770-4343-B6A1-3DDACC887DBE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152400</xdr:rowOff>
    </xdr:from>
    <xdr:to>
      <xdr:col>27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9D6AA64-F544-4EF7-AC69-F963A4AB8A59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10</xdr:row>
      <xdr:rowOff>114300</xdr:rowOff>
    </xdr:from>
    <xdr:to>
      <xdr:col>27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A25D94E-372F-4B0C-952A-77D782E0D3FE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6</xdr:row>
      <xdr:rowOff>30480</xdr:rowOff>
    </xdr:from>
    <xdr:to>
      <xdr:col>27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9E06CF1-B3D0-4333-B126-A9C25EA73516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11</xdr:row>
      <xdr:rowOff>121920</xdr:rowOff>
    </xdr:from>
    <xdr:to>
      <xdr:col>27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C126125-3BE2-4AAB-95D1-4C2A48D18496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60960</xdr:rowOff>
    </xdr:from>
    <xdr:to>
      <xdr:col>22</xdr:col>
      <xdr:colOff>594360</xdr:colOff>
      <xdr:row>24</xdr:row>
      <xdr:rowOff>68580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B7C883A-7094-4B0F-8C28-AA549B0AF743}"/>
            </a:ext>
          </a:extLst>
        </xdr:cNvPr>
        <xdr:cNvCxnSpPr/>
      </xdr:nvCxnSpPr>
      <xdr:spPr>
        <a:xfrm flipV="1">
          <a:off x="1889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24</xdr:row>
      <xdr:rowOff>152400</xdr:rowOff>
    </xdr:from>
    <xdr:to>
      <xdr:col>22</xdr:col>
      <xdr:colOff>518160</xdr:colOff>
      <xdr:row>29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BCE85EF-3940-446F-8012-533A213EFDD6}"/>
            </a:ext>
          </a:extLst>
        </xdr:cNvPr>
        <xdr:cNvCxnSpPr/>
      </xdr:nvCxnSpPr>
      <xdr:spPr>
        <a:xfrm>
          <a:off x="1905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152400</xdr:rowOff>
    </xdr:from>
    <xdr:to>
      <xdr:col>22</xdr:col>
      <xdr:colOff>579120</xdr:colOff>
      <xdr:row>29</xdr:row>
      <xdr:rowOff>30480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F08F2E2-8629-4E90-9B98-D1250C3EDFFD}"/>
            </a:ext>
          </a:extLst>
        </xdr:cNvPr>
        <xdr:cNvCxnSpPr/>
      </xdr:nvCxnSpPr>
      <xdr:spPr>
        <a:xfrm flipV="1">
          <a:off x="1889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29</xdr:row>
      <xdr:rowOff>114300</xdr:rowOff>
    </xdr:from>
    <xdr:to>
      <xdr:col>22</xdr:col>
      <xdr:colOff>525780</xdr:colOff>
      <xdr:row>29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F3C2DF6-EE5D-4365-A7D3-63CB9AAF81DF}"/>
            </a:ext>
          </a:extLst>
        </xdr:cNvPr>
        <xdr:cNvCxnSpPr/>
      </xdr:nvCxnSpPr>
      <xdr:spPr>
        <a:xfrm>
          <a:off x="1866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25</xdr:row>
      <xdr:rowOff>30480</xdr:rowOff>
    </xdr:from>
    <xdr:to>
      <xdr:col>22</xdr:col>
      <xdr:colOff>541020</xdr:colOff>
      <xdr:row>35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7CB0892-0D61-40A9-B5D5-85EB864ACEB6}"/>
            </a:ext>
          </a:extLst>
        </xdr:cNvPr>
        <xdr:cNvCxnSpPr/>
      </xdr:nvCxnSpPr>
      <xdr:spPr>
        <a:xfrm flipV="1">
          <a:off x="1874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30</xdr:row>
      <xdr:rowOff>121920</xdr:rowOff>
    </xdr:from>
    <xdr:to>
      <xdr:col>22</xdr:col>
      <xdr:colOff>556260</xdr:colOff>
      <xdr:row>35</xdr:row>
      <xdr:rowOff>60960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6987AA-6D29-47E5-AECE-F0C40C5CBD08}"/>
            </a:ext>
          </a:extLst>
        </xdr:cNvPr>
        <xdr:cNvCxnSpPr/>
      </xdr:nvCxnSpPr>
      <xdr:spPr>
        <a:xfrm flipV="1">
          <a:off x="1920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60960</xdr:rowOff>
    </xdr:from>
    <xdr:to>
      <xdr:col>27</xdr:col>
      <xdr:colOff>594360</xdr:colOff>
      <xdr:row>24</xdr:row>
      <xdr:rowOff>68580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2A9EEC0-7053-4D82-87A9-FD4BEF915EBD}"/>
            </a:ext>
          </a:extLst>
        </xdr:cNvPr>
        <xdr:cNvCxnSpPr/>
      </xdr:nvCxnSpPr>
      <xdr:spPr>
        <a:xfrm flipV="1">
          <a:off x="4937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24</xdr:row>
      <xdr:rowOff>152400</xdr:rowOff>
    </xdr:from>
    <xdr:to>
      <xdr:col>27</xdr:col>
      <xdr:colOff>518160</xdr:colOff>
      <xdr:row>29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BFD360D-37C5-4520-9567-DA2BD3CA494E}"/>
            </a:ext>
          </a:extLst>
        </xdr:cNvPr>
        <xdr:cNvCxnSpPr/>
      </xdr:nvCxnSpPr>
      <xdr:spPr>
        <a:xfrm>
          <a:off x="4953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152400</xdr:rowOff>
    </xdr:from>
    <xdr:to>
      <xdr:col>27</xdr:col>
      <xdr:colOff>579120</xdr:colOff>
      <xdr:row>29</xdr:row>
      <xdr:rowOff>30480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5B4A358-BE98-4B02-BB5A-9A14EB966047}"/>
            </a:ext>
          </a:extLst>
        </xdr:cNvPr>
        <xdr:cNvCxnSpPr/>
      </xdr:nvCxnSpPr>
      <xdr:spPr>
        <a:xfrm flipV="1">
          <a:off x="4937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29</xdr:row>
      <xdr:rowOff>114300</xdr:rowOff>
    </xdr:from>
    <xdr:to>
      <xdr:col>27</xdr:col>
      <xdr:colOff>525780</xdr:colOff>
      <xdr:row>29</xdr:row>
      <xdr:rowOff>114300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0F25089-1033-48E2-B643-DCCC7EC92E5E}"/>
            </a:ext>
          </a:extLst>
        </xdr:cNvPr>
        <xdr:cNvCxnSpPr/>
      </xdr:nvCxnSpPr>
      <xdr:spPr>
        <a:xfrm>
          <a:off x="4914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25</xdr:row>
      <xdr:rowOff>30480</xdr:rowOff>
    </xdr:from>
    <xdr:to>
      <xdr:col>27</xdr:col>
      <xdr:colOff>541020</xdr:colOff>
      <xdr:row>35</xdr:row>
      <xdr:rowOff>45720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0B3C936-9A6D-4D75-8BE7-BB2F9E05538B}"/>
            </a:ext>
          </a:extLst>
        </xdr:cNvPr>
        <xdr:cNvCxnSpPr/>
      </xdr:nvCxnSpPr>
      <xdr:spPr>
        <a:xfrm flipV="1">
          <a:off x="4922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30</xdr:row>
      <xdr:rowOff>121920</xdr:rowOff>
    </xdr:from>
    <xdr:to>
      <xdr:col>27</xdr:col>
      <xdr:colOff>556260</xdr:colOff>
      <xdr:row>35</xdr:row>
      <xdr:rowOff>60960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F667F13-DC12-464C-8C8B-79CE8F7ABA48}"/>
            </a:ext>
          </a:extLst>
        </xdr:cNvPr>
        <xdr:cNvCxnSpPr/>
      </xdr:nvCxnSpPr>
      <xdr:spPr>
        <a:xfrm flipV="1">
          <a:off x="4968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261257</xdr:colOff>
      <xdr:row>18</xdr:row>
      <xdr:rowOff>21771</xdr:rowOff>
    </xdr:from>
    <xdr:to>
      <xdr:col>10</xdr:col>
      <xdr:colOff>32657</xdr:colOff>
      <xdr:row>21</xdr:row>
      <xdr:rowOff>0</xdr:rowOff>
    </xdr:to>
    <xdr:sp macro="" textlink="">
      <xdr:nvSpPr>
        <xdr:cNvPr id="54" name="Arrow: Down 53">
          <a:extLst>
            <a:ext uri="{FF2B5EF4-FFF2-40B4-BE49-F238E27FC236}">
              <a16:creationId xmlns:a16="http://schemas.microsoft.com/office/drawing/2014/main" id="{596BF8D5-8699-43BD-84D1-F02EF6336CE5}"/>
            </a:ext>
          </a:extLst>
        </xdr:cNvPr>
        <xdr:cNvSpPr/>
      </xdr:nvSpPr>
      <xdr:spPr>
        <a:xfrm>
          <a:off x="5747657" y="3352800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416124</xdr:colOff>
      <xdr:row>14</xdr:row>
      <xdr:rowOff>75638</xdr:rowOff>
    </xdr:from>
    <xdr:to>
      <xdr:col>17</xdr:col>
      <xdr:colOff>187524</xdr:colOff>
      <xdr:row>23</xdr:row>
      <xdr:rowOff>87888</xdr:rowOff>
    </xdr:to>
    <xdr:sp macro="" textlink="">
      <xdr:nvSpPr>
        <xdr:cNvPr id="55" name="Arrow: Down 54">
          <a:extLst>
            <a:ext uri="{FF2B5EF4-FFF2-40B4-BE49-F238E27FC236}">
              <a16:creationId xmlns:a16="http://schemas.microsoft.com/office/drawing/2014/main" id="{9632E231-E29C-4C85-A333-04B4A9268CDD}"/>
            </a:ext>
          </a:extLst>
        </xdr:cNvPr>
        <xdr:cNvSpPr/>
      </xdr:nvSpPr>
      <xdr:spPr>
        <a:xfrm rot="13373358">
          <a:off x="10169724" y="2666438"/>
          <a:ext cx="381000" cy="167776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26</xdr:col>
      <xdr:colOff>76199</xdr:colOff>
      <xdr:row>18</xdr:row>
      <xdr:rowOff>32657</xdr:rowOff>
    </xdr:from>
    <xdr:to>
      <xdr:col>26</xdr:col>
      <xdr:colOff>457199</xdr:colOff>
      <xdr:row>21</xdr:row>
      <xdr:rowOff>10886</xdr:rowOff>
    </xdr:to>
    <xdr:sp macro="" textlink="">
      <xdr:nvSpPr>
        <xdr:cNvPr id="56" name="Arrow: Down 55">
          <a:extLst>
            <a:ext uri="{FF2B5EF4-FFF2-40B4-BE49-F238E27FC236}">
              <a16:creationId xmlns:a16="http://schemas.microsoft.com/office/drawing/2014/main" id="{DFB2CB1C-3C66-47CC-A916-857418644E98}"/>
            </a:ext>
          </a:extLst>
        </xdr:cNvPr>
        <xdr:cNvSpPr/>
      </xdr:nvSpPr>
      <xdr:spPr>
        <a:xfrm>
          <a:off x="15925799" y="3363686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300286</xdr:colOff>
      <xdr:row>12</xdr:row>
      <xdr:rowOff>154345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9B7F-54E3-4A72-AD7B-EF1C8C57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731520"/>
          <a:ext cx="2223247" cy="1602145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27</xdr:row>
      <xdr:rowOff>60960</xdr:rowOff>
    </xdr:from>
    <xdr:to>
      <xdr:col>6</xdr:col>
      <xdr:colOff>594360</xdr:colOff>
      <xdr:row>27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AD4AC5-0618-482B-A1A5-A8B27795D88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27</xdr:row>
      <xdr:rowOff>152400</xdr:rowOff>
    </xdr:from>
    <xdr:to>
      <xdr:col>6</xdr:col>
      <xdr:colOff>518160</xdr:colOff>
      <xdr:row>32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125C721-32E4-4F93-87EA-2E77EC13CBD8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27</xdr:row>
      <xdr:rowOff>152400</xdr:rowOff>
    </xdr:from>
    <xdr:to>
      <xdr:col>6</xdr:col>
      <xdr:colOff>579120</xdr:colOff>
      <xdr:row>32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2DE730-319A-4392-9BB9-2853EEFD8115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32</xdr:row>
      <xdr:rowOff>114300</xdr:rowOff>
    </xdr:from>
    <xdr:to>
      <xdr:col>6</xdr:col>
      <xdr:colOff>525780</xdr:colOff>
      <xdr:row>32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F84FCB-EF28-449F-A2F5-75E1B84D3D0A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28</xdr:row>
      <xdr:rowOff>30480</xdr:rowOff>
    </xdr:from>
    <xdr:to>
      <xdr:col>6</xdr:col>
      <xdr:colOff>541020</xdr:colOff>
      <xdr:row>38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65B296-2E34-4E93-B148-BD279D8CCD11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33</xdr:row>
      <xdr:rowOff>121920</xdr:rowOff>
    </xdr:from>
    <xdr:to>
      <xdr:col>6</xdr:col>
      <xdr:colOff>556260</xdr:colOff>
      <xdr:row>38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2257587-9D3C-4FB5-9D48-706F000CBD3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60960</xdr:rowOff>
    </xdr:from>
    <xdr:to>
      <xdr:col>11</xdr:col>
      <xdr:colOff>594360</xdr:colOff>
      <xdr:row>27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8BA724-CBFB-4BA4-A8B0-2DB1B92BA7BF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27</xdr:row>
      <xdr:rowOff>152400</xdr:rowOff>
    </xdr:from>
    <xdr:to>
      <xdr:col>11</xdr:col>
      <xdr:colOff>518160</xdr:colOff>
      <xdr:row>32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1DA3489-C374-4A48-A764-8AA78B445E7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152400</xdr:rowOff>
    </xdr:from>
    <xdr:to>
      <xdr:col>11</xdr:col>
      <xdr:colOff>579120</xdr:colOff>
      <xdr:row>32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9E93C91-FD17-48AD-9B41-5F3D9A6E5CF5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32</xdr:row>
      <xdr:rowOff>114300</xdr:rowOff>
    </xdr:from>
    <xdr:to>
      <xdr:col>11</xdr:col>
      <xdr:colOff>525780</xdr:colOff>
      <xdr:row>32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0A08F66-0464-421D-A0F3-895A4BA9A4F7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28</xdr:row>
      <xdr:rowOff>30480</xdr:rowOff>
    </xdr:from>
    <xdr:to>
      <xdr:col>11</xdr:col>
      <xdr:colOff>541020</xdr:colOff>
      <xdr:row>38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900D630-4FBC-40B6-ABF2-1424534244CE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33</xdr:row>
      <xdr:rowOff>121920</xdr:rowOff>
    </xdr:from>
    <xdr:to>
      <xdr:col>11</xdr:col>
      <xdr:colOff>556260</xdr:colOff>
      <xdr:row>38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08CB25F-3CED-4D5F-9504-1001E0A47F55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60960</xdr:rowOff>
    </xdr:from>
    <xdr:to>
      <xdr:col>6</xdr:col>
      <xdr:colOff>594360</xdr:colOff>
      <xdr:row>46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85A1ECF-B857-4201-B8D6-8DA4324444A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46</xdr:row>
      <xdr:rowOff>152400</xdr:rowOff>
    </xdr:from>
    <xdr:to>
      <xdr:col>6</xdr:col>
      <xdr:colOff>518160</xdr:colOff>
      <xdr:row>51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0D2F588-D6A9-4AD1-97BB-2975E095D680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152400</xdr:rowOff>
    </xdr:from>
    <xdr:to>
      <xdr:col>6</xdr:col>
      <xdr:colOff>579120</xdr:colOff>
      <xdr:row>51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7A5BE38-E30F-4D0B-93D2-6BAFECC3B2E1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51</xdr:row>
      <xdr:rowOff>114300</xdr:rowOff>
    </xdr:from>
    <xdr:to>
      <xdr:col>6</xdr:col>
      <xdr:colOff>525780</xdr:colOff>
      <xdr:row>51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3DB4D43-C043-462D-B909-C69A64110C4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47</xdr:row>
      <xdr:rowOff>30480</xdr:rowOff>
    </xdr:from>
    <xdr:to>
      <xdr:col>6</xdr:col>
      <xdr:colOff>541020</xdr:colOff>
      <xdr:row>57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62A62AF-4F98-4437-8DCD-7E840289F6E4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52</xdr:row>
      <xdr:rowOff>121920</xdr:rowOff>
    </xdr:from>
    <xdr:to>
      <xdr:col>6</xdr:col>
      <xdr:colOff>556260</xdr:colOff>
      <xdr:row>57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B69B10C-C0FC-4350-9593-292CF2AF90B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60960</xdr:rowOff>
    </xdr:from>
    <xdr:to>
      <xdr:col>11</xdr:col>
      <xdr:colOff>594360</xdr:colOff>
      <xdr:row>46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18020A3-5825-450B-8470-DACFA6547A6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46</xdr:row>
      <xdr:rowOff>152400</xdr:rowOff>
    </xdr:from>
    <xdr:to>
      <xdr:col>11</xdr:col>
      <xdr:colOff>518160</xdr:colOff>
      <xdr:row>51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096E2CA-F9FD-46AF-B135-02F076EC016B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152400</xdr:rowOff>
    </xdr:from>
    <xdr:to>
      <xdr:col>11</xdr:col>
      <xdr:colOff>579120</xdr:colOff>
      <xdr:row>51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A66523A-B80A-4307-8586-67756FC01336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51</xdr:row>
      <xdr:rowOff>114300</xdr:rowOff>
    </xdr:from>
    <xdr:to>
      <xdr:col>11</xdr:col>
      <xdr:colOff>525780</xdr:colOff>
      <xdr:row>51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573D927-F0DE-4AFC-ACB4-92D15B45DED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47</xdr:row>
      <xdr:rowOff>30480</xdr:rowOff>
    </xdr:from>
    <xdr:to>
      <xdr:col>11</xdr:col>
      <xdr:colOff>541020</xdr:colOff>
      <xdr:row>57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EBDD3E0-B234-424D-9993-C31AB8DBC850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52</xdr:row>
      <xdr:rowOff>121920</xdr:rowOff>
    </xdr:from>
    <xdr:to>
      <xdr:col>11</xdr:col>
      <xdr:colOff>556260</xdr:colOff>
      <xdr:row>57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360B334-1177-40E3-9CF1-900964883E44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80C1DD-4005-4F87-A33D-A9A1F8550B69}"/>
            </a:ext>
          </a:extLst>
        </xdr:cNvPr>
        <xdr:cNvCxnSpPr/>
      </xdr:nvCxnSpPr>
      <xdr:spPr>
        <a:xfrm flipV="1">
          <a:off x="522732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456AD7-B28C-4D9A-B208-BA4599577517}"/>
            </a:ext>
          </a:extLst>
        </xdr:cNvPr>
        <xdr:cNvCxnSpPr/>
      </xdr:nvCxnSpPr>
      <xdr:spPr>
        <a:xfrm>
          <a:off x="524256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0D4A244-0695-4988-AE7D-424964F5E6E3}"/>
            </a:ext>
          </a:extLst>
        </xdr:cNvPr>
        <xdr:cNvCxnSpPr/>
      </xdr:nvCxnSpPr>
      <xdr:spPr>
        <a:xfrm flipV="1">
          <a:off x="522732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AC15C9-F7DA-4582-89A1-50B991B1521D}"/>
            </a:ext>
          </a:extLst>
        </xdr:cNvPr>
        <xdr:cNvCxnSpPr/>
      </xdr:nvCxnSpPr>
      <xdr:spPr>
        <a:xfrm>
          <a:off x="520446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2B77DD-2BBB-45DF-9CCE-BA76D22D030D}"/>
            </a:ext>
          </a:extLst>
        </xdr:cNvPr>
        <xdr:cNvCxnSpPr/>
      </xdr:nvCxnSpPr>
      <xdr:spPr>
        <a:xfrm flipV="1">
          <a:off x="521208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A63C29-3368-435B-8654-F443E2DBFE00}"/>
            </a:ext>
          </a:extLst>
        </xdr:cNvPr>
        <xdr:cNvCxnSpPr/>
      </xdr:nvCxnSpPr>
      <xdr:spPr>
        <a:xfrm flipV="1">
          <a:off x="525780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32454A4-841E-4B7D-9558-991A79DC8612}"/>
            </a:ext>
          </a:extLst>
        </xdr:cNvPr>
        <xdr:cNvCxnSpPr/>
      </xdr:nvCxnSpPr>
      <xdr:spPr>
        <a:xfrm flipV="1">
          <a:off x="829056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73CA33E-2E4F-4CB5-89D6-A3A2BA977B6D}"/>
            </a:ext>
          </a:extLst>
        </xdr:cNvPr>
        <xdr:cNvCxnSpPr/>
      </xdr:nvCxnSpPr>
      <xdr:spPr>
        <a:xfrm>
          <a:off x="830580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C990CC2-E656-4D46-A53B-3FBA1B850185}"/>
            </a:ext>
          </a:extLst>
        </xdr:cNvPr>
        <xdr:cNvCxnSpPr/>
      </xdr:nvCxnSpPr>
      <xdr:spPr>
        <a:xfrm flipV="1">
          <a:off x="829056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63398F-D151-4918-AC66-D2E127244B01}"/>
            </a:ext>
          </a:extLst>
        </xdr:cNvPr>
        <xdr:cNvCxnSpPr/>
      </xdr:nvCxnSpPr>
      <xdr:spPr>
        <a:xfrm>
          <a:off x="826770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B61A76-F964-4D42-A114-44FD124EBEBD}"/>
            </a:ext>
          </a:extLst>
        </xdr:cNvPr>
        <xdr:cNvCxnSpPr/>
      </xdr:nvCxnSpPr>
      <xdr:spPr>
        <a:xfrm flipV="1">
          <a:off x="827532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1F2AF19-044D-4258-B2AC-1D7A6B19BCB0}"/>
            </a:ext>
          </a:extLst>
        </xdr:cNvPr>
        <xdr:cNvCxnSpPr/>
      </xdr:nvCxnSpPr>
      <xdr:spPr>
        <a:xfrm flipV="1">
          <a:off x="832104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CA52DFC-00DE-4127-B0F9-7BF50764BF0F}"/>
            </a:ext>
          </a:extLst>
        </xdr:cNvPr>
        <xdr:cNvCxnSpPr/>
      </xdr:nvCxnSpPr>
      <xdr:spPr>
        <a:xfrm flipV="1">
          <a:off x="522732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5E8F0E5-A970-481D-AFDC-9BD01B240681}"/>
            </a:ext>
          </a:extLst>
        </xdr:cNvPr>
        <xdr:cNvCxnSpPr/>
      </xdr:nvCxnSpPr>
      <xdr:spPr>
        <a:xfrm>
          <a:off x="524256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6744E76-1602-45DB-8D72-BB821D383ECC}"/>
            </a:ext>
          </a:extLst>
        </xdr:cNvPr>
        <xdr:cNvCxnSpPr/>
      </xdr:nvCxnSpPr>
      <xdr:spPr>
        <a:xfrm flipV="1">
          <a:off x="522732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F7F021-CC0A-442B-AD6A-09363AEF3D1A}"/>
            </a:ext>
          </a:extLst>
        </xdr:cNvPr>
        <xdr:cNvCxnSpPr/>
      </xdr:nvCxnSpPr>
      <xdr:spPr>
        <a:xfrm>
          <a:off x="520446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96742B0-08FA-4344-A3C7-C64EF907F994}"/>
            </a:ext>
          </a:extLst>
        </xdr:cNvPr>
        <xdr:cNvCxnSpPr/>
      </xdr:nvCxnSpPr>
      <xdr:spPr>
        <a:xfrm flipV="1">
          <a:off x="521208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291B708-9F21-4CA9-AC66-BBF66FC00928}"/>
            </a:ext>
          </a:extLst>
        </xdr:cNvPr>
        <xdr:cNvCxnSpPr/>
      </xdr:nvCxnSpPr>
      <xdr:spPr>
        <a:xfrm flipV="1">
          <a:off x="525780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BF19A87-0BAA-4819-91EF-42C1778E6419}"/>
            </a:ext>
          </a:extLst>
        </xdr:cNvPr>
        <xdr:cNvCxnSpPr/>
      </xdr:nvCxnSpPr>
      <xdr:spPr>
        <a:xfrm flipV="1">
          <a:off x="829056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31A62D0-2158-45E1-B1CF-5994C2780547}"/>
            </a:ext>
          </a:extLst>
        </xdr:cNvPr>
        <xdr:cNvCxnSpPr/>
      </xdr:nvCxnSpPr>
      <xdr:spPr>
        <a:xfrm>
          <a:off x="830580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5C3F1CB-EBEB-4081-ADD1-D0BA4A2D89BD}"/>
            </a:ext>
          </a:extLst>
        </xdr:cNvPr>
        <xdr:cNvCxnSpPr/>
      </xdr:nvCxnSpPr>
      <xdr:spPr>
        <a:xfrm flipV="1">
          <a:off x="829056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F5AF90B-318F-4EBB-9FC5-985B6557230E}"/>
            </a:ext>
          </a:extLst>
        </xdr:cNvPr>
        <xdr:cNvCxnSpPr/>
      </xdr:nvCxnSpPr>
      <xdr:spPr>
        <a:xfrm>
          <a:off x="826770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586364-9E69-48CC-8016-6BD2B73CD82A}"/>
            </a:ext>
          </a:extLst>
        </xdr:cNvPr>
        <xdr:cNvCxnSpPr/>
      </xdr:nvCxnSpPr>
      <xdr:spPr>
        <a:xfrm flipV="1">
          <a:off x="827532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131D6F5-0052-4D14-8F4B-1D8DE9957565}"/>
            </a:ext>
          </a:extLst>
        </xdr:cNvPr>
        <xdr:cNvCxnSpPr/>
      </xdr:nvCxnSpPr>
      <xdr:spPr>
        <a:xfrm flipV="1">
          <a:off x="832104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6</xdr:row>
      <xdr:rowOff>45720</xdr:rowOff>
    </xdr:from>
    <xdr:to>
      <xdr:col>9</xdr:col>
      <xdr:colOff>525780</xdr:colOff>
      <xdr:row>17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DA0595F-B053-4506-B3F1-F045BE232C65}"/>
            </a:ext>
          </a:extLst>
        </xdr:cNvPr>
        <xdr:cNvCxnSpPr/>
      </xdr:nvCxnSpPr>
      <xdr:spPr>
        <a:xfrm>
          <a:off x="8298180" y="5166360"/>
          <a:ext cx="1676400" cy="2049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11</xdr:row>
      <xdr:rowOff>45720</xdr:rowOff>
    </xdr:from>
    <xdr:to>
      <xdr:col>9</xdr:col>
      <xdr:colOff>518160</xdr:colOff>
      <xdr:row>17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91468F-1FEA-4DFF-9326-782A98B7D485}"/>
            </a:ext>
          </a:extLst>
        </xdr:cNvPr>
        <xdr:cNvCxnSpPr/>
      </xdr:nvCxnSpPr>
      <xdr:spPr>
        <a:xfrm>
          <a:off x="8290560" y="6080760"/>
          <a:ext cx="16764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16</xdr:row>
      <xdr:rowOff>129540</xdr:rowOff>
    </xdr:from>
    <xdr:to>
      <xdr:col>9</xdr:col>
      <xdr:colOff>419100</xdr:colOff>
      <xdr:row>17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2135F2E-3D36-4300-A78B-06700DE3836D}"/>
            </a:ext>
          </a:extLst>
        </xdr:cNvPr>
        <xdr:cNvCxnSpPr/>
      </xdr:nvCxnSpPr>
      <xdr:spPr>
        <a:xfrm>
          <a:off x="8290560" y="7078980"/>
          <a:ext cx="15773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93617</xdr:colOff>
      <xdr:row>35</xdr:row>
      <xdr:rowOff>133894</xdr:rowOff>
    </xdr:from>
    <xdr:to>
      <xdr:col>9</xdr:col>
      <xdr:colOff>451757</xdr:colOff>
      <xdr:row>36</xdr:row>
      <xdr:rowOff>156754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A8BABE2-538C-4DB8-A438-4590DA9FD5A9}"/>
            </a:ext>
          </a:extLst>
        </xdr:cNvPr>
        <xdr:cNvCxnSpPr/>
      </xdr:nvCxnSpPr>
      <xdr:spPr>
        <a:xfrm>
          <a:off x="4371703" y="661089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46808</xdr:colOff>
      <xdr:row>25</xdr:row>
      <xdr:rowOff>6531</xdr:rowOff>
    </xdr:from>
    <xdr:to>
      <xdr:col>9</xdr:col>
      <xdr:colOff>504008</xdr:colOff>
      <xdr:row>36</xdr:row>
      <xdr:rowOff>44631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95398A0-E92C-43AB-ADA2-14DCDA42ED2E}"/>
            </a:ext>
          </a:extLst>
        </xdr:cNvPr>
        <xdr:cNvCxnSpPr/>
      </xdr:nvCxnSpPr>
      <xdr:spPr>
        <a:xfrm>
          <a:off x="4324894" y="4632960"/>
          <a:ext cx="1676400" cy="2073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39188</xdr:colOff>
      <xdr:row>30</xdr:row>
      <xdr:rowOff>6532</xdr:rowOff>
    </xdr:from>
    <xdr:to>
      <xdr:col>9</xdr:col>
      <xdr:colOff>496388</xdr:colOff>
      <xdr:row>36</xdr:row>
      <xdr:rowOff>128451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59AB77A-9CFD-4FC4-BF1C-9233EBEAD549}"/>
            </a:ext>
          </a:extLst>
        </xdr:cNvPr>
        <xdr:cNvCxnSpPr/>
      </xdr:nvCxnSpPr>
      <xdr:spPr>
        <a:xfrm>
          <a:off x="4317274" y="5558246"/>
          <a:ext cx="1676400" cy="1232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35</xdr:row>
      <xdr:rowOff>129540</xdr:rowOff>
    </xdr:from>
    <xdr:to>
      <xdr:col>9</xdr:col>
      <xdr:colOff>419100</xdr:colOff>
      <xdr:row>36</xdr:row>
      <xdr:rowOff>152400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15DB089-34A7-4267-BEBE-2A13CE0078A3}"/>
            </a:ext>
          </a:extLst>
        </xdr:cNvPr>
        <xdr:cNvCxnSpPr/>
      </xdr:nvCxnSpPr>
      <xdr:spPr>
        <a:xfrm>
          <a:off x="4339046" y="309045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ldawn.com/back-propagation-with-cross-entropy-and-softmax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4B2C-8B33-4F80-AF8C-55CE9709FB02}">
  <dimension ref="B2:Q37"/>
  <sheetViews>
    <sheetView zoomScale="70" zoomScaleNormal="70" workbookViewId="0">
      <selection activeCell="H25" sqref="H25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L6" s="6">
        <f>H6*J5+H12*J10+H18*J15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4" spans="3:12" x14ac:dyDescent="0.3">
      <c r="D34" s="4" t="s">
        <v>2</v>
      </c>
      <c r="E34" s="5">
        <v>0.35</v>
      </c>
      <c r="I34" s="4" t="s">
        <v>3</v>
      </c>
      <c r="J34" s="5">
        <v>0.6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74EF-15E7-4415-931A-35AE88D56480}">
  <dimension ref="A2:AX56"/>
  <sheetViews>
    <sheetView tabSelected="1" topLeftCell="A22" zoomScale="70" zoomScaleNormal="70" workbookViewId="0">
      <selection activeCell="S26" sqref="S26"/>
    </sheetView>
  </sheetViews>
  <sheetFormatPr defaultRowHeight="14.4" x14ac:dyDescent="0.3"/>
  <cols>
    <col min="1" max="3" width="8.88671875" style="35"/>
    <col min="4" max="4" width="9.77734375" style="35" customWidth="1"/>
    <col min="5" max="8" width="8.88671875" style="35"/>
    <col min="9" max="9" width="9.77734375" style="35" customWidth="1"/>
    <col min="10" max="20" width="8.88671875" style="35"/>
    <col min="21" max="21" width="9.77734375" style="35" customWidth="1"/>
    <col min="22" max="25" width="8.88671875" style="35"/>
    <col min="26" max="26" width="9.77734375" style="35" customWidth="1"/>
    <col min="27" max="37" width="8.88671875" style="35"/>
    <col min="38" max="38" width="9.77734375" style="35" customWidth="1"/>
    <col min="39" max="42" width="8.88671875" style="35"/>
    <col min="43" max="43" width="9.77734375" style="35" customWidth="1"/>
    <col min="44" max="16384" width="8.88671875" style="35"/>
  </cols>
  <sheetData>
    <row r="2" spans="1:50" x14ac:dyDescent="0.3">
      <c r="A2" s="9" t="s">
        <v>106</v>
      </c>
      <c r="R2" s="9" t="s">
        <v>107</v>
      </c>
      <c r="AI2" s="9" t="s">
        <v>108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</row>
    <row r="3" spans="1:50" x14ac:dyDescent="0.3"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</row>
    <row r="4" spans="1:50" x14ac:dyDescent="0.3"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</row>
    <row r="5" spans="1:50" x14ac:dyDescent="0.3">
      <c r="B5" s="3" t="s">
        <v>0</v>
      </c>
      <c r="C5" s="4" t="s">
        <v>8</v>
      </c>
      <c r="D5" s="35">
        <v>0.15</v>
      </c>
      <c r="F5" s="3" t="s">
        <v>4</v>
      </c>
      <c r="G5" s="3" t="s">
        <v>5</v>
      </c>
      <c r="H5" s="4" t="s">
        <v>16</v>
      </c>
      <c r="I5" s="35">
        <v>0.4</v>
      </c>
      <c r="K5" s="3" t="s">
        <v>12</v>
      </c>
      <c r="L5" s="3" t="s">
        <v>13</v>
      </c>
      <c r="N5" s="3" t="s">
        <v>20</v>
      </c>
      <c r="O5" s="3" t="s">
        <v>23</v>
      </c>
      <c r="S5" s="3" t="s">
        <v>0</v>
      </c>
      <c r="T5" s="4" t="s">
        <v>8</v>
      </c>
      <c r="U5" s="35">
        <v>0.15</v>
      </c>
      <c r="W5" s="3" t="s">
        <v>4</v>
      </c>
      <c r="X5" s="3" t="s">
        <v>5</v>
      </c>
      <c r="Y5" s="4" t="s">
        <v>16</v>
      </c>
      <c r="Z5" s="35">
        <v>0.4</v>
      </c>
      <c r="AB5" s="3" t="s">
        <v>12</v>
      </c>
      <c r="AC5" s="3" t="s">
        <v>13</v>
      </c>
      <c r="AE5" s="3" t="s">
        <v>20</v>
      </c>
      <c r="AF5" s="3" t="s">
        <v>23</v>
      </c>
      <c r="AI5" s="36"/>
      <c r="AJ5" s="3" t="s">
        <v>0</v>
      </c>
      <c r="AK5" s="4" t="s">
        <v>8</v>
      </c>
      <c r="AL5" s="36">
        <v>0.15</v>
      </c>
      <c r="AM5" s="36"/>
      <c r="AN5" s="3" t="s">
        <v>4</v>
      </c>
      <c r="AO5" s="3" t="s">
        <v>5</v>
      </c>
      <c r="AP5" s="4" t="s">
        <v>16</v>
      </c>
      <c r="AQ5" s="36">
        <v>0.4</v>
      </c>
      <c r="AR5" s="36"/>
      <c r="AS5" s="3" t="s">
        <v>12</v>
      </c>
      <c r="AT5" s="3" t="s">
        <v>13</v>
      </c>
      <c r="AU5" s="36"/>
      <c r="AV5" s="3" t="s">
        <v>20</v>
      </c>
      <c r="AW5" s="3" t="s">
        <v>23</v>
      </c>
      <c r="AX5" s="36"/>
    </row>
    <row r="6" spans="1:50" x14ac:dyDescent="0.3">
      <c r="B6" s="6">
        <v>0.05</v>
      </c>
      <c r="F6" s="6">
        <f>B6*D5+B12*D10+B18*C14</f>
        <v>0.3775</v>
      </c>
      <c r="G6" s="6">
        <f>1/(1+EXP(-F6))</f>
        <v>0.59326999210718723</v>
      </c>
      <c r="K6" s="6">
        <f>G6*I5+G12*I10+G18*H14</f>
        <v>1.10590596705977</v>
      </c>
      <c r="L6" s="6">
        <f>1/(1+EXP(-K6))</f>
        <v>0.75136506955231575</v>
      </c>
      <c r="N6" s="6">
        <v>0.01</v>
      </c>
      <c r="O6" s="6">
        <f>(N6-L6)^2</f>
        <v>0.54962216635230998</v>
      </c>
      <c r="S6" s="6">
        <v>0.08</v>
      </c>
      <c r="W6" s="6">
        <f>S6*U5+S12*U10+S18*T14</f>
        <v>0.38200000000000001</v>
      </c>
      <c r="X6" s="6">
        <f>1/(1+EXP(-W6))</f>
        <v>0.59435538790729825</v>
      </c>
      <c r="AB6" s="6">
        <f>X6*Z5+X12*Z10+X18*Y14</f>
        <v>1.1071516022135226</v>
      </c>
      <c r="AC6" s="6">
        <f>1/(1+EXP(-AB6))</f>
        <v>0.75159770076415411</v>
      </c>
      <c r="AE6" s="6">
        <v>0.01</v>
      </c>
      <c r="AF6" s="6">
        <f>(AE6-AC6)^2</f>
        <v>0.54996714977867989</v>
      </c>
      <c r="AI6" s="36"/>
      <c r="AJ6" s="6">
        <v>0.05</v>
      </c>
      <c r="AK6" s="36"/>
      <c r="AL6" s="36"/>
      <c r="AM6" s="36"/>
      <c r="AN6" s="6">
        <f>AJ6*AL5+AJ12*AL10+AJ18*AK14</f>
        <v>0.3775</v>
      </c>
      <c r="AO6" s="6">
        <f>1/(1+EXP(-AN6))</f>
        <v>0.59326999210718723</v>
      </c>
      <c r="AP6" s="36"/>
      <c r="AQ6" s="36"/>
      <c r="AR6" s="36"/>
      <c r="AS6" s="6">
        <f>AO6*AQ5+AO12*AQ10+AO18*AP14</f>
        <v>1.10590596705977</v>
      </c>
      <c r="AT6" s="6">
        <f>1/(1+EXP(-AS6))</f>
        <v>0.75136506955231575</v>
      </c>
      <c r="AU6" s="36"/>
      <c r="AV6" s="6">
        <v>0.01</v>
      </c>
      <c r="AW6" s="6">
        <f>(AV6-AT6)^2</f>
        <v>0.54962216635230998</v>
      </c>
      <c r="AX6" s="36"/>
    </row>
    <row r="7" spans="1:50" x14ac:dyDescent="0.3">
      <c r="C7" s="4" t="s">
        <v>10</v>
      </c>
      <c r="D7" s="35">
        <v>0.25</v>
      </c>
      <c r="H7" s="4" t="s">
        <v>17</v>
      </c>
      <c r="I7" s="35">
        <v>0.5</v>
      </c>
      <c r="T7" s="4" t="s">
        <v>10</v>
      </c>
      <c r="U7" s="35">
        <v>0.25</v>
      </c>
      <c r="Y7" s="4" t="s">
        <v>17</v>
      </c>
      <c r="Z7" s="35">
        <v>0.5</v>
      </c>
      <c r="AI7" s="36"/>
      <c r="AJ7" s="36"/>
      <c r="AK7" s="4" t="s">
        <v>10</v>
      </c>
      <c r="AL7" s="36">
        <v>0.25</v>
      </c>
      <c r="AM7" s="36"/>
      <c r="AN7" s="36"/>
      <c r="AO7" s="36"/>
      <c r="AP7" s="4" t="s">
        <v>17</v>
      </c>
      <c r="AQ7" s="36">
        <v>0.5</v>
      </c>
      <c r="AR7" s="36"/>
      <c r="AS7" s="36"/>
      <c r="AT7" s="36"/>
      <c r="AU7" s="36"/>
      <c r="AV7" s="36"/>
      <c r="AW7" s="36"/>
      <c r="AX7" s="36"/>
    </row>
    <row r="8" spans="1:50" x14ac:dyDescent="0.3">
      <c r="P8" s="3" t="s">
        <v>21</v>
      </c>
      <c r="AG8" s="3" t="s">
        <v>21</v>
      </c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" t="s">
        <v>21</v>
      </c>
    </row>
    <row r="9" spans="1:50" x14ac:dyDescent="0.3">
      <c r="P9" s="6">
        <f>(O6+O12)/2</f>
        <v>0.29837110876000272</v>
      </c>
      <c r="AG9" s="6">
        <f>(AF6+AF12)/2</f>
        <v>0.29848519934008066</v>
      </c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6">
        <f>(AW6+AW12)/2</f>
        <v>0.29837110876000272</v>
      </c>
    </row>
    <row r="10" spans="1:50" x14ac:dyDescent="0.3">
      <c r="C10" s="4" t="s">
        <v>9</v>
      </c>
      <c r="D10" s="35">
        <v>0.2</v>
      </c>
      <c r="H10" s="4" t="s">
        <v>18</v>
      </c>
      <c r="I10" s="35">
        <v>0.45</v>
      </c>
      <c r="T10" s="4" t="s">
        <v>9</v>
      </c>
      <c r="U10" s="35">
        <v>0.2</v>
      </c>
      <c r="Y10" s="4" t="s">
        <v>18</v>
      </c>
      <c r="Z10" s="35">
        <v>0.45</v>
      </c>
      <c r="AI10" s="36"/>
      <c r="AJ10" s="36"/>
      <c r="AK10" s="4" t="s">
        <v>9</v>
      </c>
      <c r="AL10" s="36">
        <v>0.2</v>
      </c>
      <c r="AM10" s="36"/>
      <c r="AN10" s="36"/>
      <c r="AO10" s="36"/>
      <c r="AP10" s="4" t="s">
        <v>18</v>
      </c>
      <c r="AQ10" s="36">
        <v>0.45</v>
      </c>
      <c r="AR10" s="36"/>
      <c r="AS10" s="36"/>
      <c r="AT10" s="36"/>
      <c r="AU10" s="36"/>
      <c r="AV10" s="36"/>
      <c r="AW10" s="36"/>
      <c r="AX10" s="36"/>
    </row>
    <row r="11" spans="1:5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S11" s="3" t="s">
        <v>1</v>
      </c>
      <c r="W11" s="3" t="s">
        <v>6</v>
      </c>
      <c r="X11" s="3" t="s">
        <v>7</v>
      </c>
      <c r="AB11" s="3" t="s">
        <v>15</v>
      </c>
      <c r="AC11" s="3" t="s">
        <v>14</v>
      </c>
      <c r="AE11" s="3" t="s">
        <v>22</v>
      </c>
      <c r="AF11" s="3" t="s">
        <v>24</v>
      </c>
      <c r="AI11" s="36"/>
      <c r="AJ11" s="3" t="s">
        <v>1</v>
      </c>
      <c r="AK11" s="36"/>
      <c r="AL11" s="36"/>
      <c r="AM11" s="36"/>
      <c r="AN11" s="3" t="s">
        <v>6</v>
      </c>
      <c r="AO11" s="3" t="s">
        <v>7</v>
      </c>
      <c r="AP11" s="36"/>
      <c r="AQ11" s="36"/>
      <c r="AR11" s="36"/>
      <c r="AS11" s="3" t="s">
        <v>15</v>
      </c>
      <c r="AT11" s="3" t="s">
        <v>14</v>
      </c>
      <c r="AU11" s="36"/>
      <c r="AV11" s="3" t="s">
        <v>22</v>
      </c>
      <c r="AW11" s="3" t="s">
        <v>24</v>
      </c>
      <c r="AX11" s="36"/>
    </row>
    <row r="12" spans="1:50" x14ac:dyDescent="0.3">
      <c r="B12" s="6">
        <v>0.1</v>
      </c>
      <c r="C12" s="4" t="s">
        <v>11</v>
      </c>
      <c r="D12" s="35">
        <v>0.3</v>
      </c>
      <c r="F12" s="6">
        <f>B6*D7+B12*D12+B18*D15</f>
        <v>0.39249999999999996</v>
      </c>
      <c r="G12" s="6">
        <f>1/(1+EXP(-F12))</f>
        <v>0.59688437825976703</v>
      </c>
      <c r="H12" s="4" t="s">
        <v>19</v>
      </c>
      <c r="I12" s="35">
        <v>0.55000000000000004</v>
      </c>
      <c r="K12" s="6">
        <f>G6*I7+G12*I12+G18*I15</f>
        <v>1.2249214040964653</v>
      </c>
      <c r="L12" s="6">
        <f>1/(1+EXP(-K12))</f>
        <v>0.77292846532146253</v>
      </c>
      <c r="N12" s="6">
        <v>0.99</v>
      </c>
      <c r="O12" s="6">
        <f>(N12-L12)^2</f>
        <v>4.7120051167695493E-2</v>
      </c>
      <c r="S12" s="6">
        <v>0.1</v>
      </c>
      <c r="T12" s="4" t="s">
        <v>11</v>
      </c>
      <c r="U12" s="35">
        <v>0.3</v>
      </c>
      <c r="W12" s="6">
        <f>S6*U7+S12*U12+S18*U15</f>
        <v>0.39999999999999997</v>
      </c>
      <c r="X12" s="6">
        <f>1/(1+EXP(-W12))</f>
        <v>0.598687660112452</v>
      </c>
      <c r="Y12" s="4" t="s">
        <v>19</v>
      </c>
      <c r="Z12" s="35">
        <v>0.55000000000000004</v>
      </c>
      <c r="AB12" s="6">
        <f>X6*Z7+X12*Z12+X18*Z15</f>
        <v>1.2264559070154979</v>
      </c>
      <c r="AC12" s="6">
        <f>1/(1+EXP(-AB12))</f>
        <v>0.77319767321017652</v>
      </c>
      <c r="AE12" s="6">
        <v>0.99</v>
      </c>
      <c r="AF12" s="6">
        <f>(AE12-AC12)^2</f>
        <v>4.7003248901481408E-2</v>
      </c>
      <c r="AI12" s="36"/>
      <c r="AJ12" s="6">
        <v>0.1</v>
      </c>
      <c r="AK12" s="4" t="s">
        <v>11</v>
      </c>
      <c r="AL12" s="36">
        <v>0.3</v>
      </c>
      <c r="AM12" s="36"/>
      <c r="AN12" s="6">
        <f>AJ6*AL7+AJ12*AL12+AJ18*AL15</f>
        <v>0.39249999999999996</v>
      </c>
      <c r="AO12" s="6">
        <f>1/(1+EXP(-AN12))</f>
        <v>0.59688437825976703</v>
      </c>
      <c r="AP12" s="4" t="s">
        <v>19</v>
      </c>
      <c r="AQ12" s="36">
        <v>0.55000000000000004</v>
      </c>
      <c r="AR12" s="36"/>
      <c r="AS12" s="6">
        <f>AO6*AQ7+AO12*AQ12+AO18*AQ15</f>
        <v>1.2249214040964653</v>
      </c>
      <c r="AT12" s="6">
        <f>1/(1+EXP(-AS12))</f>
        <v>0.77292846532146253</v>
      </c>
      <c r="AU12" s="36"/>
      <c r="AV12" s="6">
        <v>0.99</v>
      </c>
      <c r="AW12" s="6">
        <f>(AV12-AT12)^2</f>
        <v>4.7120051167695493E-2</v>
      </c>
      <c r="AX12" s="36"/>
    </row>
    <row r="13" spans="1:50" x14ac:dyDescent="0.3"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</row>
    <row r="14" spans="1:50" x14ac:dyDescent="0.3">
      <c r="C14" s="35">
        <v>0.35</v>
      </c>
      <c r="H14" s="35">
        <v>0.6</v>
      </c>
      <c r="T14" s="35">
        <v>0.35</v>
      </c>
      <c r="Y14" s="35">
        <v>0.6</v>
      </c>
      <c r="AI14" s="36"/>
      <c r="AJ14" s="36"/>
      <c r="AK14" s="36">
        <v>0.35</v>
      </c>
      <c r="AL14" s="36"/>
      <c r="AM14" s="36"/>
      <c r="AN14" s="36"/>
      <c r="AO14" s="36"/>
      <c r="AP14" s="36">
        <v>0.6</v>
      </c>
      <c r="AQ14" s="36"/>
      <c r="AR14" s="36"/>
      <c r="AS14" s="36"/>
      <c r="AT14" s="36"/>
      <c r="AU14" s="36"/>
      <c r="AV14" s="36"/>
      <c r="AW14" s="36"/>
      <c r="AX14" s="36"/>
    </row>
    <row r="15" spans="1:50" x14ac:dyDescent="0.3">
      <c r="C15" s="4" t="s">
        <v>2</v>
      </c>
      <c r="D15" s="35">
        <v>0.35</v>
      </c>
      <c r="H15" s="4" t="s">
        <v>3</v>
      </c>
      <c r="I15" s="35">
        <v>0.6</v>
      </c>
      <c r="T15" s="4" t="s">
        <v>2</v>
      </c>
      <c r="U15" s="35">
        <v>0.35</v>
      </c>
      <c r="Y15" s="4" t="s">
        <v>3</v>
      </c>
      <c r="Z15" s="35">
        <v>0.6</v>
      </c>
      <c r="AI15" s="36"/>
      <c r="AJ15" s="36"/>
      <c r="AK15" s="4" t="s">
        <v>2</v>
      </c>
      <c r="AL15" s="36">
        <v>0.35</v>
      </c>
      <c r="AM15" s="36"/>
      <c r="AN15" s="36"/>
      <c r="AO15" s="36"/>
      <c r="AP15" s="4" t="s">
        <v>3</v>
      </c>
      <c r="AQ15" s="36">
        <v>0.6</v>
      </c>
      <c r="AR15" s="36"/>
      <c r="AS15" s="36"/>
      <c r="AT15" s="36"/>
      <c r="AU15" s="36"/>
      <c r="AV15" s="36"/>
      <c r="AW15" s="36"/>
      <c r="AX15" s="36"/>
    </row>
    <row r="16" spans="1:50" x14ac:dyDescent="0.3">
      <c r="K16" s="7"/>
      <c r="AB16" s="7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7"/>
      <c r="AT16" s="36"/>
      <c r="AU16" s="36"/>
      <c r="AV16" s="36"/>
      <c r="AW16" s="36"/>
      <c r="AX16" s="36"/>
    </row>
    <row r="17" spans="1:50" x14ac:dyDescent="0.3">
      <c r="B17" s="3" t="s">
        <v>2</v>
      </c>
      <c r="G17" s="3" t="s">
        <v>3</v>
      </c>
      <c r="K17" s="8"/>
      <c r="S17" s="3" t="s">
        <v>2</v>
      </c>
      <c r="X17" s="3" t="s">
        <v>3</v>
      </c>
      <c r="AB17" s="8"/>
      <c r="AI17" s="36"/>
      <c r="AJ17" s="3" t="s">
        <v>2</v>
      </c>
      <c r="AK17" s="36"/>
      <c r="AL17" s="36"/>
      <c r="AM17" s="36"/>
      <c r="AN17" s="36"/>
      <c r="AO17" s="3" t="s">
        <v>3</v>
      </c>
      <c r="AP17" s="36"/>
      <c r="AQ17" s="36"/>
      <c r="AR17" s="36"/>
      <c r="AS17" s="8"/>
      <c r="AT17" s="36"/>
      <c r="AU17" s="36"/>
      <c r="AV17" s="36"/>
      <c r="AW17" s="36"/>
      <c r="AX17" s="36"/>
    </row>
    <row r="18" spans="1:50" x14ac:dyDescent="0.3">
      <c r="B18" s="6">
        <v>1</v>
      </c>
      <c r="G18" s="6">
        <v>1</v>
      </c>
      <c r="K18" s="7"/>
      <c r="S18" s="6">
        <v>1</v>
      </c>
      <c r="X18" s="6">
        <v>1</v>
      </c>
      <c r="AB18" s="7"/>
      <c r="AI18" s="36"/>
      <c r="AJ18" s="6">
        <v>1</v>
      </c>
      <c r="AK18" s="36"/>
      <c r="AL18" s="36"/>
      <c r="AM18" s="36"/>
      <c r="AN18" s="36"/>
      <c r="AO18" s="6">
        <v>1</v>
      </c>
      <c r="AP18" s="36"/>
      <c r="AQ18" s="36"/>
      <c r="AR18" s="36"/>
      <c r="AS18" s="7"/>
      <c r="AT18" s="36"/>
      <c r="AU18" s="36"/>
      <c r="AV18" s="36"/>
      <c r="AW18" s="36"/>
      <c r="AX18" s="36"/>
    </row>
    <row r="19" spans="1:50" x14ac:dyDescent="0.3">
      <c r="K19" s="7"/>
    </row>
    <row r="20" spans="1:50" x14ac:dyDescent="0.3">
      <c r="J20" s="36"/>
    </row>
    <row r="21" spans="1:50" x14ac:dyDescent="0.3">
      <c r="J21" s="36"/>
    </row>
    <row r="22" spans="1:50" x14ac:dyDescent="0.3">
      <c r="A22" s="9" t="s">
        <v>116</v>
      </c>
      <c r="J22" s="36"/>
      <c r="R22" s="9" t="s">
        <v>117</v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I22" s="9" t="s">
        <v>118</v>
      </c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50" x14ac:dyDescent="0.3">
      <c r="D23" s="40" t="s">
        <v>110</v>
      </c>
      <c r="I23" s="40" t="s">
        <v>110</v>
      </c>
      <c r="J23" s="36"/>
      <c r="R23" s="36"/>
      <c r="S23" s="36"/>
      <c r="T23" s="36"/>
      <c r="U23" s="40" t="s">
        <v>110</v>
      </c>
      <c r="V23" s="36"/>
      <c r="W23" s="36"/>
      <c r="X23" s="36"/>
      <c r="Y23" s="36"/>
      <c r="Z23" s="40" t="s">
        <v>110</v>
      </c>
      <c r="AA23" s="36"/>
      <c r="AB23" s="36"/>
      <c r="AC23" s="36"/>
      <c r="AD23" s="36"/>
      <c r="AE23" s="36"/>
      <c r="AI23" s="36"/>
      <c r="AJ23" s="36"/>
      <c r="AK23" s="36"/>
      <c r="AL23" s="40" t="s">
        <v>110</v>
      </c>
      <c r="AM23" s="36"/>
      <c r="AN23" s="36"/>
      <c r="AO23" s="36"/>
      <c r="AP23" s="36"/>
      <c r="AQ23" s="40" t="s">
        <v>110</v>
      </c>
      <c r="AR23" s="36"/>
      <c r="AS23" s="36"/>
      <c r="AT23" s="36"/>
      <c r="AU23" s="36"/>
      <c r="AV23" s="36"/>
    </row>
    <row r="24" spans="1:50" x14ac:dyDescent="0.3">
      <c r="B24" s="3" t="s">
        <v>0</v>
      </c>
      <c r="C24" s="4" t="s">
        <v>8</v>
      </c>
      <c r="D24" s="35">
        <f>F$25*$B$6</f>
        <v>4.3856773447434685E-4</v>
      </c>
      <c r="F24" s="3" t="s">
        <v>43</v>
      </c>
      <c r="G24" s="3" t="s">
        <v>45</v>
      </c>
      <c r="H24" s="4" t="s">
        <v>16</v>
      </c>
      <c r="I24" s="35">
        <f>L$25*$G$6</f>
        <v>8.2167040564230784E-2</v>
      </c>
      <c r="J24" s="36"/>
      <c r="K24" s="38" t="s">
        <v>109</v>
      </c>
      <c r="L24" s="3" t="s">
        <v>27</v>
      </c>
      <c r="M24" s="3" t="s">
        <v>29</v>
      </c>
      <c r="N24" s="3" t="s">
        <v>42</v>
      </c>
      <c r="R24" s="36"/>
      <c r="S24" s="3" t="s">
        <v>0</v>
      </c>
      <c r="T24" s="4" t="s">
        <v>8</v>
      </c>
      <c r="U24" s="36">
        <f>W$25*S$6</f>
        <v>7.0154506615608574E-4</v>
      </c>
      <c r="V24" s="36"/>
      <c r="W24" s="3" t="s">
        <v>43</v>
      </c>
      <c r="X24" s="3" t="s">
        <v>45</v>
      </c>
      <c r="Y24" s="4" t="s">
        <v>16</v>
      </c>
      <c r="Z24" s="36">
        <f>AC$25*X$6</f>
        <v>8.2291623969538874E-2</v>
      </c>
      <c r="AA24" s="36"/>
      <c r="AB24" s="38" t="s">
        <v>109</v>
      </c>
      <c r="AC24" s="3" t="s">
        <v>27</v>
      </c>
      <c r="AD24" s="3" t="s">
        <v>29</v>
      </c>
      <c r="AE24" s="3" t="s">
        <v>42</v>
      </c>
      <c r="AI24" s="36"/>
      <c r="AJ24" s="3" t="s">
        <v>0</v>
      </c>
      <c r="AK24" s="4" t="s">
        <v>8</v>
      </c>
      <c r="AL24" s="36">
        <f>AN$25*AJ$6</f>
        <v>4.3856773447434685E-4</v>
      </c>
      <c r="AM24" s="36"/>
      <c r="AN24" s="3" t="s">
        <v>43</v>
      </c>
      <c r="AO24" s="3" t="s">
        <v>45</v>
      </c>
      <c r="AP24" s="4" t="s">
        <v>16</v>
      </c>
      <c r="AQ24" s="36">
        <f>AT$25*AO$6</f>
        <v>8.2167040564230784E-2</v>
      </c>
      <c r="AR24" s="36"/>
      <c r="AS24" s="38" t="s">
        <v>109</v>
      </c>
      <c r="AT24" s="3" t="s">
        <v>27</v>
      </c>
      <c r="AU24" s="3" t="s">
        <v>29</v>
      </c>
      <c r="AV24" s="3" t="s">
        <v>42</v>
      </c>
    </row>
    <row r="25" spans="1:50" x14ac:dyDescent="0.3">
      <c r="B25" s="6">
        <v>0.05</v>
      </c>
      <c r="F25" s="6">
        <f>G6*(1-G6)*G25</f>
        <v>8.7713546894869366E-3</v>
      </c>
      <c r="G25" s="6">
        <f>I5*L$25+I7*L$31</f>
        <v>3.6350306393144682E-2</v>
      </c>
      <c r="K25" s="44">
        <v>1</v>
      </c>
      <c r="L25" s="6">
        <f>M25*N25</f>
        <v>0.13849856162855698</v>
      </c>
      <c r="M25" s="6">
        <f>L6*(1-L6)</f>
        <v>0.18681560180895948</v>
      </c>
      <c r="N25" s="6">
        <f>-(N6-L6)</f>
        <v>0.74136506955231574</v>
      </c>
      <c r="R25" s="36"/>
      <c r="S25" s="6">
        <v>0.08</v>
      </c>
      <c r="T25" s="36"/>
      <c r="U25" s="36"/>
      <c r="V25" s="36"/>
      <c r="W25" s="6">
        <f>X6*(1-X6)*X25</f>
        <v>8.7693133269510712E-3</v>
      </c>
      <c r="X25" s="6">
        <f>Z5*AC$25+Z7*AC$31</f>
        <v>3.6372543484520584E-2</v>
      </c>
      <c r="Y25" s="36"/>
      <c r="Z25" s="36"/>
      <c r="AA25" s="36"/>
      <c r="AB25" s="43">
        <v>2</v>
      </c>
      <c r="AC25" s="6">
        <f>AD25*AE25</f>
        <v>0.13845525024898725</v>
      </c>
      <c r="AD25" s="6">
        <f>AC6*(1-AC6)</f>
        <v>0.18669859697019117</v>
      </c>
      <c r="AE25" s="6">
        <f>-(AE6-AC6)</f>
        <v>0.7415977007641541</v>
      </c>
      <c r="AI25" s="36"/>
      <c r="AJ25" s="6">
        <v>0.05</v>
      </c>
      <c r="AK25" s="36"/>
      <c r="AL25" s="36"/>
      <c r="AM25" s="36"/>
      <c r="AN25" s="6">
        <f>AO6*(1-AO6)*AO25</f>
        <v>8.7713546894869366E-3</v>
      </c>
      <c r="AO25" s="6">
        <f>AQ5*AT$25+AQ7*AT$31</f>
        <v>3.6350306393144682E-2</v>
      </c>
      <c r="AP25" s="36"/>
      <c r="AQ25" s="36"/>
      <c r="AR25" s="36"/>
      <c r="AS25" s="42">
        <v>3</v>
      </c>
      <c r="AT25" s="6">
        <f>AU25*AV25</f>
        <v>0.13849856162855698</v>
      </c>
      <c r="AU25" s="6">
        <f>AT6*(1-AT6)</f>
        <v>0.18681560180895948</v>
      </c>
      <c r="AV25" s="6">
        <f>-(AV6-AT6)</f>
        <v>0.74136506955231574</v>
      </c>
    </row>
    <row r="26" spans="1:50" x14ac:dyDescent="0.3">
      <c r="C26" s="4" t="s">
        <v>10</v>
      </c>
      <c r="D26" s="36">
        <f>F$31*$B$6</f>
        <v>4.977127352608601E-4</v>
      </c>
      <c r="F26" s="36"/>
      <c r="H26" s="4" t="s">
        <v>17</v>
      </c>
      <c r="I26" s="36">
        <f>L$31*$G$6</f>
        <v>-2.2602540477475067E-2</v>
      </c>
      <c r="K26" s="36"/>
      <c r="L26" s="36"/>
      <c r="M26" s="36"/>
      <c r="N26" s="36"/>
      <c r="R26" s="36"/>
      <c r="S26" s="36"/>
      <c r="T26" s="4" t="s">
        <v>10</v>
      </c>
      <c r="U26" s="36">
        <f>W$31*S$6</f>
        <v>7.9563499848674698E-4</v>
      </c>
      <c r="V26" s="36"/>
      <c r="W26" s="36"/>
      <c r="X26" s="36"/>
      <c r="Y26" s="4" t="s">
        <v>17</v>
      </c>
      <c r="Z26" s="36">
        <f>AC$31*X$6</f>
        <v>-2.2596864791796498E-2</v>
      </c>
      <c r="AA26" s="36"/>
      <c r="AB26" s="36"/>
      <c r="AC26" s="36"/>
      <c r="AD26" s="36"/>
      <c r="AE26" s="36"/>
      <c r="AI26" s="36"/>
      <c r="AJ26" s="36"/>
      <c r="AK26" s="4" t="s">
        <v>10</v>
      </c>
      <c r="AL26" s="36">
        <f>AN$31*AJ$6</f>
        <v>4.977127352608601E-4</v>
      </c>
      <c r="AM26" s="36"/>
      <c r="AN26" s="36"/>
      <c r="AO26" s="36"/>
      <c r="AP26" s="4" t="s">
        <v>17</v>
      </c>
      <c r="AQ26" s="36">
        <f>AT$31*AO$6</f>
        <v>-2.2602540477475067E-2</v>
      </c>
      <c r="AR26" s="36"/>
      <c r="AS26" s="36"/>
      <c r="AT26" s="36"/>
      <c r="AU26" s="36"/>
      <c r="AV26" s="36"/>
    </row>
    <row r="27" spans="1:50" x14ac:dyDescent="0.3">
      <c r="F27" s="36"/>
      <c r="K27" s="36"/>
      <c r="L27" s="36"/>
      <c r="M27" s="36"/>
      <c r="N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</row>
    <row r="28" spans="1:50" x14ac:dyDescent="0.3"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</row>
    <row r="29" spans="1:50" x14ac:dyDescent="0.3">
      <c r="C29" s="4" t="s">
        <v>9</v>
      </c>
      <c r="D29" s="41">
        <f>F$25*$B$12</f>
        <v>8.771354689486937E-4</v>
      </c>
      <c r="H29" s="4" t="s">
        <v>18</v>
      </c>
      <c r="I29" s="36">
        <f>L$25*$G$12</f>
        <v>8.2667627847533259E-2</v>
      </c>
      <c r="K29" s="36"/>
      <c r="L29" s="36"/>
      <c r="M29" s="36"/>
      <c r="N29" s="36"/>
      <c r="R29" s="36"/>
      <c r="S29" s="36"/>
      <c r="T29" s="4" t="s">
        <v>9</v>
      </c>
      <c r="U29" s="41">
        <f>W$25*S$12</f>
        <v>8.7693133269510721E-4</v>
      </c>
      <c r="V29" s="36"/>
      <c r="W29" s="36"/>
      <c r="X29" s="36"/>
      <c r="Y29" s="4" t="s">
        <v>18</v>
      </c>
      <c r="Z29" s="36">
        <f>AC$25*X$12</f>
        <v>8.2891449801850162E-2</v>
      </c>
      <c r="AA29" s="36"/>
      <c r="AB29" s="36"/>
      <c r="AC29" s="36"/>
      <c r="AD29" s="36"/>
      <c r="AE29" s="36"/>
      <c r="AI29" s="36"/>
      <c r="AJ29" s="36"/>
      <c r="AK29" s="4" t="s">
        <v>9</v>
      </c>
      <c r="AL29" s="41">
        <f>AN$25*AJ$12</f>
        <v>8.771354689486937E-4</v>
      </c>
      <c r="AM29" s="36"/>
      <c r="AN29" s="36"/>
      <c r="AO29" s="36"/>
      <c r="AP29" s="4" t="s">
        <v>18</v>
      </c>
      <c r="AQ29" s="36">
        <f>AT$25*AO$12</f>
        <v>8.2667627847533259E-2</v>
      </c>
      <c r="AR29" s="36"/>
      <c r="AS29" s="36"/>
      <c r="AT29" s="36"/>
      <c r="AU29" s="36"/>
      <c r="AV29" s="36"/>
    </row>
    <row r="30" spans="1:50" x14ac:dyDescent="0.3">
      <c r="B30" s="3" t="s">
        <v>1</v>
      </c>
      <c r="F30" s="3" t="s">
        <v>44</v>
      </c>
      <c r="G30" s="3" t="s">
        <v>45</v>
      </c>
      <c r="K30" s="3" t="s">
        <v>109</v>
      </c>
      <c r="L30" s="3" t="s">
        <v>28</v>
      </c>
      <c r="M30" s="3" t="s">
        <v>29</v>
      </c>
      <c r="N30" s="3" t="s">
        <v>42</v>
      </c>
      <c r="R30" s="36"/>
      <c r="S30" s="3" t="s">
        <v>1</v>
      </c>
      <c r="T30" s="36"/>
      <c r="U30" s="36"/>
      <c r="V30" s="36"/>
      <c r="W30" s="3" t="s">
        <v>44</v>
      </c>
      <c r="X30" s="3" t="s">
        <v>45</v>
      </c>
      <c r="Y30" s="36"/>
      <c r="Z30" s="36"/>
      <c r="AA30" s="36"/>
      <c r="AB30" s="3" t="s">
        <v>109</v>
      </c>
      <c r="AC30" s="3" t="s">
        <v>28</v>
      </c>
      <c r="AD30" s="3" t="s">
        <v>29</v>
      </c>
      <c r="AE30" s="3" t="s">
        <v>42</v>
      </c>
      <c r="AI30" s="36"/>
      <c r="AJ30" s="3" t="s">
        <v>1</v>
      </c>
      <c r="AK30" s="36"/>
      <c r="AL30" s="36"/>
      <c r="AM30" s="36"/>
      <c r="AN30" s="3" t="s">
        <v>44</v>
      </c>
      <c r="AO30" s="3" t="s">
        <v>45</v>
      </c>
      <c r="AP30" s="36"/>
      <c r="AQ30" s="36"/>
      <c r="AR30" s="36"/>
      <c r="AS30" s="3" t="s">
        <v>109</v>
      </c>
      <c r="AT30" s="3" t="s">
        <v>28</v>
      </c>
      <c r="AU30" s="3" t="s">
        <v>29</v>
      </c>
      <c r="AV30" s="3" t="s">
        <v>42</v>
      </c>
    </row>
    <row r="31" spans="1:50" x14ac:dyDescent="0.3">
      <c r="B31" s="6">
        <v>0.1</v>
      </c>
      <c r="C31" s="4" t="s">
        <v>11</v>
      </c>
      <c r="D31" s="36">
        <f>F$31*$B$12</f>
        <v>9.954254705217202E-4</v>
      </c>
      <c r="F31" s="6">
        <f>G12*(1-G12)*G31</f>
        <v>9.9542547052172015E-3</v>
      </c>
      <c r="G31" s="6">
        <f>I10*L$25+I12*L$31</f>
        <v>4.1370322648744712E-2</v>
      </c>
      <c r="H31" s="4" t="s">
        <v>19</v>
      </c>
      <c r="I31" s="36">
        <f>L$31*$G$12</f>
        <v>-2.2740242215978219E-2</v>
      </c>
      <c r="K31" s="44">
        <v>1</v>
      </c>
      <c r="L31" s="6">
        <f>M31*N31</f>
        <v>-3.8098236516556229E-2</v>
      </c>
      <c r="M31" s="6">
        <f>L12*(1-L12)</f>
        <v>0.17551005281727122</v>
      </c>
      <c r="N31" s="6">
        <f>-(N12-L12)</f>
        <v>-0.21707153467853746</v>
      </c>
      <c r="R31" s="36"/>
      <c r="S31" s="6">
        <v>0.1</v>
      </c>
      <c r="T31" s="4" t="s">
        <v>11</v>
      </c>
      <c r="U31" s="36">
        <f>W$31*S$12</f>
        <v>9.9454374810843378E-4</v>
      </c>
      <c r="V31" s="36"/>
      <c r="W31" s="6">
        <f>X12*(1-X12)*X31</f>
        <v>9.945437481084337E-3</v>
      </c>
      <c r="X31" s="6">
        <f>Z10*AC$25+Z12*AC$31</f>
        <v>4.1394350335462501E-2</v>
      </c>
      <c r="Y31" s="4" t="s">
        <v>19</v>
      </c>
      <c r="Z31" s="36">
        <f>AC$31*X$12</f>
        <v>-2.2761573939308062E-2</v>
      </c>
      <c r="AA31" s="36"/>
      <c r="AB31" s="43">
        <v>2</v>
      </c>
      <c r="AC31" s="6">
        <f>AD31*AE31</f>
        <v>-3.801911323014865E-2</v>
      </c>
      <c r="AD31" s="6">
        <f>AC12*(1-AC12)</f>
        <v>0.17536303135254561</v>
      </c>
      <c r="AE31" s="6">
        <f>-(AE12-AC12)</f>
        <v>-0.21680232678982347</v>
      </c>
      <c r="AI31" s="36"/>
      <c r="AJ31" s="6">
        <v>0.1</v>
      </c>
      <c r="AK31" s="4" t="s">
        <v>11</v>
      </c>
      <c r="AL31" s="36">
        <f>AN$31*AJ$12</f>
        <v>9.954254705217202E-4</v>
      </c>
      <c r="AM31" s="36"/>
      <c r="AN31" s="6">
        <f>AO12*(1-AO12)*AO31</f>
        <v>9.9542547052172015E-3</v>
      </c>
      <c r="AO31" s="6">
        <f>AQ10*AT$25+AQ12*AT$31</f>
        <v>4.1370322648744712E-2</v>
      </c>
      <c r="AP31" s="4" t="s">
        <v>19</v>
      </c>
      <c r="AQ31" s="36">
        <f>AT$31*AO$12</f>
        <v>-2.2740242215978219E-2</v>
      </c>
      <c r="AR31" s="36"/>
      <c r="AS31" s="42">
        <v>3</v>
      </c>
      <c r="AT31" s="6">
        <f>AU31*AV31</f>
        <v>-3.8098236516556229E-2</v>
      </c>
      <c r="AU31" s="6">
        <f>AT12*(1-AT12)</f>
        <v>0.17551005281727122</v>
      </c>
      <c r="AV31" s="6">
        <f>-(AV12-AT12)</f>
        <v>-0.21707153467853746</v>
      </c>
    </row>
    <row r="32" spans="1:50" x14ac:dyDescent="0.3">
      <c r="F32" s="36"/>
      <c r="K32" s="36"/>
      <c r="L32" s="36"/>
      <c r="M32" s="36"/>
      <c r="N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</row>
    <row r="33" spans="1:48" x14ac:dyDescent="0.3">
      <c r="C33" s="36">
        <f>F$25*$B$18</f>
        <v>8.7713546894869366E-3</v>
      </c>
      <c r="F33" s="36"/>
      <c r="H33" s="36">
        <f>L$25*$G$18</f>
        <v>0.13849856162855698</v>
      </c>
      <c r="K33" s="36"/>
      <c r="L33" s="36"/>
      <c r="M33" s="36"/>
      <c r="N33" s="36"/>
      <c r="R33" s="36"/>
      <c r="S33" s="36"/>
      <c r="T33" s="36">
        <f>W$25*S$18</f>
        <v>8.7693133269510712E-3</v>
      </c>
      <c r="U33" s="36"/>
      <c r="V33" s="36"/>
      <c r="W33" s="36"/>
      <c r="X33" s="36"/>
      <c r="Y33" s="36">
        <f>AC$25*X$18</f>
        <v>0.13845525024898725</v>
      </c>
      <c r="Z33" s="36"/>
      <c r="AA33" s="36"/>
      <c r="AB33" s="36"/>
      <c r="AC33" s="36"/>
      <c r="AD33" s="36"/>
      <c r="AE33" s="36"/>
      <c r="AI33" s="36"/>
      <c r="AJ33" s="36"/>
      <c r="AK33" s="36">
        <f>AN$25*AJ$18</f>
        <v>8.7713546894869366E-3</v>
      </c>
      <c r="AL33" s="36"/>
      <c r="AM33" s="36"/>
      <c r="AN33" s="36"/>
      <c r="AO33" s="36"/>
      <c r="AP33" s="36">
        <f>AT$25*AO$18</f>
        <v>0.13849856162855698</v>
      </c>
      <c r="AQ33" s="36"/>
      <c r="AR33" s="36"/>
      <c r="AS33" s="36"/>
      <c r="AT33" s="36"/>
      <c r="AU33" s="36"/>
      <c r="AV33" s="36"/>
    </row>
    <row r="34" spans="1:48" x14ac:dyDescent="0.3">
      <c r="C34" s="4" t="s">
        <v>2</v>
      </c>
      <c r="D34" s="36">
        <f>F$31*$B$18</f>
        <v>9.9542547052172015E-3</v>
      </c>
      <c r="F34" s="36"/>
      <c r="H34" s="4" t="s">
        <v>3</v>
      </c>
      <c r="I34" s="36">
        <f>L$31*$G$18</f>
        <v>-3.8098236516556229E-2</v>
      </c>
      <c r="K34" s="36"/>
      <c r="L34" s="36"/>
      <c r="M34" s="36"/>
      <c r="N34" s="36"/>
      <c r="R34" s="36"/>
      <c r="S34" s="36"/>
      <c r="T34" s="4" t="s">
        <v>2</v>
      </c>
      <c r="U34" s="36">
        <f>W$31*S$18</f>
        <v>9.945437481084337E-3</v>
      </c>
      <c r="V34" s="36"/>
      <c r="W34" s="36"/>
      <c r="X34" s="36"/>
      <c r="Y34" s="4" t="s">
        <v>3</v>
      </c>
      <c r="Z34" s="36">
        <f>AC$31*X$18</f>
        <v>-3.801911323014865E-2</v>
      </c>
      <c r="AA34" s="36"/>
      <c r="AB34" s="36"/>
      <c r="AC34" s="36"/>
      <c r="AD34" s="36"/>
      <c r="AE34" s="36"/>
      <c r="AI34" s="36"/>
      <c r="AJ34" s="36"/>
      <c r="AK34" s="4" t="s">
        <v>2</v>
      </c>
      <c r="AL34" s="36">
        <f>AN$31*AJ$18</f>
        <v>9.9542547052172015E-3</v>
      </c>
      <c r="AM34" s="36"/>
      <c r="AN34" s="36"/>
      <c r="AO34" s="36"/>
      <c r="AP34" s="4" t="s">
        <v>3</v>
      </c>
      <c r="AQ34" s="36">
        <f>AT$31*AO$18</f>
        <v>-3.8098236516556229E-2</v>
      </c>
      <c r="AR34" s="36"/>
      <c r="AS34" s="36"/>
      <c r="AT34" s="36"/>
      <c r="AU34" s="36"/>
      <c r="AV34" s="36"/>
    </row>
    <row r="35" spans="1:48" x14ac:dyDescent="0.3">
      <c r="K35" s="36"/>
      <c r="L35" s="36"/>
      <c r="M35" s="36"/>
      <c r="N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</row>
    <row r="36" spans="1:48" x14ac:dyDescent="0.3">
      <c r="B36" s="3" t="s">
        <v>2</v>
      </c>
      <c r="G36" s="3" t="s">
        <v>3</v>
      </c>
      <c r="K36" s="8"/>
      <c r="R36" s="36"/>
      <c r="S36" s="3" t="s">
        <v>2</v>
      </c>
      <c r="T36" s="36"/>
      <c r="U36" s="36"/>
      <c r="V36" s="36"/>
      <c r="W36" s="36"/>
      <c r="X36" s="3" t="s">
        <v>3</v>
      </c>
      <c r="Y36" s="36"/>
      <c r="Z36" s="36"/>
      <c r="AA36" s="36"/>
      <c r="AB36" s="8"/>
      <c r="AC36" s="36"/>
      <c r="AD36" s="36"/>
      <c r="AE36" s="36"/>
      <c r="AI36" s="36"/>
      <c r="AJ36" s="3" t="s">
        <v>2</v>
      </c>
      <c r="AK36" s="36"/>
      <c r="AL36" s="36"/>
      <c r="AM36" s="36"/>
      <c r="AN36" s="36"/>
      <c r="AO36" s="3" t="s">
        <v>3</v>
      </c>
      <c r="AP36" s="36"/>
      <c r="AQ36" s="36"/>
      <c r="AR36" s="36"/>
      <c r="AS36" s="8"/>
      <c r="AT36" s="36"/>
      <c r="AU36" s="36"/>
      <c r="AV36" s="36"/>
    </row>
    <row r="37" spans="1:48" x14ac:dyDescent="0.3">
      <c r="B37" s="6">
        <v>1</v>
      </c>
      <c r="G37" s="6">
        <v>1</v>
      </c>
      <c r="K37" s="7"/>
      <c r="R37" s="36"/>
      <c r="S37" s="6">
        <v>1</v>
      </c>
      <c r="T37" s="36"/>
      <c r="U37" s="36"/>
      <c r="V37" s="36"/>
      <c r="W37" s="36"/>
      <c r="X37" s="6">
        <v>1</v>
      </c>
      <c r="Y37" s="36"/>
      <c r="Z37" s="36"/>
      <c r="AA37" s="36"/>
      <c r="AB37" s="7"/>
      <c r="AC37" s="36"/>
      <c r="AD37" s="36"/>
      <c r="AE37" s="36"/>
      <c r="AI37" s="36"/>
      <c r="AJ37" s="6">
        <v>1</v>
      </c>
      <c r="AK37" s="36"/>
      <c r="AL37" s="36"/>
      <c r="AM37" s="36"/>
      <c r="AN37" s="36"/>
      <c r="AO37" s="6">
        <v>1</v>
      </c>
      <c r="AP37" s="36"/>
      <c r="AQ37" s="36"/>
      <c r="AR37" s="36"/>
      <c r="AS37" s="7"/>
      <c r="AT37" s="36"/>
      <c r="AU37" s="36"/>
      <c r="AV37" s="36"/>
    </row>
    <row r="40" spans="1:48" x14ac:dyDescent="0.3">
      <c r="K40" s="36"/>
      <c r="L40" s="36"/>
      <c r="M40" s="36"/>
      <c r="N40" s="36"/>
      <c r="O40" s="36"/>
    </row>
    <row r="41" spans="1:48" x14ac:dyDescent="0.3">
      <c r="A41" s="9" t="s">
        <v>119</v>
      </c>
      <c r="F41" s="36"/>
      <c r="G41" s="36"/>
      <c r="L41" s="36"/>
      <c r="M41" s="36"/>
      <c r="N41" s="36"/>
      <c r="O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</row>
    <row r="42" spans="1:48" x14ac:dyDescent="0.3">
      <c r="F42" s="36"/>
      <c r="G42" s="36"/>
      <c r="K42" s="36"/>
      <c r="L42" s="36"/>
      <c r="M42" s="36"/>
      <c r="N42" s="36"/>
      <c r="O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</row>
    <row r="43" spans="1:48" x14ac:dyDescent="0.3">
      <c r="B43" s="3" t="s">
        <v>0</v>
      </c>
      <c r="C43" s="4" t="s">
        <v>8</v>
      </c>
      <c r="D43" s="36">
        <f>D5-0.5*(D24+U24+AL24)/3</f>
        <v>0.14973688657748252</v>
      </c>
      <c r="E43" s="36"/>
      <c r="F43" s="3" t="s">
        <v>4</v>
      </c>
      <c r="G43" s="3" t="s">
        <v>5</v>
      </c>
      <c r="H43" s="4" t="s">
        <v>16</v>
      </c>
      <c r="I43" s="36">
        <f>I5-0.5*(I24+Z24+AQ24)/3</f>
        <v>0.35889571581699997</v>
      </c>
      <c r="J43" s="36"/>
      <c r="K43" s="3" t="s">
        <v>12</v>
      </c>
      <c r="L43" s="3" t="s">
        <v>13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</row>
    <row r="44" spans="1:48" x14ac:dyDescent="0.3">
      <c r="B44" s="6">
        <v>0.05</v>
      </c>
      <c r="C44" s="36"/>
      <c r="D44" s="36"/>
      <c r="E44" s="36"/>
      <c r="F44" s="6">
        <v>0.3775</v>
      </c>
      <c r="G44" s="6">
        <v>0.59326999210718723</v>
      </c>
      <c r="H44" s="36"/>
      <c r="I44" s="36"/>
      <c r="J44" s="36"/>
      <c r="K44" s="6">
        <v>1.10590596705977</v>
      </c>
      <c r="L44" s="6">
        <v>0.75136506955231575</v>
      </c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</row>
    <row r="45" spans="1:48" x14ac:dyDescent="0.3">
      <c r="B45" s="36"/>
      <c r="C45" s="4" t="s">
        <v>10</v>
      </c>
      <c r="D45" s="36">
        <f>D7-0.5*(D26+U26+AL26)/3</f>
        <v>0.24970148992183192</v>
      </c>
      <c r="E45" s="36"/>
      <c r="F45" s="36"/>
      <c r="G45" s="36"/>
      <c r="H45" s="4" t="s">
        <v>17</v>
      </c>
      <c r="I45" s="36">
        <f>I7-0.5*(I26+Z26+AQ26)/3</f>
        <v>0.51130032429112449</v>
      </c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48" x14ac:dyDescent="0.3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</row>
    <row r="47" spans="1:48" x14ac:dyDescent="0.3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</row>
    <row r="48" spans="1:48" x14ac:dyDescent="0.3">
      <c r="B48" s="36"/>
      <c r="C48" s="4" t="s">
        <v>9</v>
      </c>
      <c r="D48" s="36">
        <f>D10-0.5*(D29+U29+AL29)/3</f>
        <v>0.1995614662882346</v>
      </c>
      <c r="E48" s="36"/>
      <c r="F48" s="36"/>
      <c r="G48" s="36"/>
      <c r="H48" s="4" t="s">
        <v>18</v>
      </c>
      <c r="I48" s="36">
        <f>I10-0.5*(I29+Z29+AQ29)/3</f>
        <v>0.40862888241718054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</row>
    <row r="49" spans="2:31" x14ac:dyDescent="0.3">
      <c r="B49" s="3" t="s">
        <v>1</v>
      </c>
      <c r="C49" s="36"/>
      <c r="D49" s="36"/>
      <c r="E49" s="36"/>
      <c r="F49" s="3" t="s">
        <v>6</v>
      </c>
      <c r="G49" s="3" t="s">
        <v>7</v>
      </c>
      <c r="H49" s="36"/>
      <c r="I49" s="36"/>
      <c r="J49" s="36"/>
      <c r="K49" s="3" t="s">
        <v>15</v>
      </c>
      <c r="L49" s="3" t="s">
        <v>14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</row>
    <row r="50" spans="2:31" x14ac:dyDescent="0.3">
      <c r="B50" s="6">
        <v>0.1</v>
      </c>
      <c r="C50" s="4" t="s">
        <v>11</v>
      </c>
      <c r="D50" s="36">
        <f>D12-0.5*(D31+U31+AL31)/3</f>
        <v>0.29950243421847467</v>
      </c>
      <c r="E50" s="36"/>
      <c r="F50" s="6">
        <v>0.39249999999999996</v>
      </c>
      <c r="G50" s="6">
        <v>0.59688437825976703</v>
      </c>
      <c r="H50" s="4" t="s">
        <v>19</v>
      </c>
      <c r="I50" s="36">
        <f>I12-0.5*(I31+Z31+AQ31)/3</f>
        <v>0.56137367639521074</v>
      </c>
      <c r="J50" s="36"/>
      <c r="K50" s="6">
        <v>1.2249214040964653</v>
      </c>
      <c r="L50" s="6">
        <v>0.77292846532146253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</row>
    <row r="51" spans="2:31" x14ac:dyDescent="0.3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</row>
    <row r="52" spans="2:31" x14ac:dyDescent="0.3">
      <c r="B52" s="36"/>
      <c r="C52" s="36">
        <f>C14-0.5*(C33+T33+AK33)/3</f>
        <v>0.34561466288234582</v>
      </c>
      <c r="D52" s="36"/>
      <c r="E52" s="36"/>
      <c r="F52" s="36"/>
      <c r="G52" s="36"/>
      <c r="H52" s="36">
        <f>H14-0.5*(H33+Y33+AP33)/3</f>
        <v>0.53075793774898306</v>
      </c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</row>
    <row r="53" spans="2:31" x14ac:dyDescent="0.3">
      <c r="B53" s="36"/>
      <c r="C53" s="4" t="s">
        <v>2</v>
      </c>
      <c r="D53" s="36">
        <f>D15-0.5*(D34+U34+AL34)/3</f>
        <v>0.34502434218474687</v>
      </c>
      <c r="E53" s="36"/>
      <c r="F53" s="36"/>
      <c r="G53" s="36"/>
      <c r="H53" s="4" t="s">
        <v>3</v>
      </c>
      <c r="I53" s="36">
        <f>I15-0.5*(I34+Z34+AQ34)/3</f>
        <v>0.61903593104387689</v>
      </c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</row>
    <row r="54" spans="2:31" x14ac:dyDescent="0.3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</row>
    <row r="55" spans="2:31" x14ac:dyDescent="0.3">
      <c r="B55" s="3" t="s">
        <v>2</v>
      </c>
      <c r="C55" s="36"/>
      <c r="D55" s="36"/>
      <c r="E55" s="36"/>
      <c r="F55" s="36"/>
      <c r="G55" s="3" t="s">
        <v>3</v>
      </c>
      <c r="H55" s="36"/>
      <c r="I55" s="36"/>
      <c r="J55" s="36"/>
      <c r="K55" s="8"/>
      <c r="L55" s="36"/>
      <c r="M55" s="36"/>
      <c r="N55" s="36"/>
    </row>
    <row r="56" spans="2:31" x14ac:dyDescent="0.3">
      <c r="B56" s="6">
        <v>1</v>
      </c>
      <c r="C56" s="36"/>
      <c r="D56" s="36"/>
      <c r="E56" s="36"/>
      <c r="F56" s="36"/>
      <c r="G56" s="6">
        <v>1</v>
      </c>
      <c r="H56" s="36"/>
      <c r="I56" s="36"/>
      <c r="J56" s="36"/>
      <c r="K56" s="7"/>
      <c r="L56" s="36"/>
      <c r="M56" s="36"/>
      <c r="N56" s="36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EEAB-F0F6-47CC-95DE-2FC756377591}">
  <dimension ref="B2:AH38"/>
  <sheetViews>
    <sheetView topLeftCell="B1" zoomScale="70" zoomScaleNormal="70" workbookViewId="0">
      <selection activeCell="S22" sqref="S22:AF37"/>
    </sheetView>
  </sheetViews>
  <sheetFormatPr defaultRowHeight="14.4" x14ac:dyDescent="0.3"/>
  <cols>
    <col min="1" max="16384" width="8.88671875" style="36"/>
  </cols>
  <sheetData>
    <row r="2" spans="2:34" x14ac:dyDescent="0.3">
      <c r="B2" s="9" t="s">
        <v>106</v>
      </c>
      <c r="S2" s="9" t="s">
        <v>107</v>
      </c>
    </row>
    <row r="5" spans="2:34" x14ac:dyDescent="0.3">
      <c r="C5" s="3" t="s">
        <v>0</v>
      </c>
      <c r="D5" s="4" t="s">
        <v>8</v>
      </c>
      <c r="E5" s="36">
        <v>0.15</v>
      </c>
      <c r="G5" s="3" t="s">
        <v>4</v>
      </c>
      <c r="H5" s="3" t="s">
        <v>5</v>
      </c>
      <c r="I5" s="4" t="s">
        <v>16</v>
      </c>
      <c r="J5" s="36">
        <v>0.4</v>
      </c>
      <c r="L5" s="3" t="s">
        <v>12</v>
      </c>
      <c r="M5" s="3" t="s">
        <v>13</v>
      </c>
      <c r="O5" s="3" t="s">
        <v>20</v>
      </c>
      <c r="P5" s="3" t="s">
        <v>23</v>
      </c>
      <c r="T5" s="3" t="s">
        <v>0</v>
      </c>
      <c r="U5" s="4" t="s">
        <v>8</v>
      </c>
      <c r="V5" s="36">
        <v>0.15</v>
      </c>
      <c r="X5" s="3" t="s">
        <v>4</v>
      </c>
      <c r="Y5" s="3" t="s">
        <v>5</v>
      </c>
      <c r="Z5" s="4" t="s">
        <v>16</v>
      </c>
      <c r="AA5" s="36">
        <v>0.4</v>
      </c>
      <c r="AC5" s="3" t="s">
        <v>12</v>
      </c>
      <c r="AD5" s="3" t="s">
        <v>13</v>
      </c>
      <c r="AF5" s="3" t="s">
        <v>20</v>
      </c>
      <c r="AG5" s="3" t="s">
        <v>23</v>
      </c>
    </row>
    <row r="6" spans="2:34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  <c r="T6" s="6">
        <v>0.08</v>
      </c>
      <c r="X6" s="6">
        <f>T6*V5+T12*V10+T18*U14</f>
        <v>0.38200000000000001</v>
      </c>
      <c r="Y6" s="6">
        <f>1/(1+EXP(-X6))</f>
        <v>0.59435538790729825</v>
      </c>
      <c r="AC6" s="6">
        <f>Y6*AA5+Y12*AA10+Y18*Z14</f>
        <v>1.1071516022135226</v>
      </c>
      <c r="AD6" s="6">
        <f>1/(1+EXP(-AC6))</f>
        <v>0.75159770076415411</v>
      </c>
      <c r="AF6" s="6">
        <v>0.01</v>
      </c>
      <c r="AG6" s="6">
        <f>(AF6-AD6)^2</f>
        <v>0.54996714977867989</v>
      </c>
    </row>
    <row r="7" spans="2:34" x14ac:dyDescent="0.3">
      <c r="D7" s="4" t="s">
        <v>10</v>
      </c>
      <c r="E7" s="36">
        <v>0.25</v>
      </c>
      <c r="I7" s="4" t="s">
        <v>17</v>
      </c>
      <c r="J7" s="36">
        <v>0.5</v>
      </c>
      <c r="U7" s="4" t="s">
        <v>10</v>
      </c>
      <c r="V7" s="36">
        <v>0.25</v>
      </c>
      <c r="Z7" s="4" t="s">
        <v>17</v>
      </c>
      <c r="AA7" s="36">
        <v>0.5</v>
      </c>
    </row>
    <row r="8" spans="2:34" x14ac:dyDescent="0.3">
      <c r="Q8" s="3" t="s">
        <v>21</v>
      </c>
      <c r="AH8" s="3" t="s">
        <v>21</v>
      </c>
    </row>
    <row r="9" spans="2:34" x14ac:dyDescent="0.3">
      <c r="Q9" s="6">
        <f>(P6+P12)/2</f>
        <v>0.29837110876000272</v>
      </c>
      <c r="AH9" s="6">
        <f>(AG6+AG12)/2</f>
        <v>0.29848519934008066</v>
      </c>
    </row>
    <row r="10" spans="2:34" x14ac:dyDescent="0.3">
      <c r="D10" s="4" t="s">
        <v>9</v>
      </c>
      <c r="E10" s="36">
        <v>0.2</v>
      </c>
      <c r="I10" s="4" t="s">
        <v>18</v>
      </c>
      <c r="J10" s="36">
        <v>0.45</v>
      </c>
      <c r="U10" s="4" t="s">
        <v>9</v>
      </c>
      <c r="V10" s="36">
        <v>0.2</v>
      </c>
      <c r="Z10" s="4" t="s">
        <v>18</v>
      </c>
      <c r="AA10" s="36">
        <v>0.45</v>
      </c>
    </row>
    <row r="11" spans="2:34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  <c r="T11" s="3" t="s">
        <v>1</v>
      </c>
      <c r="X11" s="3" t="s">
        <v>6</v>
      </c>
      <c r="Y11" s="3" t="s">
        <v>7</v>
      </c>
      <c r="AC11" s="3" t="s">
        <v>15</v>
      </c>
      <c r="AD11" s="3" t="s">
        <v>14</v>
      </c>
      <c r="AF11" s="3" t="s">
        <v>22</v>
      </c>
      <c r="AG11" s="3" t="s">
        <v>24</v>
      </c>
    </row>
    <row r="12" spans="2:34" x14ac:dyDescent="0.3">
      <c r="C12" s="6">
        <v>0.1</v>
      </c>
      <c r="D12" s="4" t="s">
        <v>11</v>
      </c>
      <c r="E12" s="36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36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  <c r="T12" s="6">
        <v>0.1</v>
      </c>
      <c r="U12" s="4" t="s">
        <v>11</v>
      </c>
      <c r="V12" s="36">
        <v>0.3</v>
      </c>
      <c r="X12" s="6">
        <f>T6*V7+T12*V12+T18*V15</f>
        <v>0.39999999999999997</v>
      </c>
      <c r="Y12" s="6">
        <f>1/(1+EXP(-X12))</f>
        <v>0.598687660112452</v>
      </c>
      <c r="Z12" s="4" t="s">
        <v>19</v>
      </c>
      <c r="AA12" s="36">
        <v>0.55000000000000004</v>
      </c>
      <c r="AC12" s="6">
        <f>Y6*AA7+Y12*AA12+Y18*AA15</f>
        <v>1.2264559070154979</v>
      </c>
      <c r="AD12" s="6">
        <f>1/(1+EXP(-AC12))</f>
        <v>0.77319767321017652</v>
      </c>
      <c r="AF12" s="6">
        <v>0.99</v>
      </c>
      <c r="AG12" s="6">
        <f>(AF12-AD12)^2</f>
        <v>4.7003248901481408E-2</v>
      </c>
    </row>
    <row r="14" spans="2:34" x14ac:dyDescent="0.3">
      <c r="D14" s="36">
        <v>0.35</v>
      </c>
      <c r="I14" s="36">
        <v>0.6</v>
      </c>
      <c r="U14" s="36">
        <v>0.35</v>
      </c>
      <c r="Z14" s="36">
        <v>0.6</v>
      </c>
    </row>
    <row r="15" spans="2:34" x14ac:dyDescent="0.3">
      <c r="D15" s="4" t="s">
        <v>2</v>
      </c>
      <c r="E15" s="36">
        <v>0.35</v>
      </c>
      <c r="I15" s="4" t="s">
        <v>3</v>
      </c>
      <c r="J15" s="36">
        <v>0.6</v>
      </c>
      <c r="U15" s="4" t="s">
        <v>2</v>
      </c>
      <c r="V15" s="36">
        <v>0.35</v>
      </c>
      <c r="Z15" s="4" t="s">
        <v>3</v>
      </c>
      <c r="AA15" s="36">
        <v>0.6</v>
      </c>
    </row>
    <row r="16" spans="2:34" x14ac:dyDescent="0.3">
      <c r="L16" s="7"/>
      <c r="AC16" s="7"/>
    </row>
    <row r="17" spans="2:32" x14ac:dyDescent="0.3">
      <c r="C17" s="3" t="s">
        <v>2</v>
      </c>
      <c r="H17" s="3" t="s">
        <v>3</v>
      </c>
      <c r="L17" s="8"/>
      <c r="T17" s="3" t="s">
        <v>2</v>
      </c>
      <c r="Y17" s="3" t="s">
        <v>3</v>
      </c>
      <c r="AC17" s="8"/>
    </row>
    <row r="18" spans="2:32" x14ac:dyDescent="0.3">
      <c r="C18" s="6">
        <v>1</v>
      </c>
      <c r="H18" s="6">
        <v>1</v>
      </c>
      <c r="L18" s="7"/>
      <c r="T18" s="6">
        <v>1</v>
      </c>
      <c r="Y18" s="6">
        <v>1</v>
      </c>
      <c r="AC18" s="7"/>
    </row>
    <row r="19" spans="2:32" x14ac:dyDescent="0.3">
      <c r="L19" s="7"/>
    </row>
    <row r="21" spans="2:32" x14ac:dyDescent="0.3">
      <c r="AB21" s="39" t="s">
        <v>111</v>
      </c>
    </row>
    <row r="22" spans="2:32" x14ac:dyDescent="0.3">
      <c r="B22" s="9" t="s">
        <v>108</v>
      </c>
      <c r="S22" s="9" t="s">
        <v>26</v>
      </c>
      <c r="AB22" s="6">
        <f>AD$25*$H$6</f>
        <v>8.2167040564230784E-2</v>
      </c>
    </row>
    <row r="23" spans="2:32" x14ac:dyDescent="0.3">
      <c r="AB23" s="6">
        <f>AD$26*$Y$6</f>
        <v>8.2291623969538874E-2</v>
      </c>
    </row>
    <row r="24" spans="2:32" x14ac:dyDescent="0.3">
      <c r="T24" s="3" t="s">
        <v>0</v>
      </c>
      <c r="U24" s="4" t="s">
        <v>8</v>
      </c>
      <c r="V24" s="36">
        <f>E5-0.5*(X$25*$C$6+X$26*$T$6+X$27*$C$26)/3</f>
        <v>0.14973690442331525</v>
      </c>
      <c r="X24" s="3" t="s">
        <v>43</v>
      </c>
      <c r="Y24" s="3" t="s">
        <v>45</v>
      </c>
      <c r="Z24" s="4" t="s">
        <v>16</v>
      </c>
      <c r="AA24" s="36">
        <f>J5-0.5*(AD$25*$H$6+AD$26*$Y$6+AD$27*$H$26)/3</f>
        <v>0.35889571581699997</v>
      </c>
      <c r="AB24" s="6">
        <f>AD$27*$H$26</f>
        <v>8.2167040564230784E-2</v>
      </c>
      <c r="AC24" s="38" t="s">
        <v>109</v>
      </c>
      <c r="AD24" s="3" t="s">
        <v>27</v>
      </c>
      <c r="AE24" s="3" t="s">
        <v>29</v>
      </c>
      <c r="AF24" s="3" t="s">
        <v>42</v>
      </c>
    </row>
    <row r="25" spans="2:32" x14ac:dyDescent="0.3">
      <c r="C25" s="3" t="s">
        <v>0</v>
      </c>
      <c r="D25" s="4" t="s">
        <v>8</v>
      </c>
      <c r="E25" s="36">
        <v>0.15</v>
      </c>
      <c r="G25" s="3" t="s">
        <v>4</v>
      </c>
      <c r="H25" s="3" t="s">
        <v>5</v>
      </c>
      <c r="I25" s="4" t="s">
        <v>16</v>
      </c>
      <c r="J25" s="36">
        <v>0.4</v>
      </c>
      <c r="L25" s="3" t="s">
        <v>12</v>
      </c>
      <c r="M25" s="3" t="s">
        <v>13</v>
      </c>
      <c r="O25" s="3" t="s">
        <v>20</v>
      </c>
      <c r="P25" s="3" t="s">
        <v>23</v>
      </c>
      <c r="T25" s="6">
        <v>0.05</v>
      </c>
      <c r="X25" s="6">
        <f>H6*(1-H6)*Y25</f>
        <v>8.7731432981221318E-3</v>
      </c>
      <c r="Y25" s="6">
        <f>J5*(AD$25+AD$26+AD$27)/3+J7*(AD$31+AD$32+AD$33)/3</f>
        <v>3.6357718756936643E-2</v>
      </c>
      <c r="AC25" s="6">
        <v>1</v>
      </c>
      <c r="AD25" s="6">
        <f>AE25*AF25</f>
        <v>0.13849856162855698</v>
      </c>
      <c r="AE25" s="6">
        <f>M6*(1-M6)</f>
        <v>0.18681560180895948</v>
      </c>
      <c r="AF25" s="6">
        <f>-(O6-M6)</f>
        <v>0.74136506955231574</v>
      </c>
    </row>
    <row r="26" spans="2:32" x14ac:dyDescent="0.3">
      <c r="C26" s="6">
        <v>0.05</v>
      </c>
      <c r="G26" s="6">
        <f>C26*E25+C32*E30+C38*D34</f>
        <v>0.3775</v>
      </c>
      <c r="H26" s="6">
        <f>1/(1+EXP(-G26))</f>
        <v>0.59326999210718723</v>
      </c>
      <c r="L26" s="6">
        <f>H26*J25+H32*J30+H38*I34</f>
        <v>1.10590596705977</v>
      </c>
      <c r="M26" s="6">
        <f>1/(1+EXP(-L26))</f>
        <v>0.75136506955231575</v>
      </c>
      <c r="O26" s="6">
        <v>0.01</v>
      </c>
      <c r="P26" s="6">
        <f>(O26-M26)^2</f>
        <v>0.54962216635230998</v>
      </c>
      <c r="U26" s="4" t="s">
        <v>10</v>
      </c>
      <c r="V26" s="36">
        <f>E7-0.5*(X$31*$C$12+X$32*$T$12+X$33*$C$32)/3</f>
        <v>0.24950243412432047</v>
      </c>
      <c r="X26" s="6">
        <f>Y6*(1-Y6)*Y25</f>
        <v>8.7657391287038252E-3</v>
      </c>
      <c r="Z26" s="4" t="s">
        <v>17</v>
      </c>
      <c r="AA26" s="36">
        <f>J7-0.5*(AD$31*$H$6+AD$32*$Y$6+AD$33*$H$26)/3</f>
        <v>0.51130032429112449</v>
      </c>
      <c r="AC26" s="6">
        <v>2</v>
      </c>
      <c r="AD26" s="6">
        <f>AE26*AF26</f>
        <v>0.13845525024898725</v>
      </c>
      <c r="AE26" s="6">
        <f>AD6*(1-AD6)</f>
        <v>0.18669859697019117</v>
      </c>
      <c r="AF26" s="6">
        <f>-(AF6-AD6)</f>
        <v>0.7415977007641541</v>
      </c>
    </row>
    <row r="27" spans="2:32" x14ac:dyDescent="0.3">
      <c r="D27" s="4" t="s">
        <v>10</v>
      </c>
      <c r="E27" s="36">
        <v>0.25</v>
      </c>
      <c r="I27" s="4" t="s">
        <v>17</v>
      </c>
      <c r="J27" s="36">
        <v>0.5</v>
      </c>
      <c r="X27" s="6">
        <f>H26*(1-H26)*Y25</f>
        <v>8.7731432981221318E-3</v>
      </c>
      <c r="AC27" s="6">
        <v>3</v>
      </c>
      <c r="AD27" s="6">
        <f>AE27*AF27</f>
        <v>0.13849856162855698</v>
      </c>
      <c r="AE27" s="6">
        <f>M26*(1-M26)</f>
        <v>0.18681560180895948</v>
      </c>
      <c r="AF27" s="6">
        <f>-(O26-M26)</f>
        <v>0.74136506955231574</v>
      </c>
    </row>
    <row r="28" spans="2:32" x14ac:dyDescent="0.3">
      <c r="Q28" s="3" t="s">
        <v>21</v>
      </c>
    </row>
    <row r="29" spans="2:32" x14ac:dyDescent="0.3">
      <c r="Q29" s="6">
        <f>(P26+P32)/2</f>
        <v>0.29837110876000272</v>
      </c>
      <c r="U29" s="4" t="s">
        <v>9</v>
      </c>
      <c r="V29" s="36">
        <f>E10-0.5*(X$25*$C$6+X$26*$T$6+X$27*$C$26)/3</f>
        <v>0.19973690442331526</v>
      </c>
      <c r="Z29" s="4" t="s">
        <v>18</v>
      </c>
      <c r="AA29" s="36">
        <f>J10-0.5*(AD$25*$H$12+AD$26*$Y$12+AD$27*$H$32)/3</f>
        <v>0.40862888241718054</v>
      </c>
    </row>
    <row r="30" spans="2:32" x14ac:dyDescent="0.3">
      <c r="D30" s="4" t="s">
        <v>9</v>
      </c>
      <c r="E30" s="36">
        <v>0.2</v>
      </c>
      <c r="I30" s="4" t="s">
        <v>18</v>
      </c>
      <c r="J30" s="36">
        <v>0.45</v>
      </c>
      <c r="T30" s="3" t="s">
        <v>1</v>
      </c>
      <c r="X30" s="3" t="s">
        <v>44</v>
      </c>
      <c r="Y30" s="3" t="s">
        <v>45</v>
      </c>
      <c r="AC30" s="3" t="s">
        <v>109</v>
      </c>
      <c r="AD30" s="3" t="s">
        <v>28</v>
      </c>
      <c r="AE30" s="3" t="s">
        <v>29</v>
      </c>
      <c r="AF30" s="3" t="s">
        <v>42</v>
      </c>
    </row>
    <row r="31" spans="2:32" x14ac:dyDescent="0.3">
      <c r="C31" s="3" t="s">
        <v>1</v>
      </c>
      <c r="G31" s="3" t="s">
        <v>6</v>
      </c>
      <c r="H31" s="3" t="s">
        <v>7</v>
      </c>
      <c r="L31" s="3" t="s">
        <v>15</v>
      </c>
      <c r="M31" s="3" t="s">
        <v>14</v>
      </c>
      <c r="O31" s="3" t="s">
        <v>22</v>
      </c>
      <c r="P31" s="3" t="s">
        <v>24</v>
      </c>
      <c r="T31" s="6">
        <v>0.1</v>
      </c>
      <c r="U31" s="4" t="s">
        <v>11</v>
      </c>
      <c r="V31" s="36">
        <f>E12-0.5*(X$31*$C$12+X$32*$T$12+X$33*$C$32)/3</f>
        <v>0.29950243412432043</v>
      </c>
      <c r="X31" s="6">
        <f>H12*(1-H12)*Y31</f>
        <v>9.9561818331537887E-3</v>
      </c>
      <c r="Y31" s="6">
        <f>J10*(AD$25+AD$26+AD$27)/3+J12*(AD$31+AD$32+AD$33)/3</f>
        <v>4.1378331877650644E-2</v>
      </c>
      <c r="Z31" s="4" t="s">
        <v>19</v>
      </c>
      <c r="AA31" s="36">
        <f>J12-0.5*(AD$31*$H$6+AD$32*$Y$6+AD$33*$H$26)/3</f>
        <v>0.56130032429112453</v>
      </c>
      <c r="AC31" s="6">
        <v>1</v>
      </c>
      <c r="AD31" s="6">
        <f>AE31*AF31</f>
        <v>-3.8098236516556229E-2</v>
      </c>
      <c r="AE31" s="6">
        <f>M12*(1-M12)</f>
        <v>0.17551005281727122</v>
      </c>
      <c r="AF31" s="6">
        <f>-(O12-M12)</f>
        <v>-0.21707153467853746</v>
      </c>
    </row>
    <row r="32" spans="2:32" x14ac:dyDescent="0.3">
      <c r="C32" s="6">
        <v>0.1</v>
      </c>
      <c r="D32" s="4" t="s">
        <v>11</v>
      </c>
      <c r="E32" s="36">
        <v>0.3</v>
      </c>
      <c r="G32" s="6">
        <f>C26*E27+C32*E32+C38*E35</f>
        <v>0.39249999999999996</v>
      </c>
      <c r="H32" s="6">
        <f>1/(1+EXP(-G32))</f>
        <v>0.59688437825976703</v>
      </c>
      <c r="I32" s="4" t="s">
        <v>19</v>
      </c>
      <c r="J32" s="36">
        <v>0.55000000000000004</v>
      </c>
      <c r="L32" s="6">
        <f>H26*J27+H32*J32+H38*J35</f>
        <v>1.2249214040964653</v>
      </c>
      <c r="M32" s="6">
        <f>1/(1+EXP(-L32))</f>
        <v>0.77292846532146253</v>
      </c>
      <c r="O32" s="6">
        <v>0.99</v>
      </c>
      <c r="P32" s="6">
        <f>(O32-M32)^2</f>
        <v>4.7120051167695493E-2</v>
      </c>
      <c r="X32" s="6">
        <f>Y12*(1-Y12)*Y31</f>
        <v>9.9415888744648316E-3</v>
      </c>
      <c r="AC32" s="6">
        <v>2</v>
      </c>
      <c r="AD32" s="6">
        <f>AE32*AF32</f>
        <v>-3.801911323014865E-2</v>
      </c>
      <c r="AE32" s="6">
        <f>AD12*(1-AD12)</f>
        <v>0.17536303135254561</v>
      </c>
      <c r="AF32" s="6">
        <f>-(AF12-AD12)</f>
        <v>-0.21680232678982347</v>
      </c>
    </row>
    <row r="33" spans="3:32" x14ac:dyDescent="0.3">
      <c r="U33" s="36">
        <f>D14-0.5*(X$25*$C$18+X$26*$T$18+X$27*$C$38)/3</f>
        <v>0.34561466237917532</v>
      </c>
      <c r="X33" s="6">
        <f>H32*(1-H32)*Y31</f>
        <v>9.9561818331537887E-3</v>
      </c>
      <c r="Z33" s="36">
        <f>I14-0.5*(AD$25*$H$18+AD$26*$Y$18+AD$27*$H$38)/3</f>
        <v>0.53075793774898306</v>
      </c>
      <c r="AC33" s="6">
        <v>3</v>
      </c>
      <c r="AD33" s="6">
        <f>AE33*AF33</f>
        <v>-3.8098236516556229E-2</v>
      </c>
      <c r="AE33" s="6">
        <f>M32*(1-M32)</f>
        <v>0.17551005281727122</v>
      </c>
      <c r="AF33" s="6">
        <f>-(O32-M32)</f>
        <v>-0.21707153467853746</v>
      </c>
    </row>
    <row r="34" spans="3:32" x14ac:dyDescent="0.3">
      <c r="D34" s="36">
        <v>0.35</v>
      </c>
      <c r="I34" s="36">
        <v>0.6</v>
      </c>
      <c r="U34" s="4" t="s">
        <v>2</v>
      </c>
      <c r="V34" s="36">
        <f>E15-0.5*(X$31*$C$18+X$32*$T$18+X$33*$C$38)/3</f>
        <v>0.34502434124320458</v>
      </c>
      <c r="Z34" s="4" t="s">
        <v>3</v>
      </c>
      <c r="AA34" s="36">
        <f>J15-0.5*(AD$31*$H$18+AD$32*$Y$18+AD$33*$H$38)/3</f>
        <v>0.61903593104387689</v>
      </c>
    </row>
    <row r="35" spans="3:32" x14ac:dyDescent="0.3">
      <c r="D35" s="4" t="s">
        <v>2</v>
      </c>
      <c r="E35" s="36">
        <v>0.35</v>
      </c>
      <c r="I35" s="4" t="s">
        <v>3</v>
      </c>
      <c r="J35" s="36">
        <v>0.6</v>
      </c>
      <c r="AC35" s="7"/>
    </row>
    <row r="36" spans="3:32" x14ac:dyDescent="0.3">
      <c r="L36" s="7"/>
      <c r="T36" s="3" t="s">
        <v>2</v>
      </c>
      <c r="Y36" s="3" t="s">
        <v>3</v>
      </c>
      <c r="AC36" s="8"/>
    </row>
    <row r="37" spans="3:32" x14ac:dyDescent="0.3">
      <c r="C37" s="3" t="s">
        <v>2</v>
      </c>
      <c r="H37" s="3" t="s">
        <v>3</v>
      </c>
      <c r="L37" s="8"/>
      <c r="T37" s="6">
        <v>1</v>
      </c>
      <c r="Y37" s="6">
        <v>1</v>
      </c>
      <c r="AC37" s="7"/>
    </row>
    <row r="38" spans="3:32" x14ac:dyDescent="0.3">
      <c r="C38" s="6">
        <v>1</v>
      </c>
      <c r="H38" s="6">
        <v>1</v>
      </c>
      <c r="L38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C29B-80EB-4F48-A85C-50C074020D48}">
  <dimension ref="A1:AG37"/>
  <sheetViews>
    <sheetView zoomScale="70" zoomScaleNormal="70" workbookViewId="0">
      <selection activeCell="X24" sqref="X24"/>
    </sheetView>
  </sheetViews>
  <sheetFormatPr defaultRowHeight="14.4" x14ac:dyDescent="0.3"/>
  <cols>
    <col min="1" max="6" width="8.88671875" style="36"/>
    <col min="7" max="7" width="9.109375" style="36" customWidth="1"/>
    <col min="8" max="10" width="8.88671875" style="36"/>
    <col min="11" max="11" width="10.33203125" style="36" customWidth="1"/>
    <col min="12" max="16384" width="8.88671875" style="36"/>
  </cols>
  <sheetData>
    <row r="1" spans="1:33" x14ac:dyDescent="0.3">
      <c r="A1" s="9" t="s">
        <v>106</v>
      </c>
      <c r="R1" s="9" t="s">
        <v>107</v>
      </c>
    </row>
    <row r="4" spans="1:33" x14ac:dyDescent="0.3">
      <c r="B4" s="3" t="s">
        <v>0</v>
      </c>
      <c r="C4" s="4" t="s">
        <v>8</v>
      </c>
      <c r="D4" s="36">
        <v>0.15</v>
      </c>
      <c r="F4" s="3" t="s">
        <v>4</v>
      </c>
      <c r="G4" s="3" t="s">
        <v>5</v>
      </c>
      <c r="H4" s="4" t="s">
        <v>16</v>
      </c>
      <c r="I4" s="36">
        <v>0.4</v>
      </c>
      <c r="K4" s="3" t="s">
        <v>12</v>
      </c>
      <c r="L4" s="3" t="s">
        <v>13</v>
      </c>
      <c r="N4" s="3" t="s">
        <v>20</v>
      </c>
      <c r="O4" s="3" t="s">
        <v>23</v>
      </c>
      <c r="S4" s="3" t="s">
        <v>0</v>
      </c>
      <c r="T4" s="4" t="s">
        <v>8</v>
      </c>
      <c r="U4" s="36">
        <v>0.15</v>
      </c>
      <c r="W4" s="3" t="s">
        <v>4</v>
      </c>
      <c r="X4" s="3" t="s">
        <v>5</v>
      </c>
      <c r="Y4" s="4" t="s">
        <v>16</v>
      </c>
      <c r="Z4" s="36">
        <v>0.4</v>
      </c>
      <c r="AB4" s="3" t="s">
        <v>12</v>
      </c>
      <c r="AC4" s="3" t="s">
        <v>13</v>
      </c>
      <c r="AE4" s="3" t="s">
        <v>20</v>
      </c>
      <c r="AF4" s="3" t="s">
        <v>23</v>
      </c>
    </row>
    <row r="5" spans="1:33" x14ac:dyDescent="0.3">
      <c r="B5" s="6">
        <v>0.05</v>
      </c>
      <c r="F5" s="6">
        <f>B5*D4+B11*D9+B17*C13</f>
        <v>0.3775</v>
      </c>
      <c r="G5" s="6">
        <f>1/(1+EXP(-F5))</f>
        <v>0.59326999210718723</v>
      </c>
      <c r="K5" s="6">
        <f>G5*I4+G11*I9+G17*H13</f>
        <v>1.10590596705977</v>
      </c>
      <c r="L5" s="6">
        <f>EXP(K5)/(EXP(K5)+EXP(K11))</f>
        <v>0.47028121220775465</v>
      </c>
      <c r="N5" s="6">
        <v>0.01</v>
      </c>
      <c r="O5" s="6">
        <f>-N5*LN(L5)</f>
        <v>7.5442443935609263E-3</v>
      </c>
      <c r="S5" s="6">
        <v>0.05</v>
      </c>
      <c r="W5" s="6">
        <f>S5*U4+S11*U9+S17*T13</f>
        <v>0.3775</v>
      </c>
      <c r="X5" s="6">
        <f>1/(1+EXP(-W5))</f>
        <v>0.59326999210718723</v>
      </c>
      <c r="AB5" s="6">
        <f>X5*Z4+X11*Z9+X17*Y13</f>
        <v>1.10590596705977</v>
      </c>
      <c r="AC5" s="6">
        <f>EXP(AB5)/(EXP(AB5)+EXP(AB11))</f>
        <v>0.47028121220775465</v>
      </c>
      <c r="AE5" s="6">
        <v>0.01</v>
      </c>
      <c r="AF5" s="6">
        <f>-AE5*LN(AC5)</f>
        <v>7.5442443935609263E-3</v>
      </c>
    </row>
    <row r="6" spans="1:33" x14ac:dyDescent="0.3">
      <c r="C6" s="4" t="s">
        <v>10</v>
      </c>
      <c r="D6" s="36">
        <v>0.25</v>
      </c>
      <c r="H6" s="4" t="s">
        <v>17</v>
      </c>
      <c r="I6" s="36">
        <v>0.5</v>
      </c>
      <c r="T6" s="4" t="s">
        <v>10</v>
      </c>
      <c r="U6" s="36">
        <v>0.25</v>
      </c>
      <c r="Y6" s="4" t="s">
        <v>17</v>
      </c>
      <c r="Z6" s="36">
        <v>0.5</v>
      </c>
    </row>
    <row r="7" spans="1:33" x14ac:dyDescent="0.3">
      <c r="P7" s="3" t="s">
        <v>21</v>
      </c>
      <c r="AG7" s="3" t="s">
        <v>21</v>
      </c>
    </row>
    <row r="8" spans="1:33" x14ac:dyDescent="0.3">
      <c r="P8" s="6">
        <f>O5+O11</f>
        <v>0.6365991566897643</v>
      </c>
      <c r="AG8" s="6">
        <f>AF5+AF11</f>
        <v>0.6365991566897643</v>
      </c>
    </row>
    <row r="9" spans="1:33" x14ac:dyDescent="0.3">
      <c r="C9" s="4" t="s">
        <v>9</v>
      </c>
      <c r="D9" s="36">
        <v>0.2</v>
      </c>
      <c r="H9" s="4" t="s">
        <v>18</v>
      </c>
      <c r="I9" s="36">
        <v>0.45</v>
      </c>
      <c r="T9" s="4" t="s">
        <v>9</v>
      </c>
      <c r="U9" s="36">
        <v>0.2</v>
      </c>
      <c r="Y9" s="4" t="s">
        <v>18</v>
      </c>
      <c r="Z9" s="36">
        <v>0.45</v>
      </c>
    </row>
    <row r="10" spans="1:33" x14ac:dyDescent="0.3">
      <c r="B10" s="3" t="s">
        <v>1</v>
      </c>
      <c r="F10" s="3" t="s">
        <v>6</v>
      </c>
      <c r="G10" s="3" t="s">
        <v>7</v>
      </c>
      <c r="K10" s="3" t="s">
        <v>15</v>
      </c>
      <c r="L10" s="3" t="s">
        <v>14</v>
      </c>
      <c r="N10" s="3" t="s">
        <v>22</v>
      </c>
      <c r="O10" s="3" t="s">
        <v>24</v>
      </c>
      <c r="S10" s="3" t="s">
        <v>1</v>
      </c>
      <c r="W10" s="3" t="s">
        <v>6</v>
      </c>
      <c r="X10" s="3" t="s">
        <v>7</v>
      </c>
      <c r="AB10" s="3" t="s">
        <v>15</v>
      </c>
      <c r="AC10" s="3" t="s">
        <v>14</v>
      </c>
      <c r="AE10" s="3" t="s">
        <v>22</v>
      </c>
      <c r="AF10" s="3" t="s">
        <v>24</v>
      </c>
    </row>
    <row r="11" spans="1:33" x14ac:dyDescent="0.3">
      <c r="B11" s="6">
        <v>0.1</v>
      </c>
      <c r="C11" s="4" t="s">
        <v>11</v>
      </c>
      <c r="D11" s="36">
        <v>0.3</v>
      </c>
      <c r="F11" s="6">
        <f>B5*D6+B11*D11+B17*D14</f>
        <v>0.39249999999999996</v>
      </c>
      <c r="G11" s="6">
        <f>1/(1+EXP(-F11))</f>
        <v>0.59688437825976703</v>
      </c>
      <c r="H11" s="4" t="s">
        <v>19</v>
      </c>
      <c r="I11" s="36">
        <v>0.55000000000000004</v>
      </c>
      <c r="K11" s="6">
        <f>G5*I6+G11*I11+G17*I14</f>
        <v>1.2249214040964653</v>
      </c>
      <c r="L11" s="6">
        <f>EXP(K11)/(EXP(K5)+EXP(K11))</f>
        <v>0.52971878779224524</v>
      </c>
      <c r="N11" s="6">
        <v>0.99</v>
      </c>
      <c r="O11" s="6">
        <f>-N11*LN(L11)</f>
        <v>0.62905491229620336</v>
      </c>
      <c r="S11" s="6">
        <v>0.1</v>
      </c>
      <c r="T11" s="4" t="s">
        <v>11</v>
      </c>
      <c r="U11" s="36">
        <v>0.3</v>
      </c>
      <c r="W11" s="6">
        <f>S5*U6+S11*U11+S17*U14</f>
        <v>0.39249999999999996</v>
      </c>
      <c r="X11" s="6">
        <f>1/(1+EXP(-W11))</f>
        <v>0.59688437825976703</v>
      </c>
      <c r="Y11" s="4" t="s">
        <v>19</v>
      </c>
      <c r="Z11" s="36">
        <v>0.55000000000000004</v>
      </c>
      <c r="AB11" s="6">
        <f>X5*Z6+X11*Z11+X17*Z14</f>
        <v>1.2249214040964653</v>
      </c>
      <c r="AC11" s="6">
        <f>EXP(AB11)/(EXP(AB5)+EXP(AB11))</f>
        <v>0.52971878779224524</v>
      </c>
      <c r="AE11" s="6">
        <v>0.99</v>
      </c>
      <c r="AF11" s="6">
        <f>-AE11*LN(AC11)</f>
        <v>0.62905491229620336</v>
      </c>
    </row>
    <row r="13" spans="1:33" x14ac:dyDescent="0.3">
      <c r="C13" s="36">
        <v>0.35</v>
      </c>
      <c r="H13" s="36">
        <v>0.6</v>
      </c>
      <c r="T13" s="36">
        <v>0.35</v>
      </c>
      <c r="Y13" s="36">
        <v>0.6</v>
      </c>
    </row>
    <row r="14" spans="1:33" x14ac:dyDescent="0.3">
      <c r="C14" s="4" t="s">
        <v>2</v>
      </c>
      <c r="D14" s="36">
        <v>0.35</v>
      </c>
      <c r="H14" s="4" t="s">
        <v>3</v>
      </c>
      <c r="I14" s="36">
        <v>0.6</v>
      </c>
      <c r="T14" s="4" t="s">
        <v>2</v>
      </c>
      <c r="U14" s="36">
        <v>0.35</v>
      </c>
      <c r="Y14" s="4" t="s">
        <v>3</v>
      </c>
      <c r="Z14" s="36">
        <v>0.6</v>
      </c>
    </row>
    <row r="15" spans="1:33" x14ac:dyDescent="0.3">
      <c r="K15" s="7"/>
      <c r="AB15" s="7"/>
    </row>
    <row r="16" spans="1:33" x14ac:dyDescent="0.3">
      <c r="B16" s="3" t="s">
        <v>2</v>
      </c>
      <c r="G16" s="3" t="s">
        <v>3</v>
      </c>
      <c r="K16" s="8"/>
      <c r="S16" s="3" t="s">
        <v>2</v>
      </c>
      <c r="X16" s="3" t="s">
        <v>3</v>
      </c>
      <c r="AB16" s="8"/>
    </row>
    <row r="17" spans="1:28" x14ac:dyDescent="0.3">
      <c r="B17" s="6">
        <v>1</v>
      </c>
      <c r="G17" s="6">
        <v>1</v>
      </c>
      <c r="K17" s="7"/>
      <c r="S17" s="6">
        <v>1</v>
      </c>
      <c r="X17" s="6">
        <v>1</v>
      </c>
      <c r="AB17" s="7"/>
    </row>
    <row r="18" spans="1:28" x14ac:dyDescent="0.3">
      <c r="K18" s="7"/>
    </row>
    <row r="21" spans="1:28" x14ac:dyDescent="0.3">
      <c r="A21" s="9" t="s">
        <v>107</v>
      </c>
      <c r="R21" s="9" t="s">
        <v>26</v>
      </c>
    </row>
    <row r="23" spans="1:28" x14ac:dyDescent="0.3">
      <c r="S23" s="3" t="s">
        <v>0</v>
      </c>
      <c r="T23" s="4" t="s">
        <v>8</v>
      </c>
      <c r="U23" s="36">
        <f>D4-0.5*(W$24*$B$5+W$25*$S$5+W$26*$B$25)/3</f>
        <v>0.15027766545662063</v>
      </c>
      <c r="W23" s="3" t="s">
        <v>43</v>
      </c>
      <c r="X23" s="3" t="s">
        <v>45</v>
      </c>
      <c r="Y23" s="4" t="s">
        <v>16</v>
      </c>
      <c r="Z23" s="36">
        <f>I4-0.5*(AB$24*$G$5+AB$25*$X$5+AB$26*$G$25)/3</f>
        <v>0.26346448443320947</v>
      </c>
      <c r="AB23" s="3" t="s">
        <v>27</v>
      </c>
    </row>
    <row r="24" spans="1:28" x14ac:dyDescent="0.3">
      <c r="B24" s="3" t="s">
        <v>0</v>
      </c>
      <c r="C24" s="4" t="s">
        <v>8</v>
      </c>
      <c r="D24" s="36">
        <v>0.15</v>
      </c>
      <c r="F24" s="3" t="s">
        <v>4</v>
      </c>
      <c r="G24" s="3" t="s">
        <v>5</v>
      </c>
      <c r="H24" s="4" t="s">
        <v>16</v>
      </c>
      <c r="I24" s="36">
        <v>0.4</v>
      </c>
      <c r="K24" s="3" t="s">
        <v>12</v>
      </c>
      <c r="L24" s="3" t="s">
        <v>13</v>
      </c>
      <c r="N24" s="3" t="s">
        <v>20</v>
      </c>
      <c r="O24" s="3" t="s">
        <v>23</v>
      </c>
      <c r="S24" s="6">
        <v>0.05</v>
      </c>
      <c r="W24" s="6">
        <f>G5*(1-G5)*X$24</f>
        <v>-1.1106618264826019E-2</v>
      </c>
      <c r="X24" s="6">
        <f>I4*(AB$24+AB$25+AB$26)/3+I6*(AB$30+AB$31+AB$32)/3</f>
        <v>-4.6028121220775542E-2</v>
      </c>
      <c r="AB24" s="6">
        <f>-(-N11*L5+N5*(1-L5))</f>
        <v>0.46028121220775464</v>
      </c>
    </row>
    <row r="25" spans="1:28" x14ac:dyDescent="0.3">
      <c r="B25" s="6">
        <v>0.05</v>
      </c>
      <c r="F25" s="6">
        <f>B25*D24+B31*D29+B37*C33</f>
        <v>0.3775</v>
      </c>
      <c r="G25" s="6">
        <f>1/(1+EXP(-F25))</f>
        <v>0.59326999210718723</v>
      </c>
      <c r="K25" s="6">
        <f>G25*I24+G31*I29+G37*H33</f>
        <v>1.10590596705977</v>
      </c>
      <c r="L25" s="6">
        <f>EXP(K25)/(EXP(K25)+EXP(K31))</f>
        <v>0.47028121220775465</v>
      </c>
      <c r="N25" s="6">
        <v>0.01</v>
      </c>
      <c r="O25" s="6">
        <f>-N25*LN(L25)</f>
        <v>7.5442443935609263E-3</v>
      </c>
      <c r="T25" s="4" t="s">
        <v>10</v>
      </c>
      <c r="U25" s="36">
        <f>D6-0.5*(W$30*$B$11+W$31*$S$11+W$32*$B$31)/3</f>
        <v>0.2505537491768246</v>
      </c>
      <c r="W25" s="6">
        <f>X5*(1-X5)*X$24</f>
        <v>-1.1106618264826019E-2</v>
      </c>
      <c r="Y25" s="4" t="s">
        <v>17</v>
      </c>
      <c r="Z25" s="36">
        <f>I6-0.5*(AB$30*$G$5+AB$31*$X$5+AB$32*$G$25)/3</f>
        <v>0.63653551556679067</v>
      </c>
      <c r="AB25" s="6">
        <f>-(-AE11*AC5+AE5*(1-AC5))</f>
        <v>0.46028121220775464</v>
      </c>
    </row>
    <row r="26" spans="1:28" x14ac:dyDescent="0.3">
      <c r="C26" s="4" t="s">
        <v>10</v>
      </c>
      <c r="D26" s="36">
        <v>0.25</v>
      </c>
      <c r="H26" s="4" t="s">
        <v>17</v>
      </c>
      <c r="I26" s="36">
        <v>0.5</v>
      </c>
      <c r="W26" s="6">
        <f>G25*(1-G25)*X$24</f>
        <v>-1.1106618264826019E-2</v>
      </c>
      <c r="AB26" s="6">
        <f>-(-N31*L25+N25*(1-L25))</f>
        <v>0.46028121220775464</v>
      </c>
    </row>
    <row r="27" spans="1:28" x14ac:dyDescent="0.3">
      <c r="P27" s="3" t="s">
        <v>21</v>
      </c>
    </row>
    <row r="28" spans="1:28" x14ac:dyDescent="0.3">
      <c r="P28" s="6">
        <f>O25+O31</f>
        <v>0.6365991566897643</v>
      </c>
      <c r="T28" s="4" t="s">
        <v>9</v>
      </c>
      <c r="U28" s="36">
        <f>D9-0.5*(W$24*$B$5+W$25*$S$5+W$26*$B$25)/3</f>
        <v>0.20027766545662065</v>
      </c>
      <c r="Y28" s="4" t="s">
        <v>18</v>
      </c>
      <c r="Z28" s="36">
        <f>I9-0.5*(AB$24*$G$11+AB$25*$X$11+AB$26*$G$31)/3</f>
        <v>0.31263266741336126</v>
      </c>
    </row>
    <row r="29" spans="1:28" x14ac:dyDescent="0.3">
      <c r="C29" s="4" t="s">
        <v>9</v>
      </c>
      <c r="D29" s="36">
        <v>0.2</v>
      </c>
      <c r="H29" s="4" t="s">
        <v>18</v>
      </c>
      <c r="I29" s="36">
        <v>0.45</v>
      </c>
      <c r="S29" s="3" t="s">
        <v>1</v>
      </c>
      <c r="W29" s="3" t="s">
        <v>44</v>
      </c>
      <c r="X29" s="3" t="s">
        <v>45</v>
      </c>
      <c r="AB29" s="3" t="s">
        <v>28</v>
      </c>
    </row>
    <row r="30" spans="1:28" x14ac:dyDescent="0.3">
      <c r="B30" s="3" t="s">
        <v>1</v>
      </c>
      <c r="F30" s="3" t="s">
        <v>6</v>
      </c>
      <c r="G30" s="3" t="s">
        <v>7</v>
      </c>
      <c r="K30" s="3" t="s">
        <v>15</v>
      </c>
      <c r="L30" s="3" t="s">
        <v>14</v>
      </c>
      <c r="N30" s="3" t="s">
        <v>22</v>
      </c>
      <c r="O30" s="3" t="s">
        <v>24</v>
      </c>
      <c r="S30" s="6">
        <v>0.1</v>
      </c>
      <c r="T30" s="4" t="s">
        <v>11</v>
      </c>
      <c r="U30" s="36">
        <f>D11-0.5*(W$30*$B$11+W$31*$S$11+W$32*$B$31)/3</f>
        <v>0.30055374917682459</v>
      </c>
      <c r="W30" s="6">
        <f>G11*(1-G11)*X$30</f>
        <v>-1.1074983536492075E-2</v>
      </c>
      <c r="X30" s="6">
        <f>I9*(AB$24+AB$25+AB$26)/3+I11*(AB$30+AB$31+AB$32)/3</f>
        <v>-4.602812122077557E-2</v>
      </c>
      <c r="Y30" s="4" t="s">
        <v>19</v>
      </c>
      <c r="Z30" s="36">
        <f>I11-0.5*(AB$30*$G$11+AB$31*$X$11+AB$32*$G$31)/3</f>
        <v>0.68736733258663885</v>
      </c>
      <c r="AB30" s="6">
        <f>-(-N5*L11+N11*(1-L11))</f>
        <v>-0.46028121220775475</v>
      </c>
    </row>
    <row r="31" spans="1:28" x14ac:dyDescent="0.3">
      <c r="B31" s="6">
        <v>0.1</v>
      </c>
      <c r="C31" s="4" t="s">
        <v>11</v>
      </c>
      <c r="D31" s="36">
        <v>0.3</v>
      </c>
      <c r="F31" s="6">
        <f>B25*D26+B31*D31+B37*D34</f>
        <v>0.39249999999999996</v>
      </c>
      <c r="G31" s="6">
        <f>1/(1+EXP(-F31))</f>
        <v>0.59688437825976703</v>
      </c>
      <c r="H31" s="4" t="s">
        <v>19</v>
      </c>
      <c r="I31" s="36">
        <v>0.55000000000000004</v>
      </c>
      <c r="K31" s="6">
        <f>G25*I26+G31*I31+G37*I34</f>
        <v>1.2249214040964653</v>
      </c>
      <c r="L31" s="6">
        <f>EXP(K31)/(EXP(K25)+EXP(K31))</f>
        <v>0.52971878779224524</v>
      </c>
      <c r="N31" s="6">
        <v>0.99</v>
      </c>
      <c r="O31" s="6">
        <f>-N31*LN(L31)</f>
        <v>0.62905491229620336</v>
      </c>
      <c r="W31" s="6">
        <f>X11*(1-X11)*X$30</f>
        <v>-1.1074983536492075E-2</v>
      </c>
      <c r="AB31" s="6">
        <f>-(-AE5*AC11+AE11*(1-AC11))</f>
        <v>-0.46028121220775475</v>
      </c>
    </row>
    <row r="32" spans="1:28" x14ac:dyDescent="0.3">
      <c r="T32" s="36">
        <f>C13-0.5*(W$24*$B$17+W$25*$S$17+W$26*$B$37)/3</f>
        <v>0.35555330913241301</v>
      </c>
      <c r="W32" s="6">
        <f>G31*(1-G31)*X$30</f>
        <v>-1.1074983536492075E-2</v>
      </c>
      <c r="Y32" s="36">
        <f>H13-0.5*(AB$24*$G$17+AB$25*$X$17+AB$26*$G$37)/3</f>
        <v>0.36985939389612266</v>
      </c>
      <c r="AB32" s="6">
        <f>-(-N25*L31+N31*(1-L31))</f>
        <v>-0.46028121220775475</v>
      </c>
    </row>
    <row r="33" spans="2:28" x14ac:dyDescent="0.3">
      <c r="C33" s="36">
        <v>0.35</v>
      </c>
      <c r="H33" s="36">
        <v>0.6</v>
      </c>
      <c r="T33" s="4" t="s">
        <v>2</v>
      </c>
      <c r="U33" s="36">
        <f>D14-0.5*(W$30*$B$17+W$31*$S$17+W$32*$B$37)/3</f>
        <v>0.35553749176824601</v>
      </c>
      <c r="Y33" s="4" t="s">
        <v>3</v>
      </c>
      <c r="Z33" s="36">
        <f>I14-0.5*(AB$30*$G$17+AB$31*$X$17+AB$32*$G$37)/3</f>
        <v>0.83014060610387741</v>
      </c>
    </row>
    <row r="34" spans="2:28" x14ac:dyDescent="0.3">
      <c r="C34" s="4" t="s">
        <v>2</v>
      </c>
      <c r="D34" s="36">
        <v>0.35</v>
      </c>
      <c r="H34" s="4" t="s">
        <v>3</v>
      </c>
      <c r="I34" s="36">
        <v>0.6</v>
      </c>
      <c r="AB34" s="7"/>
    </row>
    <row r="35" spans="2:28" x14ac:dyDescent="0.3">
      <c r="K35" s="7"/>
      <c r="S35" s="3" t="s">
        <v>2</v>
      </c>
      <c r="X35" s="3" t="s">
        <v>3</v>
      </c>
      <c r="AB35" s="8"/>
    </row>
    <row r="36" spans="2:28" x14ac:dyDescent="0.3">
      <c r="B36" s="3" t="s">
        <v>2</v>
      </c>
      <c r="G36" s="3" t="s">
        <v>3</v>
      </c>
      <c r="K36" s="8"/>
      <c r="S36" s="6">
        <v>1</v>
      </c>
      <c r="X36" s="6">
        <v>1</v>
      </c>
      <c r="AB36" s="7"/>
    </row>
    <row r="37" spans="2:28" x14ac:dyDescent="0.3">
      <c r="B37" s="6">
        <v>1</v>
      </c>
      <c r="G37" s="6">
        <v>1</v>
      </c>
      <c r="K37" s="7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86C2-8653-4DD1-B246-0EFA6CD3A7C8}">
  <dimension ref="A1:E56"/>
  <sheetViews>
    <sheetView topLeftCell="A10" zoomScale="85" zoomScaleNormal="85" workbookViewId="0">
      <selection activeCell="C27" sqref="C27"/>
    </sheetView>
  </sheetViews>
  <sheetFormatPr defaultRowHeight="14.4" x14ac:dyDescent="0.3"/>
  <cols>
    <col min="1" max="2" width="30" bestFit="1" customWidth="1"/>
    <col min="3" max="3" width="36.44140625" customWidth="1"/>
    <col min="5" max="5" width="21.21875" customWidth="1"/>
  </cols>
  <sheetData>
    <row r="1" spans="1:5" x14ac:dyDescent="0.3">
      <c r="A1" s="17" t="s">
        <v>68</v>
      </c>
      <c r="B1" s="17" t="s">
        <v>80</v>
      </c>
      <c r="D1" s="19" t="s">
        <v>82</v>
      </c>
      <c r="E1" s="2" t="s">
        <v>83</v>
      </c>
    </row>
    <row r="2" spans="1:5" x14ac:dyDescent="0.3">
      <c r="A2" s="18" t="s">
        <v>69</v>
      </c>
      <c r="B2" t="s">
        <v>69</v>
      </c>
      <c r="D2" s="2" t="s">
        <v>82</v>
      </c>
      <c r="E2" s="2" t="s">
        <v>84</v>
      </c>
    </row>
    <row r="3" spans="1:5" x14ac:dyDescent="0.3">
      <c r="A3" s="18" t="s">
        <v>70</v>
      </c>
      <c r="B3" t="s">
        <v>70</v>
      </c>
      <c r="D3" s="21" t="s">
        <v>82</v>
      </c>
      <c r="E3" s="2" t="s">
        <v>85</v>
      </c>
    </row>
    <row r="4" spans="1:5" x14ac:dyDescent="0.3">
      <c r="A4" s="18" t="s">
        <v>71</v>
      </c>
      <c r="B4" t="s">
        <v>71</v>
      </c>
    </row>
    <row r="5" spans="1:5" x14ac:dyDescent="0.3">
      <c r="A5" s="18" t="s">
        <v>72</v>
      </c>
      <c r="B5" t="s">
        <v>72</v>
      </c>
    </row>
    <row r="6" spans="1:5" x14ac:dyDescent="0.3">
      <c r="A6" s="18" t="s">
        <v>73</v>
      </c>
      <c r="B6" t="s">
        <v>73</v>
      </c>
    </row>
    <row r="7" spans="1:5" x14ac:dyDescent="0.3">
      <c r="A7" s="18" t="s">
        <v>74</v>
      </c>
      <c r="B7" t="s">
        <v>74</v>
      </c>
    </row>
    <row r="8" spans="1:5" x14ac:dyDescent="0.3">
      <c r="A8" s="18" t="s">
        <v>75</v>
      </c>
      <c r="B8" t="s">
        <v>75</v>
      </c>
    </row>
    <row r="9" spans="1:5" x14ac:dyDescent="0.3">
      <c r="A9" s="18" t="s">
        <v>76</v>
      </c>
      <c r="B9" t="s">
        <v>76</v>
      </c>
    </row>
    <row r="10" spans="1:5" x14ac:dyDescent="0.3">
      <c r="A10" s="18" t="s">
        <v>77</v>
      </c>
      <c r="B10" t="s">
        <v>77</v>
      </c>
    </row>
    <row r="11" spans="1:5" x14ac:dyDescent="0.3">
      <c r="A11" s="18" t="s">
        <v>101</v>
      </c>
      <c r="B11" t="s">
        <v>101</v>
      </c>
    </row>
    <row r="12" spans="1:5" x14ac:dyDescent="0.3">
      <c r="A12" s="18" t="s">
        <v>78</v>
      </c>
      <c r="B12" t="s">
        <v>78</v>
      </c>
    </row>
    <row r="13" spans="1:5" x14ac:dyDescent="0.3">
      <c r="A13" s="18" t="s">
        <v>79</v>
      </c>
      <c r="B13" t="s">
        <v>79</v>
      </c>
    </row>
    <row r="16" spans="1:5" x14ac:dyDescent="0.3">
      <c r="A16" s="17" t="s">
        <v>68</v>
      </c>
      <c r="B16" s="17" t="s">
        <v>81</v>
      </c>
      <c r="C16" s="17" t="s">
        <v>86</v>
      </c>
    </row>
    <row r="17" spans="1:3" x14ac:dyDescent="0.3">
      <c r="A17" s="18" t="s">
        <v>69</v>
      </c>
      <c r="B17" s="18" t="s">
        <v>69</v>
      </c>
      <c r="C17" t="s">
        <v>89</v>
      </c>
    </row>
    <row r="18" spans="1:3" x14ac:dyDescent="0.3">
      <c r="A18" s="18" t="s">
        <v>70</v>
      </c>
      <c r="B18" t="s">
        <v>70</v>
      </c>
    </row>
    <row r="19" spans="1:3" x14ac:dyDescent="0.3">
      <c r="A19" s="18" t="s">
        <v>71</v>
      </c>
      <c r="B19" t="s">
        <v>71</v>
      </c>
    </row>
    <row r="20" spans="1:3" x14ac:dyDescent="0.3">
      <c r="A20" s="18" t="s">
        <v>72</v>
      </c>
      <c r="B20" t="s">
        <v>72</v>
      </c>
    </row>
    <row r="21" spans="1:3" x14ac:dyDescent="0.3">
      <c r="A21" s="18" t="s">
        <v>73</v>
      </c>
      <c r="B21" t="s">
        <v>73</v>
      </c>
    </row>
    <row r="22" spans="1:3" x14ac:dyDescent="0.3">
      <c r="A22" s="18" t="s">
        <v>74</v>
      </c>
      <c r="B22" t="s">
        <v>74</v>
      </c>
    </row>
    <row r="23" spans="1:3" x14ac:dyDescent="0.3">
      <c r="A23" s="18" t="s">
        <v>75</v>
      </c>
      <c r="B23" t="s">
        <v>105</v>
      </c>
      <c r="C23" t="s">
        <v>104</v>
      </c>
    </row>
    <row r="24" spans="1:3" x14ac:dyDescent="0.3">
      <c r="A24" s="18" t="s">
        <v>76</v>
      </c>
      <c r="B24" t="s">
        <v>76</v>
      </c>
    </row>
    <row r="25" spans="1:3" x14ac:dyDescent="0.3">
      <c r="A25" s="18" t="s">
        <v>77</v>
      </c>
      <c r="B25" t="s">
        <v>77</v>
      </c>
    </row>
    <row r="26" spans="1:3" x14ac:dyDescent="0.3">
      <c r="A26" s="18" t="s">
        <v>101</v>
      </c>
      <c r="B26" t="s">
        <v>101</v>
      </c>
    </row>
    <row r="27" spans="1:3" x14ac:dyDescent="0.3">
      <c r="A27" s="18" t="s">
        <v>78</v>
      </c>
      <c r="B27" s="18" t="s">
        <v>78</v>
      </c>
      <c r="C27" t="s">
        <v>78</v>
      </c>
    </row>
    <row r="28" spans="1:3" x14ac:dyDescent="0.3">
      <c r="A28" s="18" t="s">
        <v>79</v>
      </c>
      <c r="B28" t="s">
        <v>79</v>
      </c>
    </row>
    <row r="30" spans="1:3" x14ac:dyDescent="0.3">
      <c r="B30" s="17" t="s">
        <v>81</v>
      </c>
      <c r="C30" s="17" t="s">
        <v>87</v>
      </c>
    </row>
    <row r="31" spans="1:3" x14ac:dyDescent="0.3">
      <c r="B31" s="18" t="s">
        <v>69</v>
      </c>
      <c r="C31" t="s">
        <v>102</v>
      </c>
    </row>
    <row r="32" spans="1:3" x14ac:dyDescent="0.3">
      <c r="B32" t="s">
        <v>70</v>
      </c>
    </row>
    <row r="33" spans="2:3" x14ac:dyDescent="0.3">
      <c r="B33" t="s">
        <v>71</v>
      </c>
    </row>
    <row r="34" spans="2:3" x14ac:dyDescent="0.3">
      <c r="B34" t="s">
        <v>72</v>
      </c>
    </row>
    <row r="35" spans="2:3" x14ac:dyDescent="0.3">
      <c r="B35" t="s">
        <v>73</v>
      </c>
    </row>
    <row r="36" spans="2:3" x14ac:dyDescent="0.3">
      <c r="B36" t="s">
        <v>74</v>
      </c>
    </row>
    <row r="37" spans="2:3" x14ac:dyDescent="0.3">
      <c r="B37" s="18" t="s">
        <v>75</v>
      </c>
      <c r="C37" t="s">
        <v>104</v>
      </c>
    </row>
    <row r="38" spans="2:3" x14ac:dyDescent="0.3">
      <c r="B38" t="s">
        <v>76</v>
      </c>
    </row>
    <row r="39" spans="2:3" x14ac:dyDescent="0.3">
      <c r="B39" t="s">
        <v>77</v>
      </c>
    </row>
    <row r="40" spans="2:3" x14ac:dyDescent="0.3">
      <c r="B40" t="s">
        <v>101</v>
      </c>
    </row>
    <row r="41" spans="2:3" x14ac:dyDescent="0.3">
      <c r="B41" s="18" t="s">
        <v>78</v>
      </c>
      <c r="C41" t="s">
        <v>78</v>
      </c>
    </row>
    <row r="42" spans="2:3" x14ac:dyDescent="0.3">
      <c r="B42" t="s">
        <v>79</v>
      </c>
    </row>
    <row r="44" spans="2:3" x14ac:dyDescent="0.3">
      <c r="B44" s="17" t="s">
        <v>81</v>
      </c>
      <c r="C44" s="17" t="s">
        <v>88</v>
      </c>
    </row>
    <row r="45" spans="2:3" x14ac:dyDescent="0.3">
      <c r="B45" s="18" t="s">
        <v>69</v>
      </c>
      <c r="C45" t="s">
        <v>103</v>
      </c>
    </row>
    <row r="46" spans="2:3" x14ac:dyDescent="0.3">
      <c r="B46" t="s">
        <v>70</v>
      </c>
    </row>
    <row r="47" spans="2:3" x14ac:dyDescent="0.3">
      <c r="B47" t="s">
        <v>71</v>
      </c>
    </row>
    <row r="48" spans="2:3" x14ac:dyDescent="0.3">
      <c r="B48" t="s">
        <v>72</v>
      </c>
    </row>
    <row r="49" spans="2:3" x14ac:dyDescent="0.3">
      <c r="B49" t="s">
        <v>73</v>
      </c>
      <c r="C49" s="20" t="s">
        <v>73</v>
      </c>
    </row>
    <row r="50" spans="2:3" x14ac:dyDescent="0.3">
      <c r="B50" t="s">
        <v>74</v>
      </c>
      <c r="C50" s="20" t="s">
        <v>74</v>
      </c>
    </row>
    <row r="51" spans="2:3" x14ac:dyDescent="0.3">
      <c r="B51" s="18" t="s">
        <v>75</v>
      </c>
      <c r="C51" t="s">
        <v>104</v>
      </c>
    </row>
    <row r="52" spans="2:3" x14ac:dyDescent="0.3">
      <c r="B52" t="s">
        <v>76</v>
      </c>
      <c r="C52" s="20" t="s">
        <v>76</v>
      </c>
    </row>
    <row r="53" spans="2:3" x14ac:dyDescent="0.3">
      <c r="B53" t="s">
        <v>77</v>
      </c>
    </row>
    <row r="54" spans="2:3" x14ac:dyDescent="0.3">
      <c r="B54" t="s">
        <v>101</v>
      </c>
    </row>
    <row r="55" spans="2:3" x14ac:dyDescent="0.3">
      <c r="B55" s="18" t="s">
        <v>78</v>
      </c>
      <c r="C55" t="s">
        <v>78</v>
      </c>
    </row>
    <row r="56" spans="2:3" x14ac:dyDescent="0.3">
      <c r="B56" t="s">
        <v>79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3F13-4FBE-42C1-809D-3AC1055D3BC8}">
  <dimension ref="B2:S37"/>
  <sheetViews>
    <sheetView zoomScale="70" zoomScaleNormal="70" workbookViewId="0">
      <selection activeCell="G32" sqref="G32"/>
    </sheetView>
  </sheetViews>
  <sheetFormatPr defaultRowHeight="14.4" x14ac:dyDescent="0.3"/>
  <cols>
    <col min="1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1</v>
      </c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0.6</v>
      </c>
      <c r="O6" s="6">
        <f>1/(1+EXP(-N6))</f>
        <v>0.6456563062257954</v>
      </c>
      <c r="Q6" s="6">
        <v>0.01</v>
      </c>
      <c r="R6" s="6">
        <f>(Q6-O6)^2</f>
        <v>0.40405893964462214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0.26131575954334268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10">
        <v>0</v>
      </c>
      <c r="K12" s="4" t="s">
        <v>19</v>
      </c>
      <c r="L12" s="5">
        <v>0.55000000000000004</v>
      </c>
      <c r="N12" s="6">
        <f>J6*L7+J12*L12+J18*L15</f>
        <v>0.6</v>
      </c>
      <c r="O12" s="6">
        <f>1/(1+EXP(-N12))</f>
        <v>0.6456563062257954</v>
      </c>
      <c r="Q12" s="6">
        <v>0.99</v>
      </c>
      <c r="R12" s="6">
        <f>(Q12-O12)^2</f>
        <v>0.11857257944206319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1.8781052866455587E-2</v>
      </c>
      <c r="J25" s="10">
        <v>0</v>
      </c>
      <c r="N25" s="6">
        <f>O25*P25</f>
        <v>0.14542814521135297</v>
      </c>
      <c r="O25" s="6">
        <f>O6*(1-O6)</f>
        <v>0.22878424045665732</v>
      </c>
      <c r="P25" s="6">
        <f>-(Q25-O6)</f>
        <v>0.63565630622579539</v>
      </c>
      <c r="Q25" s="6">
        <v>0.01</v>
      </c>
    </row>
    <row r="26" spans="2:17" x14ac:dyDescent="0.3">
      <c r="D26" s="4" t="s">
        <v>10</v>
      </c>
      <c r="E26" s="5">
        <f>E7-0.5*G31*C25</f>
        <v>0.25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0.45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0.3</v>
      </c>
      <c r="G31" s="6">
        <f>J12*(1-J12)*H31</f>
        <v>0</v>
      </c>
      <c r="H31" s="6">
        <f>L10*N25+L12*N31</f>
        <v>2.2113439605214676E-2</v>
      </c>
      <c r="J31" s="10">
        <v>0</v>
      </c>
      <c r="K31" s="4" t="s">
        <v>19</v>
      </c>
      <c r="L31" s="5">
        <f>L12-0.5*N$31*J31</f>
        <v>0.55000000000000004</v>
      </c>
      <c r="N31" s="6">
        <f>O31*P31</f>
        <v>-7.8780410436171205E-2</v>
      </c>
      <c r="O31" s="6">
        <f>O12*(1-O12)</f>
        <v>0.22878424045665732</v>
      </c>
      <c r="P31" s="6">
        <f>-(Q31-O12)</f>
        <v>-0.3443436937742046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0.52728592739432345</v>
      </c>
    </row>
    <row r="34" spans="3:14" x14ac:dyDescent="0.3">
      <c r="D34" s="4" t="s">
        <v>2</v>
      </c>
      <c r="E34" s="5">
        <f>E15-0.5*G$31*C18</f>
        <v>0.35</v>
      </c>
      <c r="K34" s="4" t="s">
        <v>3</v>
      </c>
      <c r="L34" s="5">
        <f>L15-0.5*N$31*J18</f>
        <v>0.63939020521808554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B75C-F8FD-4469-AFE9-381AD2C06F2C}">
  <dimension ref="B2:S37"/>
  <sheetViews>
    <sheetView zoomScale="70" zoomScaleNormal="70" workbookViewId="0">
      <selection activeCell="O32" sqref="O32"/>
    </sheetView>
  </sheetViews>
  <sheetFormatPr defaultRowHeight="14.4" x14ac:dyDescent="0.3"/>
  <cols>
    <col min="1" max="4" width="8.88671875" style="5"/>
    <col min="5" max="5" width="8.88671875" style="5" customWidth="1"/>
    <col min="6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37">
        <v>1199908899</v>
      </c>
      <c r="L2" s="37"/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1.0476632836948254</v>
      </c>
      <c r="O6" s="6">
        <f>1/(1+EXP(-N6))</f>
        <v>0.74032593311936967</v>
      </c>
      <c r="Q6" s="6">
        <v>0.01</v>
      </c>
      <c r="R6" s="6">
        <f>(Q6-O6)^2</f>
        <v>0.53337596858667802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0.29337105474527753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2">
        <f>H12/(1-$H$2)</f>
        <v>0.9948072970996118</v>
      </c>
      <c r="K12" s="4" t="s">
        <v>19</v>
      </c>
      <c r="L12" s="5">
        <v>0.55000000000000004</v>
      </c>
      <c r="N12" s="6">
        <f>J6*L7+J12*L12+J18*L15</f>
        <v>1.1471440134047866</v>
      </c>
      <c r="O12" s="6">
        <f>1/(1+EXP(-N12))</f>
        <v>0.75898887277042892</v>
      </c>
      <c r="Q12" s="6">
        <v>0.99</v>
      </c>
      <c r="R12" s="6">
        <f>(Q12-O12)^2</f>
        <v>5.336614090387707E-2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3.5031321656887437E-2</v>
      </c>
      <c r="J25" s="10">
        <v>0</v>
      </c>
      <c r="N25" s="6">
        <f>O25*P25</f>
        <v>0.140400373991313</v>
      </c>
      <c r="O25" s="6">
        <f>O6*(1-O6)</f>
        <v>0.19224344587030426</v>
      </c>
      <c r="P25" s="6">
        <f>-(Q25-O6)</f>
        <v>0.73032593311936966</v>
      </c>
      <c r="Q25" s="6">
        <v>0.01</v>
      </c>
    </row>
    <row r="26" spans="2:17" x14ac:dyDescent="0.3">
      <c r="D26" s="4" t="s">
        <v>10</v>
      </c>
      <c r="E26" s="5">
        <f>E7-0.5*G31*C25</f>
        <v>0.24999484220906687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0.38016434171896363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0.29998968441813373</v>
      </c>
      <c r="G31" s="6">
        <f>J12*(1-J12)*H31</f>
        <v>2.0631163732564317E-4</v>
      </c>
      <c r="H31" s="6">
        <f>L10*N25+L12*N31</f>
        <v>3.9938457562489316E-2</v>
      </c>
      <c r="J31" s="2">
        <f>H12/(1-$H$2)</f>
        <v>0.9948072970996118</v>
      </c>
      <c r="K31" s="4" t="s">
        <v>19</v>
      </c>
      <c r="L31" s="5">
        <f>L12-0.5*N$31*J31</f>
        <v>0.57101911221351387</v>
      </c>
      <c r="N31" s="6">
        <f>O31*P31</f>
        <v>-4.2257655879275526E-2</v>
      </c>
      <c r="O31" s="6">
        <f>O12*(1-O12)</f>
        <v>0.18292476378110259</v>
      </c>
      <c r="P31" s="6">
        <f>-(Q31-O12)</f>
        <v>-0.23101112722957107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0.52979981300434353</v>
      </c>
    </row>
    <row r="34" spans="3:14" x14ac:dyDescent="0.3">
      <c r="D34" s="4" t="s">
        <v>2</v>
      </c>
      <c r="E34" s="5">
        <f>E15-0.5*G$31*C18</f>
        <v>0.34989684418133715</v>
      </c>
      <c r="K34" s="4" t="s">
        <v>3</v>
      </c>
      <c r="L34" s="5">
        <f>L15-0.5*N$31*J18</f>
        <v>0.62112882793963775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mergeCells count="1">
    <mergeCell ref="K2:L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F470-C5E2-4F81-BBC3-437F80DA2E05}">
  <dimension ref="B2:S37"/>
  <sheetViews>
    <sheetView zoomScale="70" zoomScaleNormal="70" workbookViewId="0">
      <selection activeCell="O29" sqref="O29"/>
    </sheetView>
  </sheetViews>
  <sheetFormatPr defaultRowHeight="14.4" x14ac:dyDescent="0.3"/>
  <cols>
    <col min="1" max="16384" width="8.88671875" style="5"/>
  </cols>
  <sheetData>
    <row r="2" spans="2:19" x14ac:dyDescent="0.3">
      <c r="B2" s="9" t="s">
        <v>25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0.35</v>
      </c>
      <c r="J6" s="6">
        <f>1/(1+EXP(-I6))</f>
        <v>0.58661757891733013</v>
      </c>
      <c r="N6" s="6">
        <f>J6*L5+J12*L10+J18*L15</f>
        <v>1.0986249420797307</v>
      </c>
      <c r="O6" s="6">
        <f>1/(1+EXP(-N6))</f>
        <v>0.75000237250717383</v>
      </c>
      <c r="Q6" s="6">
        <v>0.01</v>
      </c>
      <c r="R6" s="6">
        <f>(Q6-O6)^2</f>
        <v>0.54760351131624607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0.29770571775328375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10">
        <v>0</v>
      </c>
      <c r="F12" s="4" t="s">
        <v>11</v>
      </c>
      <c r="G12" s="5">
        <v>0.3</v>
      </c>
      <c r="I12" s="6">
        <f>E6*G7+E12*G12+E18*G15</f>
        <v>0.35</v>
      </c>
      <c r="J12" s="6">
        <f>1/(1+EXP(-I12))</f>
        <v>0.58661757891733013</v>
      </c>
      <c r="K12" s="4" t="s">
        <v>19</v>
      </c>
      <c r="L12" s="5">
        <v>0.55000000000000004</v>
      </c>
      <c r="N12" s="6">
        <f>J6*L7+J12*L12+J18*L15</f>
        <v>1.2159484578631967</v>
      </c>
      <c r="O12" s="6">
        <f>1/(1+EXP(-N12))</f>
        <v>0.77134976745879869</v>
      </c>
      <c r="Q12" s="6">
        <v>0.99</v>
      </c>
      <c r="R12" s="6">
        <f>(Q12-O12)^2</f>
        <v>4.7807924190321406E-2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0.35930353246224778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8.7828269536932603E-3</v>
      </c>
      <c r="J25" s="6">
        <f>L5*N25+L7*N31</f>
        <v>3.6218232170610931E-2</v>
      </c>
      <c r="N25" s="6">
        <f>O25*P25</f>
        <v>0.13874956701046104</v>
      </c>
      <c r="O25" s="6">
        <f>O6*(1-O6)</f>
        <v>0.18749881374078428</v>
      </c>
      <c r="P25" s="6">
        <f>-(Q25-O6)</f>
        <v>0.74000237250717382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0.51131092236161224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0.2</v>
      </c>
      <c r="K29" s="4" t="s">
        <v>18</v>
      </c>
      <c r="L29" s="5">
        <f>L10-0.5*N$25*J12</f>
        <v>0.40930353246224777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10">
        <v>0</v>
      </c>
      <c r="F31" s="4" t="s">
        <v>11</v>
      </c>
      <c r="G31" s="5">
        <f>G12-0.5*I31*E31</f>
        <v>0.3</v>
      </c>
      <c r="I31" s="6">
        <f>J12*(1-J12)*J31</f>
        <v>9.9975737346679507E-3</v>
      </c>
      <c r="J31" s="6">
        <f>L10*N25+L12*N31</f>
        <v>4.1227551057776632E-2</v>
      </c>
      <c r="K31" s="4" t="s">
        <v>19</v>
      </c>
      <c r="L31" s="5">
        <f>L12-0.5*N$31*J12</f>
        <v>0.56131092236161229</v>
      </c>
      <c r="N31" s="6">
        <f>O31*P31</f>
        <v>-3.8563189267146976E-2</v>
      </c>
      <c r="O31" s="6">
        <f>O12*(1-O12)</f>
        <v>0.17636930370005588</v>
      </c>
      <c r="P31" s="6">
        <f>-(Q31-O12)</f>
        <v>-0.21865023254120131</v>
      </c>
      <c r="Q31" s="6">
        <v>0.99</v>
      </c>
    </row>
    <row r="33" spans="5:14" x14ac:dyDescent="0.3">
      <c r="F33" s="5">
        <f>F14-0.5*I25*E18</f>
        <v>0.34560858652315335</v>
      </c>
      <c r="K33" s="5">
        <f>K14-0.5*N25*J18</f>
        <v>0.53062521649476946</v>
      </c>
    </row>
    <row r="34" spans="5:14" x14ac:dyDescent="0.3">
      <c r="F34" s="4" t="s">
        <v>2</v>
      </c>
      <c r="G34" s="5">
        <f>G15-0.5*I$31*E18</f>
        <v>0.34500121313266602</v>
      </c>
      <c r="K34" s="4" t="s">
        <v>3</v>
      </c>
      <c r="L34" s="5">
        <f>L15-0.5*N$31*J18</f>
        <v>0.61928159463357346</v>
      </c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E68E-58F5-4147-8582-2F157A6B88DD}">
  <dimension ref="B2:S37"/>
  <sheetViews>
    <sheetView zoomScale="70" zoomScaleNormal="70" workbookViewId="0">
      <selection activeCell="I6" sqref="I6"/>
    </sheetView>
  </sheetViews>
  <sheetFormatPr defaultRowHeight="14.4" x14ac:dyDescent="0.3"/>
  <cols>
    <col min="1" max="10" width="8.88671875" style="5"/>
    <col min="11" max="11" width="8.88671875" style="5" customWidth="1"/>
    <col min="12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5">
        <v>20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0.3833333333333333</v>
      </c>
      <c r="J6" s="6">
        <f>1/(1+EXP(-I6))</f>
        <v>0.59467681017014751</v>
      </c>
      <c r="N6" s="6">
        <f>J6*L5+J12*L10+J18*L15</f>
        <v>1.1072801711186624</v>
      </c>
      <c r="O6" s="6">
        <f>1/(1+EXP(-N6))</f>
        <v>0.75162170362188885</v>
      </c>
      <c r="Q6" s="6">
        <v>0.01</v>
      </c>
      <c r="R6" s="6">
        <f>(Q6-O6)^2</f>
        <v>0.55000275128303278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0.29849689066292473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6">
        <f>C12/(1-$H$2)</f>
        <v>0.16666666666666669</v>
      </c>
      <c r="F12" s="4" t="s">
        <v>11</v>
      </c>
      <c r="G12" s="5">
        <v>0.3</v>
      </c>
      <c r="I12" s="6">
        <f>E6*G7+E12*G12+E18*G15</f>
        <v>0.39999999999999997</v>
      </c>
      <c r="J12" s="6">
        <f>1/(1+EXP(-I12))</f>
        <v>0.598687660112452</v>
      </c>
      <c r="K12" s="4" t="s">
        <v>19</v>
      </c>
      <c r="L12" s="5">
        <v>0.55000000000000004</v>
      </c>
      <c r="N12" s="6">
        <f>J6*L7+J12*L12+J18*L15</f>
        <v>1.2266166181469225</v>
      </c>
      <c r="O12" s="6">
        <f>1/(1+EXP(-N12))</f>
        <v>0.77322585476395778</v>
      </c>
      <c r="Q12" s="6">
        <v>0.99</v>
      </c>
      <c r="R12" s="6">
        <f>(Q12-O12)^2</f>
        <v>4.6991030042816725E-2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0.35883326775930674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8.7676696644268266E-3</v>
      </c>
      <c r="J25" s="6">
        <f>L5*N25+L7*N31</f>
        <v>3.63748929337398E-2</v>
      </c>
      <c r="N25" s="6">
        <f>O25*P25</f>
        <v>0.13845077371998002</v>
      </c>
      <c r="O25" s="6">
        <f>O6*(1-O6)</f>
        <v>0.18668651826641833</v>
      </c>
      <c r="P25" s="6">
        <f>-(Q25-O6)</f>
        <v>0.74162170362188884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0.51130208049243764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0.19926936086129776</v>
      </c>
      <c r="K29" s="4" t="s">
        <v>18</v>
      </c>
      <c r="L29" s="5">
        <f>L10-0.5*N$25*J12</f>
        <v>0.40855561512041333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6">
        <f>C31/(1-$H$2)</f>
        <v>0.16666666666666669</v>
      </c>
      <c r="F31" s="4" t="s">
        <v>11</v>
      </c>
      <c r="G31" s="5">
        <f>G12-0.5*I31*E31</f>
        <v>0.29917116269548283</v>
      </c>
      <c r="I31" s="6">
        <f>J12*(1-J12)*J31</f>
        <v>9.9460476542060031E-3</v>
      </c>
      <c r="J31" s="6">
        <f>L10*N25+L12*N31</f>
        <v>4.1396889964313573E-2</v>
      </c>
      <c r="K31" s="4" t="s">
        <v>19</v>
      </c>
      <c r="L31" s="5">
        <f>L12-0.5*N$31*J12</f>
        <v>0.56137830836632774</v>
      </c>
      <c r="N31" s="6">
        <f>O31*P31</f>
        <v>-3.8010833108504428E-2</v>
      </c>
      <c r="O31" s="6">
        <f>O12*(1-O12)</f>
        <v>0.17534763228850464</v>
      </c>
      <c r="P31" s="6">
        <f>-(Q31-O12)</f>
        <v>-0.21677414523604221</v>
      </c>
      <c r="Q31" s="6">
        <v>0.99</v>
      </c>
    </row>
    <row r="33" spans="5:14" x14ac:dyDescent="0.3">
      <c r="F33" s="5">
        <f>F14-0.5*I25*E18</f>
        <v>0.34561616516778654</v>
      </c>
      <c r="K33" s="5">
        <f>K14-0.5*N25*J18</f>
        <v>0.53077461314000995</v>
      </c>
    </row>
    <row r="34" spans="5:14" x14ac:dyDescent="0.3">
      <c r="F34" s="4" t="s">
        <v>2</v>
      </c>
      <c r="G34" s="5">
        <f>G15-0.5*I$31*E18</f>
        <v>0.34502697617289696</v>
      </c>
      <c r="K34" s="4" t="s">
        <v>3</v>
      </c>
      <c r="L34" s="5">
        <f>L15-0.5*N$31*J18</f>
        <v>0.61900541655425223</v>
      </c>
      <c r="M34" s="4"/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0FE1-5CF0-446F-BF3A-D863A02C42EC}">
  <dimension ref="B2:V37"/>
  <sheetViews>
    <sheetView zoomScale="70" zoomScaleNormal="70" workbookViewId="0">
      <selection activeCell="S28" sqref="S28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4" spans="2:17" x14ac:dyDescent="0.3">
      <c r="D14" s="5">
        <v>0.35</v>
      </c>
      <c r="I14" s="5">
        <v>0.6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22" x14ac:dyDescent="0.3">
      <c r="C17" s="3" t="s">
        <v>2</v>
      </c>
      <c r="H17" s="3" t="s">
        <v>3</v>
      </c>
      <c r="L17" s="8"/>
    </row>
    <row r="18" spans="2:22" x14ac:dyDescent="0.3">
      <c r="C18" s="6">
        <v>1</v>
      </c>
      <c r="H18" s="6">
        <v>1</v>
      </c>
      <c r="L18" s="7"/>
    </row>
    <row r="19" spans="2:22" x14ac:dyDescent="0.3">
      <c r="L19" s="7"/>
    </row>
    <row r="22" spans="2:22" x14ac:dyDescent="0.3">
      <c r="B22" s="9" t="s">
        <v>26</v>
      </c>
    </row>
    <row r="23" spans="2:22" x14ac:dyDescent="0.3">
      <c r="Q23" s="9" t="s">
        <v>112</v>
      </c>
      <c r="S23" s="9" t="s">
        <v>45</v>
      </c>
      <c r="T23" s="9" t="s">
        <v>115</v>
      </c>
      <c r="U23" s="9" t="s">
        <v>113</v>
      </c>
      <c r="V23" s="9" t="s">
        <v>114</v>
      </c>
    </row>
    <row r="24" spans="2:22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Q24" s="35">
        <f>H6*N25*M6*(1-M6)</f>
        <v>8.216704056423077E-2</v>
      </c>
      <c r="S24" s="5">
        <f>J5*L25+J7*L31</f>
        <v>3.6350306393144682E-2</v>
      </c>
      <c r="T24" s="5">
        <f>H6*(1-H6)</f>
        <v>0.24130070857232525</v>
      </c>
      <c r="U24" s="5">
        <f>S24*T24</f>
        <v>8.7713546894869366E-3</v>
      </c>
      <c r="V24" s="5">
        <f>C25*U24</f>
        <v>4.3856773447434685E-4</v>
      </c>
    </row>
    <row r="25" spans="2:22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Q25" s="35"/>
    </row>
    <row r="26" spans="2:22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Q26" s="35">
        <f>H6*N31*M12*(1-M12)</f>
        <v>-2.2602540477475064E-2</v>
      </c>
      <c r="V26" s="5">
        <f>C25*U29</f>
        <v>4.977127352608601E-4</v>
      </c>
    </row>
    <row r="27" spans="2:22" x14ac:dyDescent="0.3">
      <c r="Q27" s="35"/>
    </row>
    <row r="28" spans="2:22" x14ac:dyDescent="0.3">
      <c r="Q28" s="35"/>
    </row>
    <row r="29" spans="2:22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Q29" s="35">
        <f>H12*N25*M6*(1-M6)</f>
        <v>8.2667627847533259E-2</v>
      </c>
      <c r="S29" s="5">
        <f>J10*L25+J12*L31</f>
        <v>4.1370322648744712E-2</v>
      </c>
      <c r="T29" s="5">
        <f>H12*(1-H12)</f>
        <v>0.24061341724921839</v>
      </c>
      <c r="U29" s="5">
        <f>S29*T29</f>
        <v>9.9542547052172015E-3</v>
      </c>
      <c r="V29" s="5">
        <f>C31*U24</f>
        <v>8.771354689486937E-4</v>
      </c>
    </row>
    <row r="30" spans="2:22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Q30" s="35"/>
    </row>
    <row r="31" spans="2:22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Q31" s="35">
        <f>H12*N31*M12*(1-M12)</f>
        <v>-2.2740242215978219E-2</v>
      </c>
      <c r="V31" s="5">
        <f>C31*U29</f>
        <v>9.954254705217202E-4</v>
      </c>
    </row>
    <row r="33" spans="3:22" x14ac:dyDescent="0.3">
      <c r="D33" s="5">
        <f>D14-0.5*G25*C18</f>
        <v>0.34561432265525649</v>
      </c>
      <c r="I33" s="5">
        <f>I14-0.5*L25*H18</f>
        <v>0.53075071918572148</v>
      </c>
      <c r="P33" s="5">
        <f>N25*M6*(1-M6)</f>
        <v>0.13849856162855695</v>
      </c>
      <c r="U33" s="5">
        <f>U24</f>
        <v>8.7713546894869366E-3</v>
      </c>
    </row>
    <row r="34" spans="3:22" x14ac:dyDescent="0.3">
      <c r="D34" s="4" t="s">
        <v>2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  <c r="Q34" s="5">
        <f>N31*M12*(1-M12)</f>
        <v>-3.8098236516556236E-2</v>
      </c>
      <c r="V34" s="5">
        <f>U29</f>
        <v>9.9542547052172015E-3</v>
      </c>
    </row>
    <row r="35" spans="3:22" x14ac:dyDescent="0.3">
      <c r="L35" s="7"/>
    </row>
    <row r="36" spans="3:22" x14ac:dyDescent="0.3">
      <c r="C36" s="3" t="s">
        <v>2</v>
      </c>
      <c r="H36" s="3" t="s">
        <v>3</v>
      </c>
      <c r="L36" s="8"/>
    </row>
    <row r="37" spans="3:2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FBA2-82D7-4459-8E9C-E15B133D96E5}">
  <dimension ref="B2:AH37"/>
  <sheetViews>
    <sheetView topLeftCell="B1" zoomScale="70" zoomScaleNormal="70" workbookViewId="0">
      <selection activeCell="J26" sqref="J26"/>
    </sheetView>
  </sheetViews>
  <sheetFormatPr defaultRowHeight="14.4" x14ac:dyDescent="0.3"/>
  <cols>
    <col min="1" max="16384" width="8.88671875" style="5"/>
  </cols>
  <sheetData>
    <row r="2" spans="2:34" x14ac:dyDescent="0.3">
      <c r="B2" s="9" t="s">
        <v>25</v>
      </c>
      <c r="S2" s="9" t="s">
        <v>25</v>
      </c>
    </row>
    <row r="5" spans="2:34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  <c r="T5" s="3" t="s">
        <v>0</v>
      </c>
      <c r="U5" s="4" t="s">
        <v>8</v>
      </c>
      <c r="V5" s="5">
        <v>0.14978071613276281</v>
      </c>
      <c r="X5" s="3" t="s">
        <v>4</v>
      </c>
      <c r="Y5" s="3" t="s">
        <v>5</v>
      </c>
      <c r="Z5" s="4" t="s">
        <v>16</v>
      </c>
      <c r="AA5" s="5">
        <v>0.35891647971788465</v>
      </c>
      <c r="AC5" s="3" t="s">
        <v>12</v>
      </c>
      <c r="AD5" s="3" t="s">
        <v>13</v>
      </c>
      <c r="AF5" s="3" t="s">
        <v>20</v>
      </c>
      <c r="AG5" s="3" t="s">
        <v>23</v>
      </c>
    </row>
    <row r="6" spans="2:34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  <c r="T6" s="6">
        <v>0.05</v>
      </c>
      <c r="X6" s="6">
        <f>T6*V5+T12*V10+T18*U14</f>
        <v>0.3730595016884472</v>
      </c>
      <c r="Y6" s="6">
        <f>1/(1+EXP(-X6))</f>
        <v>0.59219805452027852</v>
      </c>
      <c r="AC6" s="6">
        <f>Y6*AA5+Y12*AA10+Y18*Z14</f>
        <v>0.98673106029893443</v>
      </c>
      <c r="AD6" s="6">
        <f>1/(1+EXP(-AC6))</f>
        <v>0.72844176223376556</v>
      </c>
      <c r="AF6" s="6">
        <v>0.01</v>
      </c>
      <c r="AG6" s="6">
        <f>(AF6-AD6)^2</f>
        <v>0.51615856572155849</v>
      </c>
    </row>
    <row r="7" spans="2:34" x14ac:dyDescent="0.3">
      <c r="D7" s="4" t="s">
        <v>10</v>
      </c>
      <c r="E7" s="5">
        <v>0.25</v>
      </c>
      <c r="I7" s="4" t="s">
        <v>17</v>
      </c>
      <c r="J7" s="5">
        <v>0.5</v>
      </c>
      <c r="U7" s="4" t="s">
        <v>10</v>
      </c>
      <c r="V7" s="5">
        <v>0.24975114363236958</v>
      </c>
      <c r="Z7" s="4" t="s">
        <v>17</v>
      </c>
      <c r="AA7" s="5">
        <v>0.5113012702387375</v>
      </c>
    </row>
    <row r="8" spans="2:34" x14ac:dyDescent="0.3">
      <c r="Q8" s="3" t="s">
        <v>21</v>
      </c>
      <c r="AH8" s="3" t="s">
        <v>21</v>
      </c>
    </row>
    <row r="9" spans="2:34" x14ac:dyDescent="0.3">
      <c r="Q9" s="6">
        <f>(P6+P12)/2</f>
        <v>0.29837110876000272</v>
      </c>
      <c r="AH9" s="6">
        <f>(AG6+AG12)/2</f>
        <v>0.28047144679143016</v>
      </c>
    </row>
    <row r="10" spans="2:34" x14ac:dyDescent="0.3">
      <c r="D10" s="4" t="s">
        <v>9</v>
      </c>
      <c r="E10" s="5">
        <v>0.2</v>
      </c>
      <c r="I10" s="4" t="s">
        <v>18</v>
      </c>
      <c r="J10" s="5">
        <v>0.45</v>
      </c>
      <c r="U10" s="4" t="s">
        <v>9</v>
      </c>
      <c r="V10" s="5">
        <v>0.19956143226552567</v>
      </c>
      <c r="Z10" s="4" t="s">
        <v>18</v>
      </c>
      <c r="AA10" s="5">
        <v>0.4086661860762334</v>
      </c>
    </row>
    <row r="11" spans="2:34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  <c r="T11" s="3" t="s">
        <v>1</v>
      </c>
      <c r="X11" s="3" t="s">
        <v>6</v>
      </c>
      <c r="Y11" s="3" t="s">
        <v>7</v>
      </c>
      <c r="AC11" s="3" t="s">
        <v>15</v>
      </c>
      <c r="AD11" s="3" t="s">
        <v>14</v>
      </c>
      <c r="AF11" s="3" t="s">
        <v>22</v>
      </c>
      <c r="AG11" s="3" t="s">
        <v>24</v>
      </c>
    </row>
    <row r="12" spans="2:34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  <c r="T12" s="6">
        <v>0.1</v>
      </c>
      <c r="U12" s="4" t="s">
        <v>11</v>
      </c>
      <c r="V12" s="5">
        <v>0.29950228726473915</v>
      </c>
      <c r="X12" s="6">
        <f>T6*V7+T12*V12+T18*V15</f>
        <v>0.38746065855548378</v>
      </c>
      <c r="Y12" s="6">
        <f>1/(1+EXP(-X12))</f>
        <v>0.59567125537419574</v>
      </c>
      <c r="Z12" s="4" t="s">
        <v>19</v>
      </c>
      <c r="AA12" s="5">
        <v>0.56137012110798912</v>
      </c>
      <c r="AC12" s="6">
        <f>Y6*AA7+Y12*AA12+Y18*AA15</f>
        <v>1.2562327805373656</v>
      </c>
      <c r="AD12" s="6">
        <f>1/(1+EXP(-AC12))</f>
        <v>0.7783769203009705</v>
      </c>
      <c r="AF12" s="6">
        <v>0.99</v>
      </c>
      <c r="AG12" s="6">
        <f>(AF12-AD12)^2</f>
        <v>4.4784327861301786E-2</v>
      </c>
    </row>
    <row r="14" spans="2:34" x14ac:dyDescent="0.3">
      <c r="D14" s="5">
        <v>0.35</v>
      </c>
      <c r="I14" s="5">
        <v>0.6</v>
      </c>
      <c r="U14" s="5">
        <v>0.34561432265525649</v>
      </c>
      <c r="Z14" s="5">
        <v>0.53075071918572148</v>
      </c>
    </row>
    <row r="15" spans="2:34" x14ac:dyDescent="0.3">
      <c r="D15" s="4" t="s">
        <v>2</v>
      </c>
      <c r="E15" s="5">
        <v>0.35</v>
      </c>
      <c r="I15" s="4" t="s">
        <v>3</v>
      </c>
      <c r="J15" s="5">
        <v>0.6</v>
      </c>
      <c r="U15" s="4" t="s">
        <v>3</v>
      </c>
      <c r="V15" s="5">
        <v>0.3450228726473914</v>
      </c>
      <c r="Z15" s="4" t="s">
        <v>3</v>
      </c>
      <c r="AA15" s="5">
        <v>0.61904911825827813</v>
      </c>
    </row>
    <row r="16" spans="2:34" x14ac:dyDescent="0.3">
      <c r="L16" s="7"/>
      <c r="AC16" s="7"/>
    </row>
    <row r="17" spans="2:32" x14ac:dyDescent="0.3">
      <c r="C17" s="3" t="s">
        <v>2</v>
      </c>
      <c r="H17" s="3" t="s">
        <v>3</v>
      </c>
      <c r="L17" s="8"/>
      <c r="T17" s="3" t="s">
        <v>2</v>
      </c>
      <c r="Y17" s="3" t="s">
        <v>3</v>
      </c>
      <c r="AC17" s="8"/>
    </row>
    <row r="18" spans="2:32" x14ac:dyDescent="0.3">
      <c r="C18" s="6">
        <v>1</v>
      </c>
      <c r="H18" s="6">
        <v>1</v>
      </c>
      <c r="L18" s="7"/>
      <c r="T18" s="6">
        <v>1</v>
      </c>
      <c r="Y18" s="6">
        <v>1</v>
      </c>
      <c r="AC18" s="7"/>
    </row>
    <row r="19" spans="2:32" x14ac:dyDescent="0.3">
      <c r="L19" s="7"/>
    </row>
    <row r="22" spans="2:32" x14ac:dyDescent="0.3">
      <c r="B22" s="9" t="s">
        <v>26</v>
      </c>
    </row>
    <row r="24" spans="2:32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T24" s="3" t="s">
        <v>0</v>
      </c>
      <c r="U24" s="4" t="s">
        <v>8</v>
      </c>
      <c r="V24" s="5">
        <f>V5-0.5*X25*T25+0.4*(V5-E5)</f>
        <v>0.14949773329801463</v>
      </c>
      <c r="X24" s="3" t="s">
        <v>43</v>
      </c>
      <c r="Y24" s="3" t="s">
        <v>45</v>
      </c>
      <c r="Z24" s="4" t="s">
        <v>16</v>
      </c>
      <c r="AA24" s="5">
        <f>AA5-0.5*AC$25*Y6+0.4*(AA5-J5)</f>
        <v>0.30040204094110634</v>
      </c>
      <c r="AC24" s="3" t="s">
        <v>27</v>
      </c>
      <c r="AD24" s="3" t="s">
        <v>29</v>
      </c>
      <c r="AE24" s="3" t="s">
        <v>42</v>
      </c>
      <c r="AF24" s="3" t="s">
        <v>20</v>
      </c>
    </row>
    <row r="25" spans="2:32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T25" s="6">
        <v>0.05</v>
      </c>
      <c r="X25" s="6">
        <f>Y6*(1-Y6)*Y25</f>
        <v>7.8107715141315856E-3</v>
      </c>
      <c r="Y25" s="6">
        <f>AA5*AC25+AA7*AC31</f>
        <v>3.2342803641170703E-2</v>
      </c>
      <c r="AC25" s="6">
        <f>AD25*AE25</f>
        <v>0.14211809830419223</v>
      </c>
      <c r="AD25" s="6">
        <f>AD6*(1-AD6)</f>
        <v>0.19781436126753171</v>
      </c>
      <c r="AE25" s="6">
        <f>-(AF25-AD6)</f>
        <v>0.71844176223376555</v>
      </c>
      <c r="AF25" s="6">
        <v>0.01</v>
      </c>
    </row>
    <row r="26" spans="2:32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U26" s="4" t="s">
        <v>10</v>
      </c>
      <c r="V26" s="5">
        <f>V7-0.5*X31*T25+0.4*(V7-E7)</f>
        <v>0.24942529335704977</v>
      </c>
      <c r="Z26" s="4" t="s">
        <v>17</v>
      </c>
      <c r="AA26" s="5">
        <f>AA7-0.5*AC$31*Y6+0.4*(AA7-J7)</f>
        <v>0.52663126192734366</v>
      </c>
    </row>
    <row r="29" spans="2:32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U29" s="4" t="s">
        <v>9</v>
      </c>
      <c r="V29" s="5">
        <f>V10-0.5*X25*T31+0.4*(V10-E10)</f>
        <v>0.19899546659602935</v>
      </c>
      <c r="Z29" s="4" t="s">
        <v>18</v>
      </c>
      <c r="AA29" s="5">
        <f>AA10-0.5*AC$25*Y12+0.4*(AA10-J10)</f>
        <v>0.34980482749260094</v>
      </c>
    </row>
    <row r="30" spans="2:32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T30" s="3" t="s">
        <v>1</v>
      </c>
      <c r="X30" s="3" t="s">
        <v>44</v>
      </c>
      <c r="Y30" s="3" t="s">
        <v>45</v>
      </c>
      <c r="AC30" s="3" t="s">
        <v>28</v>
      </c>
      <c r="AD30" s="3" t="s">
        <v>29</v>
      </c>
      <c r="AE30" s="3" t="s">
        <v>42</v>
      </c>
      <c r="AF30" s="3" t="s">
        <v>22</v>
      </c>
    </row>
    <row r="31" spans="2:32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T31" s="6">
        <v>0.1</v>
      </c>
      <c r="U31" s="4" t="s">
        <v>11</v>
      </c>
      <c r="V31" s="5">
        <f>V12-0.5*X31*T31+0.4*(V12-E12)</f>
        <v>0.29885058671409953</v>
      </c>
      <c r="X31" s="6">
        <f>Y12*(1-Y12)*Y31</f>
        <v>9.0523091307065234E-3</v>
      </c>
      <c r="Y31" s="6">
        <f>AA10*AC25+AA12*AC31</f>
        <v>3.7585308188226869E-2</v>
      </c>
      <c r="Z31" s="4" t="s">
        <v>19</v>
      </c>
      <c r="AA31" s="5">
        <f>AA12-0.5*AC$31*Y12+0.4*(AA12-J12)</f>
        <v>0.57679105002201192</v>
      </c>
      <c r="AC31" s="6">
        <f>AD31*AE31</f>
        <v>-3.6506312408836408E-2</v>
      </c>
      <c r="AD31" s="6">
        <f>AD12*(1-AD12)</f>
        <v>0.17250629024374711</v>
      </c>
      <c r="AE31" s="6">
        <f>-(AF31-AD12)</f>
        <v>-0.21162307969902949</v>
      </c>
      <c r="AF31" s="6">
        <v>0.99</v>
      </c>
    </row>
    <row r="33" spans="3:29" x14ac:dyDescent="0.3">
      <c r="D33" s="5">
        <f>D14-0.5*G25*C18</f>
        <v>0.34561432265525649</v>
      </c>
      <c r="I33" s="5">
        <f>I14-0.5*L25*H18</f>
        <v>0.53075071918572148</v>
      </c>
      <c r="U33" s="5">
        <f>U14-0.5*X25*T18+0.4*(U14-D14)</f>
        <v>0.33995466596029333</v>
      </c>
      <c r="Z33" s="5">
        <f>Z14-0.5*AC$25*Y18+0.4*(Z14-I14)</f>
        <v>0.43199195770791399</v>
      </c>
    </row>
    <row r="34" spans="3:29" x14ac:dyDescent="0.3">
      <c r="D34" s="4" t="s">
        <v>3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  <c r="U34" s="4" t="s">
        <v>3</v>
      </c>
      <c r="V34" s="5">
        <f>V15-0.5*X$31*T18+0.4*(V15-E15)</f>
        <v>0.33850586714099468</v>
      </c>
      <c r="Z34" s="4" t="s">
        <v>3</v>
      </c>
      <c r="AA34" s="5">
        <f>AA15-0.5*AC31*Y18+0.4*(AA15-J15)</f>
        <v>0.6449219217660076</v>
      </c>
    </row>
    <row r="35" spans="3:29" x14ac:dyDescent="0.3">
      <c r="L35" s="7"/>
      <c r="AC35" s="7"/>
    </row>
    <row r="36" spans="3:29" x14ac:dyDescent="0.3">
      <c r="C36" s="3" t="s">
        <v>2</v>
      </c>
      <c r="H36" s="3" t="s">
        <v>3</v>
      </c>
      <c r="L36" s="8"/>
      <c r="T36" s="3" t="s">
        <v>2</v>
      </c>
      <c r="Y36" s="3" t="s">
        <v>3</v>
      </c>
      <c r="AC36" s="8"/>
    </row>
    <row r="37" spans="3:29" x14ac:dyDescent="0.3">
      <c r="C37" s="6">
        <v>1</v>
      </c>
      <c r="H37" s="6">
        <v>1</v>
      </c>
      <c r="L37" s="7"/>
      <c r="T37" s="6">
        <v>1</v>
      </c>
      <c r="Y37" s="6">
        <v>1</v>
      </c>
      <c r="AC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A4E1-69CC-4018-9E79-34FECB1B09E7}">
  <dimension ref="A1:V59"/>
  <sheetViews>
    <sheetView topLeftCell="A19" zoomScale="70" zoomScaleNormal="70" workbookViewId="0">
      <selection activeCell="S48" sqref="S48"/>
    </sheetView>
  </sheetViews>
  <sheetFormatPr defaultRowHeight="14.4" x14ac:dyDescent="0.3"/>
  <cols>
    <col min="1" max="1" width="37.109375" style="5" customWidth="1"/>
    <col min="2" max="2" width="20.44140625" style="5" customWidth="1"/>
    <col min="3" max="8" width="8.88671875" style="5"/>
    <col min="9" max="9" width="9.109375" style="5" customWidth="1"/>
    <col min="10" max="12" width="8.88671875" style="5"/>
    <col min="13" max="13" width="10.33203125" style="5" customWidth="1"/>
    <col min="14" max="16384" width="8.88671875" style="5"/>
  </cols>
  <sheetData>
    <row r="1" spans="1:13" x14ac:dyDescent="0.3">
      <c r="A1" s="5" t="s">
        <v>46</v>
      </c>
      <c r="B1" s="5">
        <v>1.105905967</v>
      </c>
      <c r="C1" s="12"/>
      <c r="F1" s="13" t="s">
        <v>47</v>
      </c>
    </row>
    <row r="2" spans="1:13" x14ac:dyDescent="0.3">
      <c r="A2" s="5" t="s">
        <v>15</v>
      </c>
      <c r="B2" s="5">
        <v>1.2249214040964653</v>
      </c>
      <c r="C2" s="12"/>
    </row>
    <row r="3" spans="1:13" x14ac:dyDescent="0.3">
      <c r="A3" s="5" t="s">
        <v>48</v>
      </c>
      <c r="B3" s="5">
        <f>EXP(B1)/(EXP(B$1)+EXP(B$2))</f>
        <v>0.47028121219286501</v>
      </c>
    </row>
    <row r="4" spans="1:13" x14ac:dyDescent="0.3">
      <c r="A4" s="5" t="s">
        <v>14</v>
      </c>
      <c r="B4" s="5">
        <f>EXP(B2)/(EXP(B$1)+EXP(B$2))</f>
        <v>0.52971878780713511</v>
      </c>
    </row>
    <row r="5" spans="1:13" x14ac:dyDescent="0.3">
      <c r="A5" s="5" t="s">
        <v>49</v>
      </c>
      <c r="B5" s="5">
        <v>0.01</v>
      </c>
    </row>
    <row r="6" spans="1:13" x14ac:dyDescent="0.3">
      <c r="A6" s="5" t="s">
        <v>22</v>
      </c>
      <c r="B6" s="5">
        <v>0.99</v>
      </c>
    </row>
    <row r="7" spans="1:13" x14ac:dyDescent="0.3">
      <c r="A7" s="5" t="s">
        <v>50</v>
      </c>
      <c r="B7" s="5">
        <f>-B5*LN(B3)</f>
        <v>7.5442443938775377E-3</v>
      </c>
      <c r="C7" s="12" t="s">
        <v>51</v>
      </c>
    </row>
    <row r="8" spans="1:13" x14ac:dyDescent="0.3">
      <c r="A8" s="5" t="s">
        <v>52</v>
      </c>
      <c r="B8" s="5">
        <f>-B6*LN(B4)</f>
        <v>0.62905491226837551</v>
      </c>
      <c r="C8" s="12" t="s">
        <v>53</v>
      </c>
    </row>
    <row r="9" spans="1:13" x14ac:dyDescent="0.3">
      <c r="A9" s="5" t="s">
        <v>54</v>
      </c>
      <c r="B9" s="5">
        <f>B7+B8</f>
        <v>0.63659915666225309</v>
      </c>
    </row>
    <row r="10" spans="1:13" x14ac:dyDescent="0.3">
      <c r="A10" s="14"/>
      <c r="B10" s="14"/>
    </row>
    <row r="11" spans="1:13" x14ac:dyDescent="0.3">
      <c r="A11" s="5" t="s">
        <v>55</v>
      </c>
      <c r="B11" s="5">
        <f>-((-B6*B3)+B5*(1-B3))</f>
        <v>0.460281212192865</v>
      </c>
      <c r="C11" s="12" t="s">
        <v>67</v>
      </c>
    </row>
    <row r="12" spans="1:13" x14ac:dyDescent="0.3">
      <c r="A12" s="5" t="s">
        <v>56</v>
      </c>
      <c r="B12" s="5">
        <v>0.59326999199999997</v>
      </c>
      <c r="C12" s="5" t="s">
        <v>5</v>
      </c>
    </row>
    <row r="13" spans="1:13" x14ac:dyDescent="0.3">
      <c r="A13" s="5" t="s">
        <v>57</v>
      </c>
      <c r="B13" s="5">
        <f>B11*B12</f>
        <v>0.27307103107541131</v>
      </c>
    </row>
    <row r="14" spans="1:13" x14ac:dyDescent="0.3">
      <c r="A14" s="14"/>
      <c r="B14" s="14"/>
    </row>
    <row r="15" spans="1:13" x14ac:dyDescent="0.3">
      <c r="A15" s="15" t="s">
        <v>58</v>
      </c>
      <c r="B15" s="5">
        <f>-(-B5*B4+B6*(1-B4))</f>
        <v>-0.46028121219286489</v>
      </c>
      <c r="C15" s="12" t="s">
        <v>66</v>
      </c>
      <c r="K15" s="16" t="s">
        <v>59</v>
      </c>
      <c r="L15" s="16" t="s">
        <v>60</v>
      </c>
      <c r="M15" s="16" t="s">
        <v>61</v>
      </c>
    </row>
    <row r="16" spans="1:13" x14ac:dyDescent="0.3">
      <c r="A16" s="5" t="s">
        <v>62</v>
      </c>
      <c r="B16" s="5">
        <v>0.59326999199999997</v>
      </c>
      <c r="C16" s="5" t="s">
        <v>5</v>
      </c>
      <c r="K16" s="5">
        <v>0.1</v>
      </c>
      <c r="M16" s="5">
        <f>EXP(K16)/(EXP(K$16)+EXP(K$17)+EXP(K$18))</f>
        <v>0.24914340092222925</v>
      </c>
    </row>
    <row r="17" spans="1:18" x14ac:dyDescent="0.3">
      <c r="A17" s="5" t="s">
        <v>63</v>
      </c>
      <c r="B17" s="5">
        <f>B15*B16</f>
        <v>-0.27307103107541125</v>
      </c>
      <c r="K17" s="5">
        <v>0.1</v>
      </c>
      <c r="M17" s="5">
        <f>EXP(K17)/(EXP(K$16)+EXP(K$17)+EXP(K$18))</f>
        <v>0.24914340092222925</v>
      </c>
    </row>
    <row r="18" spans="1:18" x14ac:dyDescent="0.3">
      <c r="A18" s="14"/>
      <c r="B18" s="14"/>
      <c r="K18" s="5">
        <v>0.8</v>
      </c>
      <c r="M18" s="5">
        <f>EXP(K18)/(EXP(K$16)+EXP(K$17)+EXP(K$18))</f>
        <v>0.50171319815554161</v>
      </c>
    </row>
    <row r="19" spans="1:18" x14ac:dyDescent="0.3">
      <c r="A19" s="5" t="s">
        <v>64</v>
      </c>
      <c r="B19" s="5">
        <f>B3-B5</f>
        <v>0.460281212192865</v>
      </c>
    </row>
    <row r="20" spans="1:18" x14ac:dyDescent="0.3">
      <c r="A20" s="5" t="s">
        <v>65</v>
      </c>
      <c r="B20" s="5">
        <f>B4-B6</f>
        <v>-0.46028121219286489</v>
      </c>
    </row>
    <row r="24" spans="1:18" x14ac:dyDescent="0.3">
      <c r="C24" s="9" t="s">
        <v>25</v>
      </c>
    </row>
    <row r="27" spans="1:18" x14ac:dyDescent="0.3">
      <c r="D27" s="3" t="s">
        <v>0</v>
      </c>
      <c r="E27" s="4" t="s">
        <v>8</v>
      </c>
      <c r="F27" s="5">
        <v>0.15</v>
      </c>
      <c r="H27" s="3" t="s">
        <v>4</v>
      </c>
      <c r="I27" s="3" t="s">
        <v>5</v>
      </c>
      <c r="J27" s="4" t="s">
        <v>16</v>
      </c>
      <c r="K27" s="5">
        <v>0.4</v>
      </c>
      <c r="M27" s="3" t="s">
        <v>12</v>
      </c>
      <c r="N27" s="3" t="s">
        <v>13</v>
      </c>
      <c r="P27" s="3" t="s">
        <v>20</v>
      </c>
      <c r="Q27" s="3" t="s">
        <v>23</v>
      </c>
    </row>
    <row r="28" spans="1:18" x14ac:dyDescent="0.3">
      <c r="D28" s="6">
        <v>0.05</v>
      </c>
      <c r="H28" s="6">
        <f>D28*F27+D34*F32+D40*E36</f>
        <v>0.3775</v>
      </c>
      <c r="I28" s="6">
        <f>1/(1+EXP(-H28))</f>
        <v>0.59326999210718723</v>
      </c>
      <c r="M28" s="6">
        <f>I28*K27+I34*K32+I40*J36</f>
        <v>1.10590596705977</v>
      </c>
      <c r="N28" s="6">
        <f>EXP(M28)/(EXP(M28)+EXP(M34))</f>
        <v>0.47028121220775465</v>
      </c>
      <c r="P28" s="6">
        <v>0.01</v>
      </c>
      <c r="Q28" s="6">
        <f>-P28*LN(N28)</f>
        <v>7.5442443935609263E-3</v>
      </c>
    </row>
    <row r="29" spans="1:18" x14ac:dyDescent="0.3">
      <c r="E29" s="4" t="s">
        <v>10</v>
      </c>
      <c r="F29" s="5">
        <v>0.25</v>
      </c>
      <c r="J29" s="4" t="s">
        <v>17</v>
      </c>
      <c r="K29" s="5">
        <v>0.5</v>
      </c>
    </row>
    <row r="30" spans="1:18" x14ac:dyDescent="0.3">
      <c r="R30" s="3" t="s">
        <v>21</v>
      </c>
    </row>
    <row r="31" spans="1:18" x14ac:dyDescent="0.3">
      <c r="R31" s="6">
        <f>Q28+Q34</f>
        <v>0.6365991566897643</v>
      </c>
    </row>
    <row r="32" spans="1:18" x14ac:dyDescent="0.3">
      <c r="E32" s="4" t="s">
        <v>9</v>
      </c>
      <c r="F32" s="5">
        <v>0.2</v>
      </c>
      <c r="J32" s="4" t="s">
        <v>18</v>
      </c>
      <c r="K32" s="5">
        <v>0.45</v>
      </c>
    </row>
    <row r="33" spans="3:22" x14ac:dyDescent="0.3">
      <c r="D33" s="3" t="s">
        <v>1</v>
      </c>
      <c r="H33" s="3" t="s">
        <v>6</v>
      </c>
      <c r="I33" s="3" t="s">
        <v>7</v>
      </c>
      <c r="M33" s="3" t="s">
        <v>15</v>
      </c>
      <c r="N33" s="3" t="s">
        <v>14</v>
      </c>
      <c r="P33" s="3" t="s">
        <v>22</v>
      </c>
      <c r="Q33" s="3" t="s">
        <v>24</v>
      </c>
    </row>
    <row r="34" spans="3:22" x14ac:dyDescent="0.3">
      <c r="D34" s="6">
        <v>0.1</v>
      </c>
      <c r="E34" s="4" t="s">
        <v>11</v>
      </c>
      <c r="F34" s="5">
        <v>0.3</v>
      </c>
      <c r="H34" s="6">
        <f>D28*F29+D34*F34+D40*F37</f>
        <v>0.39249999999999996</v>
      </c>
      <c r="I34" s="6">
        <f>1/(1+EXP(-H34))</f>
        <v>0.59688437825976703</v>
      </c>
      <c r="J34" s="4" t="s">
        <v>19</v>
      </c>
      <c r="K34" s="5">
        <v>0.55000000000000004</v>
      </c>
      <c r="M34" s="6">
        <f>I28*K29+I34*K34+I40*K37</f>
        <v>1.2249214040964653</v>
      </c>
      <c r="N34" s="6">
        <f>EXP(M34)/(EXP(M28)+EXP(M34))</f>
        <v>0.52971878779224524</v>
      </c>
      <c r="P34" s="6">
        <v>0.99</v>
      </c>
      <c r="Q34" s="6">
        <f>-P34*LN(N34)</f>
        <v>0.62905491229620336</v>
      </c>
    </row>
    <row r="36" spans="3:22" x14ac:dyDescent="0.3">
      <c r="E36" s="5">
        <v>0.35</v>
      </c>
      <c r="J36" s="5">
        <v>0.6</v>
      </c>
    </row>
    <row r="37" spans="3:22" x14ac:dyDescent="0.3">
      <c r="E37" s="4" t="s">
        <v>2</v>
      </c>
      <c r="F37" s="5">
        <v>0.35</v>
      </c>
      <c r="J37" s="4" t="s">
        <v>3</v>
      </c>
      <c r="K37" s="5">
        <v>0.6</v>
      </c>
    </row>
    <row r="38" spans="3:22" x14ac:dyDescent="0.3">
      <c r="M38" s="7"/>
    </row>
    <row r="39" spans="3:22" x14ac:dyDescent="0.3">
      <c r="D39" s="3" t="s">
        <v>2</v>
      </c>
      <c r="I39" s="3" t="s">
        <v>3</v>
      </c>
      <c r="M39" s="8"/>
    </row>
    <row r="40" spans="3:22" x14ac:dyDescent="0.3">
      <c r="D40" s="6">
        <v>1</v>
      </c>
      <c r="I40" s="6">
        <v>1</v>
      </c>
      <c r="M40" s="7"/>
    </row>
    <row r="41" spans="3:22" x14ac:dyDescent="0.3">
      <c r="M41" s="7"/>
    </row>
    <row r="44" spans="3:22" x14ac:dyDescent="0.3">
      <c r="C44" s="9" t="s">
        <v>26</v>
      </c>
    </row>
    <row r="45" spans="3:22" x14ac:dyDescent="0.3">
      <c r="V45" s="36"/>
    </row>
    <row r="46" spans="3:22" x14ac:dyDescent="0.3">
      <c r="D46" s="3" t="s">
        <v>0</v>
      </c>
      <c r="E46" s="4" t="s">
        <v>8</v>
      </c>
      <c r="F46" s="5">
        <f>F27-0.5*H47*D47</f>
        <v>0.15027766545662063</v>
      </c>
      <c r="H46" s="3" t="s">
        <v>43</v>
      </c>
      <c r="I46" s="3" t="s">
        <v>45</v>
      </c>
      <c r="J46" s="4" t="s">
        <v>16</v>
      </c>
      <c r="K46" s="5">
        <f>K27-0.5*M$47*I28</f>
        <v>0.26346448443320947</v>
      </c>
      <c r="M46" s="3" t="s">
        <v>27</v>
      </c>
      <c r="P46" s="3" t="s">
        <v>20</v>
      </c>
      <c r="U46" s="36"/>
      <c r="V46" s="36"/>
    </row>
    <row r="47" spans="3:22" x14ac:dyDescent="0.3">
      <c r="D47" s="6">
        <v>0.05</v>
      </c>
      <c r="H47" s="6">
        <f>I28*(1-I28)*I47</f>
        <v>-1.1106618264826012E-2</v>
      </c>
      <c r="I47" s="6">
        <f>K27*M47+K29*M53</f>
        <v>-4.6028121220775514E-2</v>
      </c>
      <c r="M47" s="6">
        <f>-(-P34*N28+P28*(1-N28))</f>
        <v>0.46028121220775464</v>
      </c>
      <c r="P47" s="6">
        <v>0.01</v>
      </c>
      <c r="U47" s="36"/>
      <c r="V47" s="36"/>
    </row>
    <row r="48" spans="3:22" x14ac:dyDescent="0.3">
      <c r="E48" s="4" t="s">
        <v>10</v>
      </c>
      <c r="F48" s="5">
        <f>F29-0.5*H53*D47</f>
        <v>0.2502768745884123</v>
      </c>
      <c r="J48" s="4" t="s">
        <v>17</v>
      </c>
      <c r="K48" s="5">
        <f>K29-0.5*M$53*I28</f>
        <v>0.63653551556679067</v>
      </c>
      <c r="S48" s="36"/>
      <c r="U48" s="36"/>
      <c r="V48" s="36"/>
    </row>
    <row r="49" spans="4:22" x14ac:dyDescent="0.3">
      <c r="U49" s="36"/>
      <c r="V49" s="36"/>
    </row>
    <row r="50" spans="4:22" x14ac:dyDescent="0.3">
      <c r="U50" s="36"/>
      <c r="V50" s="36"/>
    </row>
    <row r="51" spans="4:22" x14ac:dyDescent="0.3">
      <c r="E51" s="4" t="s">
        <v>9</v>
      </c>
      <c r="F51" s="5">
        <f>F32-0.5*H47*D53</f>
        <v>0.20055533091324132</v>
      </c>
      <c r="J51" s="4" t="s">
        <v>18</v>
      </c>
      <c r="K51" s="5">
        <f>K32-0.5*M$47*I34</f>
        <v>0.31263266741336126</v>
      </c>
      <c r="U51" s="36"/>
      <c r="V51" s="36"/>
    </row>
    <row r="52" spans="4:22" x14ac:dyDescent="0.3">
      <c r="D52" s="3" t="s">
        <v>1</v>
      </c>
      <c r="H52" s="3" t="s">
        <v>44</v>
      </c>
      <c r="I52" s="3" t="s">
        <v>45</v>
      </c>
      <c r="M52" s="3" t="s">
        <v>28</v>
      </c>
      <c r="P52" s="3" t="s">
        <v>22</v>
      </c>
      <c r="U52" s="36"/>
      <c r="V52" s="36"/>
    </row>
    <row r="53" spans="4:22" x14ac:dyDescent="0.3">
      <c r="D53" s="6">
        <v>0.1</v>
      </c>
      <c r="E53" s="4" t="s">
        <v>11</v>
      </c>
      <c r="F53" s="5">
        <f>F34-0.5*H53*D53</f>
        <v>0.30055374917682459</v>
      </c>
      <c r="H53" s="6">
        <f>I34*(1-I34)*I53</f>
        <v>-1.1074983536492063E-2</v>
      </c>
      <c r="I53" s="6">
        <f>K32*M47+K34*M53</f>
        <v>-4.6028121220775514E-2</v>
      </c>
      <c r="J53" s="4" t="s">
        <v>19</v>
      </c>
      <c r="K53" s="5">
        <f>K34-0.5*M$53*I34</f>
        <v>0.68736733258663885</v>
      </c>
      <c r="M53" s="6">
        <f>-(-P28*N34+P34*(1-N34))</f>
        <v>-0.46028121220775475</v>
      </c>
      <c r="P53" s="6">
        <v>0.99</v>
      </c>
      <c r="U53" s="36"/>
      <c r="V53" s="36"/>
    </row>
    <row r="54" spans="4:22" x14ac:dyDescent="0.3">
      <c r="U54" s="36"/>
      <c r="V54" s="36"/>
    </row>
    <row r="55" spans="4:22" x14ac:dyDescent="0.3">
      <c r="E55" s="5">
        <f>E36-0.5*H47*D40</f>
        <v>0.35555330913241301</v>
      </c>
      <c r="J55" s="5">
        <f>J36-0.5*M47*I40</f>
        <v>0.36985939389612266</v>
      </c>
      <c r="U55" s="36"/>
      <c r="V55" s="36"/>
    </row>
    <row r="56" spans="4:22" x14ac:dyDescent="0.3">
      <c r="E56" s="4" t="s">
        <v>2</v>
      </c>
      <c r="F56" s="5">
        <f>F37-0.5*H53*D40</f>
        <v>0.35553749176824601</v>
      </c>
      <c r="J56" s="4" t="s">
        <v>3</v>
      </c>
      <c r="K56" s="5">
        <f>K37-0.5*M53*I40</f>
        <v>0.83014060610387741</v>
      </c>
    </row>
    <row r="57" spans="4:22" x14ac:dyDescent="0.3">
      <c r="M57" s="7"/>
    </row>
    <row r="58" spans="4:22" x14ac:dyDescent="0.3">
      <c r="D58" s="3" t="s">
        <v>2</v>
      </c>
      <c r="I58" s="3" t="s">
        <v>3</v>
      </c>
      <c r="M58" s="8"/>
    </row>
    <row r="59" spans="4:22" x14ac:dyDescent="0.3">
      <c r="D59" s="6">
        <v>1</v>
      </c>
      <c r="I59" s="6">
        <v>1</v>
      </c>
      <c r="M59" s="7"/>
    </row>
  </sheetData>
  <conditionalFormatting sqref="B19">
    <cfRule type="cellIs" dxfId="3" priority="2" operator="equal">
      <formula>$B$11</formula>
    </cfRule>
  </conditionalFormatting>
  <conditionalFormatting sqref="B20">
    <cfRule type="cellIs" dxfId="2" priority="1" operator="equal">
      <formula>$B$15</formula>
    </cfRule>
  </conditionalFormatting>
  <hyperlinks>
    <hyperlink ref="F1" r:id="rId1" xr:uid="{5AB17FBF-C103-487D-9633-90A32D3AF133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127-BA82-4815-97AD-3B76F9C00B88}">
  <dimension ref="A1:T37"/>
  <sheetViews>
    <sheetView zoomScale="70" zoomScaleNormal="70" workbookViewId="0">
      <selection activeCell="K26" sqref="K26"/>
    </sheetView>
  </sheetViews>
  <sheetFormatPr defaultRowHeight="14.4" x14ac:dyDescent="0.3"/>
  <cols>
    <col min="1" max="6" width="8.88671875" style="5"/>
    <col min="7" max="7" width="9.109375" style="5" customWidth="1"/>
    <col min="8" max="10" width="8.88671875" style="5"/>
    <col min="11" max="11" width="10.33203125" style="5" customWidth="1"/>
    <col min="12" max="17" width="8.88671875" style="5"/>
    <col min="18" max="18" width="36.109375" style="5" bestFit="1" customWidth="1"/>
    <col min="19" max="19" width="13.88671875" style="5" bestFit="1" customWidth="1"/>
    <col min="20" max="16384" width="8.88671875" style="5"/>
  </cols>
  <sheetData>
    <row r="1" spans="1:20" x14ac:dyDescent="0.3">
      <c r="R1" s="5" t="s">
        <v>46</v>
      </c>
      <c r="S1" s="5">
        <v>1.105905967</v>
      </c>
      <c r="T1" s="12"/>
    </row>
    <row r="2" spans="1:20" x14ac:dyDescent="0.3">
      <c r="A2" s="9" t="s">
        <v>25</v>
      </c>
      <c r="R2" s="5" t="s">
        <v>15</v>
      </c>
      <c r="S2" s="5">
        <v>1.2249214040964653</v>
      </c>
      <c r="T2" s="12"/>
    </row>
    <row r="3" spans="1:20" x14ac:dyDescent="0.3">
      <c r="R3" s="5" t="s">
        <v>90</v>
      </c>
      <c r="S3" s="5">
        <v>1.3133697449896566</v>
      </c>
    </row>
    <row r="4" spans="1:20" x14ac:dyDescent="0.3">
      <c r="R4" s="5" t="s">
        <v>48</v>
      </c>
      <c r="S4" s="5">
        <f>EXP(S1)/(EXP(S$1)+EXP(S$2)+EXP(S$3))</f>
        <v>0.29789030074395051</v>
      </c>
    </row>
    <row r="5" spans="1:20" x14ac:dyDescent="0.3">
      <c r="B5" s="3" t="s">
        <v>0</v>
      </c>
      <c r="C5" s="4" t="s">
        <v>8</v>
      </c>
      <c r="D5" s="5">
        <v>0.15</v>
      </c>
      <c r="F5" s="3" t="s">
        <v>4</v>
      </c>
      <c r="G5" s="3" t="s">
        <v>5</v>
      </c>
      <c r="H5" s="22" t="s">
        <v>16</v>
      </c>
      <c r="I5" s="23">
        <v>0.4</v>
      </c>
      <c r="K5" s="3" t="s">
        <v>12</v>
      </c>
      <c r="L5" s="3" t="s">
        <v>13</v>
      </c>
      <c r="N5" s="3" t="s">
        <v>20</v>
      </c>
      <c r="O5" s="3" t="s">
        <v>23</v>
      </c>
      <c r="R5" s="5" t="s">
        <v>14</v>
      </c>
      <c r="S5" s="5">
        <f t="shared" ref="S5:S6" si="0">EXP(S2)/(EXP(S$1)+EXP(S$2)+EXP(S$3))</f>
        <v>0.3355398534289617</v>
      </c>
    </row>
    <row r="6" spans="1:20" x14ac:dyDescent="0.3">
      <c r="B6" s="6">
        <v>0.05</v>
      </c>
      <c r="F6" s="6">
        <f>B6*D5+B12*D10+B18*C14</f>
        <v>0.3775</v>
      </c>
      <c r="G6" s="6">
        <f>1/(1+EXP(-F6))</f>
        <v>0.59326999210718723</v>
      </c>
      <c r="K6" s="6">
        <f>G6*I5+G12*I10+G18*I15</f>
        <v>1.10590596705977</v>
      </c>
      <c r="L6" s="6">
        <f>EXP(K6)/(EXP(K6)+EXP(K12)+EXP(K18))</f>
        <v>0.29789030075645151</v>
      </c>
      <c r="N6" s="6">
        <v>0.01</v>
      </c>
      <c r="O6" s="6">
        <f>-N6*LN(L6)</f>
        <v>1.2110299785158356E-2</v>
      </c>
      <c r="R6" s="5" t="s">
        <v>91</v>
      </c>
      <c r="S6" s="5">
        <f t="shared" si="0"/>
        <v>0.3665698458270879</v>
      </c>
    </row>
    <row r="7" spans="1:20" x14ac:dyDescent="0.3">
      <c r="C7" s="4" t="s">
        <v>10</v>
      </c>
      <c r="D7" s="5">
        <v>0.25</v>
      </c>
      <c r="H7" s="24" t="s">
        <v>19</v>
      </c>
      <c r="I7" s="25">
        <v>0.5</v>
      </c>
      <c r="R7" s="5" t="s">
        <v>49</v>
      </c>
      <c r="S7" s="5">
        <v>0.01</v>
      </c>
    </row>
    <row r="8" spans="1:20" x14ac:dyDescent="0.3">
      <c r="P8" s="3" t="s">
        <v>21</v>
      </c>
      <c r="R8" s="5" t="s">
        <v>22</v>
      </c>
      <c r="S8" s="5">
        <v>0.99</v>
      </c>
    </row>
    <row r="9" spans="1:20" x14ac:dyDescent="0.3">
      <c r="P9" s="6">
        <f>O6+O12+O18</f>
        <v>1.9161289803299857</v>
      </c>
      <c r="R9" s="5" t="s">
        <v>95</v>
      </c>
      <c r="S9" s="5">
        <v>0.82</v>
      </c>
    </row>
    <row r="10" spans="1:20" x14ac:dyDescent="0.3">
      <c r="C10" s="4" t="s">
        <v>9</v>
      </c>
      <c r="D10" s="5">
        <v>0.2</v>
      </c>
      <c r="H10" s="26" t="s">
        <v>18</v>
      </c>
      <c r="I10" s="27">
        <v>0.45</v>
      </c>
      <c r="R10" s="5" t="s">
        <v>50</v>
      </c>
      <c r="S10" s="5">
        <f>-S7*LN(S4)</f>
        <v>1.2110299785578007E-2</v>
      </c>
      <c r="T10" s="12"/>
    </row>
    <row r="11" spans="1:2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R11" s="5" t="s">
        <v>52</v>
      </c>
      <c r="S11" s="5">
        <f t="shared" ref="S11:S12" si="1">-S8*LN(S5)</f>
        <v>1.0810943960467223</v>
      </c>
      <c r="T11" s="12"/>
    </row>
    <row r="12" spans="1:20" x14ac:dyDescent="0.3">
      <c r="B12" s="6">
        <v>0.1</v>
      </c>
      <c r="C12" s="4" t="s">
        <v>11</v>
      </c>
      <c r="D12" s="5">
        <v>0.3</v>
      </c>
      <c r="F12" s="6">
        <f>B6*D7+B12*D12+B18*D15</f>
        <v>0.39249999999999996</v>
      </c>
      <c r="G12" s="6">
        <f>1/(1+EXP(-F12))</f>
        <v>0.59688437825976703</v>
      </c>
      <c r="H12" s="28" t="s">
        <v>92</v>
      </c>
      <c r="I12" s="29">
        <v>0.55000000000000004</v>
      </c>
      <c r="K12" s="6">
        <f>G6*I7+G12*I12+G18*I15</f>
        <v>1.2249214040964653</v>
      </c>
      <c r="L12" s="6">
        <f>EXP(K12)/(EXP(K6)+EXP(K12)+EXP(K18))</f>
        <v>0.33553985342298742</v>
      </c>
      <c r="N12" s="6">
        <v>0.99</v>
      </c>
      <c r="O12" s="6">
        <f>-N12*LN(L12)</f>
        <v>1.0810943960643491</v>
      </c>
      <c r="R12" s="5" t="s">
        <v>96</v>
      </c>
      <c r="S12" s="5">
        <f t="shared" si="1"/>
        <v>0.82292428446587829</v>
      </c>
    </row>
    <row r="13" spans="1:20" x14ac:dyDescent="0.3">
      <c r="R13" s="5" t="s">
        <v>54</v>
      </c>
      <c r="S13" s="5">
        <f>S10+S11+S12</f>
        <v>1.9161289802981787</v>
      </c>
    </row>
    <row r="14" spans="1:20" x14ac:dyDescent="0.3">
      <c r="C14" s="5">
        <v>0.35</v>
      </c>
      <c r="H14" s="33">
        <v>0.6</v>
      </c>
      <c r="R14" s="14"/>
      <c r="S14" s="14"/>
    </row>
    <row r="15" spans="1:20" x14ac:dyDescent="0.3">
      <c r="C15" s="4" t="s">
        <v>2</v>
      </c>
      <c r="D15" s="5">
        <v>0.35</v>
      </c>
      <c r="H15" s="34" t="s">
        <v>3</v>
      </c>
      <c r="I15" s="33">
        <v>0.6</v>
      </c>
      <c r="R15" s="5" t="s">
        <v>55</v>
      </c>
      <c r="S15" s="5">
        <f>-((-(S8*S4+S9*S4))+S7*(1-S4))</f>
        <v>0.53216034735398987</v>
      </c>
      <c r="T15" s="12"/>
    </row>
    <row r="16" spans="1:20" x14ac:dyDescent="0.3">
      <c r="J16" s="30" t="s">
        <v>17</v>
      </c>
      <c r="R16" s="5" t="s">
        <v>56</v>
      </c>
      <c r="S16" s="5">
        <v>0.59326999210718723</v>
      </c>
      <c r="T16" s="5" t="s">
        <v>5</v>
      </c>
    </row>
    <row r="17" spans="1:20" x14ac:dyDescent="0.3">
      <c r="B17" s="3" t="s">
        <v>2</v>
      </c>
      <c r="G17" s="3" t="s">
        <v>3</v>
      </c>
      <c r="I17" s="33">
        <v>0.6</v>
      </c>
      <c r="J17" s="31">
        <v>0.8</v>
      </c>
      <c r="K17" s="3" t="s">
        <v>90</v>
      </c>
      <c r="L17" s="3" t="s">
        <v>91</v>
      </c>
      <c r="N17" s="3" t="s">
        <v>22</v>
      </c>
      <c r="O17" s="3" t="s">
        <v>24</v>
      </c>
      <c r="R17" s="5" t="s">
        <v>57</v>
      </c>
      <c r="S17" s="5">
        <f>S15*S16</f>
        <v>0.31571476507445956</v>
      </c>
    </row>
    <row r="18" spans="1:20" x14ac:dyDescent="0.3">
      <c r="B18" s="6">
        <v>1</v>
      </c>
      <c r="G18" s="6">
        <v>1</v>
      </c>
      <c r="I18" s="32" t="s">
        <v>93</v>
      </c>
      <c r="J18" s="32">
        <v>0.4</v>
      </c>
      <c r="K18" s="6">
        <f>G6*J17+G12*J18+G18*I17</f>
        <v>1.3133697449896566</v>
      </c>
      <c r="L18" s="6">
        <f>EXP(K18)/(EXP(K6)+EXP(K12)+EXP(K18))</f>
        <v>0.36656984582056112</v>
      </c>
      <c r="N18" s="6">
        <v>0.82</v>
      </c>
      <c r="O18" s="6">
        <f>-N18*LN(L18)</f>
        <v>0.82292428448047827</v>
      </c>
      <c r="R18" s="14"/>
      <c r="S18" s="14"/>
    </row>
    <row r="19" spans="1:20" x14ac:dyDescent="0.3">
      <c r="K19" s="7"/>
      <c r="R19" s="15" t="s">
        <v>58</v>
      </c>
      <c r="S19" s="5">
        <f>-(-(S7*S5+S9*S5)+S8*(1-S5))</f>
        <v>-0.37931746675928962</v>
      </c>
      <c r="T19" s="12"/>
    </row>
    <row r="20" spans="1:20" x14ac:dyDescent="0.3">
      <c r="R20" s="5" t="s">
        <v>98</v>
      </c>
      <c r="S20" s="5">
        <v>0.59326999210718723</v>
      </c>
      <c r="T20" s="5" t="s">
        <v>5</v>
      </c>
    </row>
    <row r="21" spans="1:20" x14ac:dyDescent="0.3">
      <c r="R21" s="5" t="s">
        <v>99</v>
      </c>
      <c r="S21" s="5">
        <f>S19*S20</f>
        <v>-0.22503767051040202</v>
      </c>
    </row>
    <row r="22" spans="1:20" x14ac:dyDescent="0.3">
      <c r="A22" s="9" t="s">
        <v>26</v>
      </c>
      <c r="R22" s="14"/>
      <c r="S22" s="14"/>
    </row>
    <row r="23" spans="1:20" x14ac:dyDescent="0.3">
      <c r="R23" s="5" t="s">
        <v>64</v>
      </c>
      <c r="S23" s="5">
        <f>S4-S7</f>
        <v>0.2878903007439505</v>
      </c>
    </row>
    <row r="24" spans="1:20" x14ac:dyDescent="0.3">
      <c r="B24" s="3" t="s">
        <v>0</v>
      </c>
      <c r="C24" s="4" t="s">
        <v>8</v>
      </c>
      <c r="D24" s="5">
        <f>D5-0.5*F25*B25</f>
        <v>0.15059763488766978</v>
      </c>
      <c r="F24" s="3" t="s">
        <v>43</v>
      </c>
      <c r="G24" s="3" t="s">
        <v>45</v>
      </c>
      <c r="H24" s="22" t="s">
        <v>16</v>
      </c>
      <c r="I24" s="23">
        <f>I5-0.5*K$25*G6</f>
        <v>0.24214261745602125</v>
      </c>
      <c r="K24" s="3" t="s">
        <v>27</v>
      </c>
      <c r="N24" s="3" t="s">
        <v>20</v>
      </c>
      <c r="R24" s="5" t="s">
        <v>65</v>
      </c>
      <c r="S24" s="5">
        <f>S5-S8</f>
        <v>-0.65446014657103824</v>
      </c>
    </row>
    <row r="25" spans="1:20" x14ac:dyDescent="0.3">
      <c r="B25" s="6">
        <v>0.05</v>
      </c>
      <c r="F25" s="6">
        <f>G6*(1-G6)*G25</f>
        <v>-2.3905395506791074E-2</v>
      </c>
      <c r="G25" s="6">
        <f>I5*K25+I7*K31+J17*K37</f>
        <v>-9.9068898919647763E-2</v>
      </c>
      <c r="K25" s="6">
        <f>-(-N12*L6-N18*L6+N6*(1-L6))</f>
        <v>0.53216034737674167</v>
      </c>
      <c r="N25" s="6">
        <v>0.01</v>
      </c>
      <c r="R25" s="5" t="s">
        <v>97</v>
      </c>
      <c r="S25" s="5">
        <f>S6-S9</f>
        <v>-0.45343015417291205</v>
      </c>
    </row>
    <row r="26" spans="1:20" x14ac:dyDescent="0.3">
      <c r="C26" s="4" t="s">
        <v>10</v>
      </c>
      <c r="D26" s="5">
        <f>D7-0.5*F31*B25</f>
        <v>0.25018220211999853</v>
      </c>
      <c r="H26" s="24" t="s">
        <v>19</v>
      </c>
      <c r="I26" s="25">
        <f>I7-0.5*K$31*G6</f>
        <v>0.61251883525842643</v>
      </c>
      <c r="K26" s="5">
        <f>K$25*G6</f>
        <v>0.31571476508795754</v>
      </c>
    </row>
    <row r="29" spans="1:20" x14ac:dyDescent="0.3">
      <c r="C29" s="4" t="s">
        <v>9</v>
      </c>
      <c r="D29" s="5">
        <f>D10-0.5*F25*B31</f>
        <v>0.20119526977533955</v>
      </c>
      <c r="H29" s="26" t="s">
        <v>18</v>
      </c>
      <c r="I29" s="27">
        <f>I10-0.5*K$25*G12</f>
        <v>0.29118090096076599</v>
      </c>
    </row>
    <row r="30" spans="1:20" x14ac:dyDescent="0.3">
      <c r="B30" s="3" t="s">
        <v>1</v>
      </c>
      <c r="F30" s="3" t="s">
        <v>44</v>
      </c>
      <c r="G30" s="3" t="s">
        <v>45</v>
      </c>
      <c r="K30" s="3" t="s">
        <v>28</v>
      </c>
      <c r="N30" s="3" t="s">
        <v>22</v>
      </c>
    </row>
    <row r="31" spans="1:20" x14ac:dyDescent="0.3">
      <c r="B31" s="6">
        <v>0.1</v>
      </c>
      <c r="C31" s="4" t="s">
        <v>11</v>
      </c>
      <c r="D31" s="5">
        <f>D12-0.5*F31*B31</f>
        <v>0.300364404239997</v>
      </c>
      <c r="F31" s="6">
        <f>G12*(1-G12)*G31</f>
        <v>-7.288084799940411E-3</v>
      </c>
      <c r="G31" s="6">
        <f>I10*K25+I12*K31+J18*K37</f>
        <v>-3.0289602646687341E-2</v>
      </c>
      <c r="H31" s="28" t="s">
        <v>92</v>
      </c>
      <c r="I31" s="29">
        <f>I12-0.5*K$31*G12</f>
        <v>0.6632043351580893</v>
      </c>
      <c r="K31" s="6">
        <f>-(-N6*L12-N18*L12+N12*(1-L12))</f>
        <v>-0.37931746677016287</v>
      </c>
      <c r="N31" s="6">
        <v>0.99</v>
      </c>
    </row>
    <row r="32" spans="1:20" x14ac:dyDescent="0.3">
      <c r="K32" s="5">
        <f>K$31*G6</f>
        <v>-0.22503767051685278</v>
      </c>
    </row>
    <row r="33" spans="2:14" x14ac:dyDescent="0.3">
      <c r="C33" s="5">
        <f>C14-0.5*F25*B18</f>
        <v>0.3619526977533955</v>
      </c>
      <c r="H33" s="33">
        <f>H14-0.5*K25*G18</f>
        <v>0.33391982631162914</v>
      </c>
    </row>
    <row r="34" spans="2:14" x14ac:dyDescent="0.3">
      <c r="C34" s="4" t="s">
        <v>2</v>
      </c>
      <c r="D34" s="5">
        <f>D15-0.5*F31*B18</f>
        <v>0.35364404239997016</v>
      </c>
      <c r="H34" s="34" t="s">
        <v>3</v>
      </c>
      <c r="I34" s="33">
        <f>I15-0.5*K31*G18</f>
        <v>0.78965873338508141</v>
      </c>
    </row>
    <row r="35" spans="2:14" x14ac:dyDescent="0.3">
      <c r="J35" s="30" t="s">
        <v>17</v>
      </c>
      <c r="K35" s="7"/>
    </row>
    <row r="36" spans="2:14" x14ac:dyDescent="0.3">
      <c r="B36" s="3" t="s">
        <v>2</v>
      </c>
      <c r="G36" s="3" t="s">
        <v>3</v>
      </c>
      <c r="I36" s="33">
        <f>I17-0.5*K37*G18</f>
        <v>0.67642144030328932</v>
      </c>
      <c r="J36" s="31">
        <f>J17-0.5*K$37*G6</f>
        <v>0.84533854728555236</v>
      </c>
      <c r="K36" s="3" t="s">
        <v>94</v>
      </c>
      <c r="N36" s="3" t="s">
        <v>22</v>
      </c>
    </row>
    <row r="37" spans="2:14" x14ac:dyDescent="0.3">
      <c r="B37" s="6">
        <v>1</v>
      </c>
      <c r="G37" s="6">
        <v>1</v>
      </c>
      <c r="I37" s="32" t="s">
        <v>93</v>
      </c>
      <c r="J37" s="32">
        <f>J18-0.5*K$37*G12</f>
        <v>0.44561476388114479</v>
      </c>
      <c r="K37" s="6">
        <f>-(-N12*L18-N6*L18+N18*(1-L18))</f>
        <v>-0.15284288060657875</v>
      </c>
      <c r="N37" s="6">
        <v>0.82</v>
      </c>
    </row>
  </sheetData>
  <conditionalFormatting sqref="S24:S25">
    <cfRule type="cellIs" dxfId="1" priority="1" operator="equal">
      <formula>$B$15</formula>
    </cfRule>
  </conditionalFormatting>
  <conditionalFormatting sqref="S23">
    <cfRule type="cellIs" dxfId="0" priority="2" operator="equal">
      <formula>$B$11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 bias</vt:lpstr>
      <vt:lpstr>Dropout 1.0 on HL</vt:lpstr>
      <vt:lpstr>Dropout 0.4 on HL</vt:lpstr>
      <vt:lpstr>Dropout 1.0 on IL</vt:lpstr>
      <vt:lpstr>Dropout 0.4 on IL</vt:lpstr>
      <vt:lpstr>Normal</vt:lpstr>
      <vt:lpstr>Momentum</vt:lpstr>
      <vt:lpstr>Softmax 2 outputs</vt:lpstr>
      <vt:lpstr>Softmax 3 outputs</vt:lpstr>
      <vt:lpstr>Batch (regression)</vt:lpstr>
      <vt:lpstr>Batch (regression) (2)</vt:lpstr>
      <vt:lpstr>Batch (classification)</vt:lpstr>
      <vt:lpstr>Class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Deloison</dc:creator>
  <cp:lastModifiedBy>Mickael Deloison</cp:lastModifiedBy>
  <dcterms:created xsi:type="dcterms:W3CDTF">2022-09-30T12:34:15Z</dcterms:created>
  <dcterms:modified xsi:type="dcterms:W3CDTF">2022-11-28T15:52:40Z</dcterms:modified>
</cp:coreProperties>
</file>