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tudent\Desktop\Spring_Classes\Sports Stats\"/>
    </mc:Choice>
  </mc:AlternateContent>
  <xr:revisionPtr revIDLastSave="0" documentId="13_ncr:1_{811D0F64-4306-4663-98CE-D650B1CD14FF}" xr6:coauthVersionLast="46" xr6:coauthVersionMax="46" xr10:uidLastSave="{00000000-0000-0000-0000-000000000000}"/>
  <bookViews>
    <workbookView xWindow="-110" yWindow="-110" windowWidth="19420" windowHeight="10420" activeTab="2" xr2:uid="{00000000-000D-0000-FFFF-FFFF00000000}"/>
  </bookViews>
  <sheets>
    <sheet name="2021" sheetId="1" r:id="rId1"/>
    <sheet name="FG%_3P" sheetId="5" r:id="rId2"/>
    <sheet name="HW(WithConclusion)" sheetId="7" r:id="rId3"/>
    <sheet name="20NFL_3X" sheetId="19" r:id="rId4"/>
    <sheet name="20NFL_2X" sheetId="17" r:id="rId5"/>
    <sheet name="2020_NFL" sheetId="8" r:id="rId6"/>
    <sheet name="19NFL_2X+3X" sheetId="14" r:id="rId7"/>
    <sheet name="2019_NFL" sheetId="9" r:id="rId8"/>
    <sheet name="MultiX_Salary" sheetId="18" r:id="rId9"/>
    <sheet name="MultiX" sheetId="16" r:id="rId10"/>
    <sheet name="Single_X" sheetId="13" r:id="rId11"/>
    <sheet name="QB_Regression_Bad" sheetId="32" r:id="rId12"/>
    <sheet name="QB_Regression_Good" sheetId="33" r:id="rId13"/>
    <sheet name="QB_Stats_Salary_Modified" sheetId="24" r:id="rId14"/>
    <sheet name="QB_Stats_Salary" sheetId="20" r:id="rId15"/>
    <sheet name="2020_Final" sheetId="4" r:id="rId16"/>
    <sheet name="FG_3P_2019" sheetId="3" state="hidden" r:id="rId17"/>
    <sheet name="Predict" sheetId="2" state="hidden"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4" l="1"/>
  <c r="P5" i="24"/>
  <c r="P6" i="24"/>
  <c r="P7" i="24"/>
  <c r="P8" i="24"/>
  <c r="P9" i="24"/>
  <c r="P10" i="24"/>
  <c r="P11" i="24"/>
  <c r="P12" i="24"/>
  <c r="P13" i="24"/>
  <c r="P14" i="24"/>
  <c r="P15" i="24"/>
  <c r="P16" i="24"/>
  <c r="P17" i="24"/>
  <c r="P3" i="24"/>
  <c r="M13" i="24"/>
  <c r="N13" i="24" s="1"/>
  <c r="O13" i="24" s="1"/>
  <c r="J4" i="24"/>
  <c r="M4" i="24" s="1"/>
  <c r="N4" i="24" s="1"/>
  <c r="O4" i="24" s="1"/>
  <c r="J5" i="24"/>
  <c r="M5" i="24" s="1"/>
  <c r="N5" i="24" s="1"/>
  <c r="O5" i="24" s="1"/>
  <c r="J6" i="24"/>
  <c r="M6" i="24" s="1"/>
  <c r="N6" i="24" s="1"/>
  <c r="O6" i="24" s="1"/>
  <c r="J7" i="24"/>
  <c r="M7" i="24" s="1"/>
  <c r="N7" i="24" s="1"/>
  <c r="O7" i="24" s="1"/>
  <c r="J8" i="24"/>
  <c r="M8" i="24" s="1"/>
  <c r="N8" i="24" s="1"/>
  <c r="O8" i="24" s="1"/>
  <c r="J9" i="24"/>
  <c r="M9" i="24" s="1"/>
  <c r="N9" i="24" s="1"/>
  <c r="O9" i="24" s="1"/>
  <c r="J10" i="24"/>
  <c r="M10" i="24" s="1"/>
  <c r="N10" i="24" s="1"/>
  <c r="O10" i="24" s="1"/>
  <c r="J11" i="24"/>
  <c r="M11" i="24" s="1"/>
  <c r="N11" i="24" s="1"/>
  <c r="O11" i="24" s="1"/>
  <c r="J12" i="24"/>
  <c r="M12" i="24" s="1"/>
  <c r="N12" i="24" s="1"/>
  <c r="O12" i="24" s="1"/>
  <c r="J13" i="24"/>
  <c r="J14" i="24"/>
  <c r="M14" i="24" s="1"/>
  <c r="N14" i="24" s="1"/>
  <c r="O14" i="24" s="1"/>
  <c r="J15" i="24"/>
  <c r="M15" i="24" s="1"/>
  <c r="N15" i="24" s="1"/>
  <c r="O15" i="24" s="1"/>
  <c r="J16" i="24"/>
  <c r="M16" i="24" s="1"/>
  <c r="N16" i="24" s="1"/>
  <c r="O16" i="24" s="1"/>
  <c r="J17" i="24"/>
  <c r="M17" i="24" s="1"/>
  <c r="N17" i="24" s="1"/>
  <c r="O17" i="24" s="1"/>
  <c r="J3" i="24"/>
  <c r="M3" i="24" s="1"/>
  <c r="N3" i="24" s="1"/>
  <c r="O3" i="24" s="1"/>
  <c r="C4" i="20"/>
  <c r="C5" i="20"/>
  <c r="C6" i="20"/>
  <c r="C7" i="20"/>
  <c r="C8" i="20"/>
  <c r="C9" i="20"/>
  <c r="C10" i="20"/>
  <c r="C11" i="20"/>
  <c r="C12" i="20"/>
  <c r="C13" i="20"/>
  <c r="C14" i="20"/>
  <c r="C15" i="20"/>
  <c r="C16" i="20"/>
  <c r="C17" i="20"/>
  <c r="C3" i="20"/>
  <c r="C4" i="24"/>
  <c r="C5" i="24"/>
  <c r="C6" i="24"/>
  <c r="C7" i="24"/>
  <c r="C8" i="24"/>
  <c r="C9" i="24"/>
  <c r="C10" i="24"/>
  <c r="C11" i="24"/>
  <c r="C12" i="24"/>
  <c r="C13" i="24"/>
  <c r="C14" i="24"/>
  <c r="C15" i="24"/>
  <c r="C16" i="24"/>
  <c r="C17" i="24"/>
  <c r="C3" i="24"/>
  <c r="M4" i="19"/>
  <c r="N4" i="19" s="1"/>
  <c r="M5" i="19"/>
  <c r="M6" i="19"/>
  <c r="M7" i="19"/>
  <c r="M8" i="19"/>
  <c r="M9" i="19"/>
  <c r="M10" i="19"/>
  <c r="M11" i="19"/>
  <c r="M12" i="19"/>
  <c r="N12" i="19" s="1"/>
  <c r="M13" i="19"/>
  <c r="M14" i="19"/>
  <c r="M15" i="19"/>
  <c r="M16" i="19"/>
  <c r="M17" i="19"/>
  <c r="M18" i="19"/>
  <c r="M19" i="19"/>
  <c r="M20" i="19"/>
  <c r="N20" i="19" s="1"/>
  <c r="M21" i="19"/>
  <c r="N21" i="19" s="1"/>
  <c r="M22" i="19"/>
  <c r="M23" i="19"/>
  <c r="M24" i="19"/>
  <c r="M25" i="19"/>
  <c r="M26" i="19"/>
  <c r="M27" i="19"/>
  <c r="M28" i="19"/>
  <c r="N28" i="19" s="1"/>
  <c r="M29" i="19"/>
  <c r="N29" i="19" s="1"/>
  <c r="M30" i="19"/>
  <c r="M31" i="19"/>
  <c r="M32" i="19"/>
  <c r="M33" i="19"/>
  <c r="M34" i="19"/>
  <c r="M3" i="19"/>
  <c r="N3" i="19" s="1"/>
  <c r="N34" i="19"/>
  <c r="N33" i="19"/>
  <c r="N32" i="19"/>
  <c r="N31" i="19"/>
  <c r="N30" i="19"/>
  <c r="N27" i="19"/>
  <c r="N26" i="19"/>
  <c r="N25" i="19"/>
  <c r="N24" i="19"/>
  <c r="N23" i="19"/>
  <c r="N22" i="19"/>
  <c r="N19" i="19"/>
  <c r="N18" i="19"/>
  <c r="N17" i="19"/>
  <c r="N16" i="19"/>
  <c r="N15" i="19"/>
  <c r="N14" i="19"/>
  <c r="N13" i="19"/>
  <c r="N11" i="19"/>
  <c r="N10" i="19"/>
  <c r="N9" i="19"/>
  <c r="N8" i="19"/>
  <c r="N7" i="19"/>
  <c r="N6" i="19"/>
  <c r="N5" i="19"/>
  <c r="L4" i="17"/>
  <c r="L5" i="17"/>
  <c r="M5" i="17" s="1"/>
  <c r="L6" i="17"/>
  <c r="L7" i="17"/>
  <c r="L8" i="17"/>
  <c r="L9" i="17"/>
  <c r="L10" i="17"/>
  <c r="L11" i="17"/>
  <c r="L12" i="17"/>
  <c r="L13" i="17"/>
  <c r="M13" i="17" s="1"/>
  <c r="L14" i="17"/>
  <c r="M14" i="17" s="1"/>
  <c r="L15" i="17"/>
  <c r="L16" i="17"/>
  <c r="L17" i="17"/>
  <c r="M17" i="17" s="1"/>
  <c r="L18" i="17"/>
  <c r="L19" i="17"/>
  <c r="L20" i="17"/>
  <c r="M20" i="17" s="1"/>
  <c r="L21" i="17"/>
  <c r="M21" i="17" s="1"/>
  <c r="L22" i="17"/>
  <c r="L23" i="17"/>
  <c r="L24" i="17"/>
  <c r="M24" i="17" s="1"/>
  <c r="L25" i="17"/>
  <c r="L26" i="17"/>
  <c r="L27" i="17"/>
  <c r="L28" i="17"/>
  <c r="M28" i="17" s="1"/>
  <c r="L29" i="17"/>
  <c r="M29" i="17" s="1"/>
  <c r="L30" i="17"/>
  <c r="L31" i="17"/>
  <c r="L32" i="17"/>
  <c r="L33" i="17"/>
  <c r="L34" i="17"/>
  <c r="L3" i="17"/>
  <c r="M3" i="17" s="1"/>
  <c r="M4" i="17"/>
  <c r="M10" i="17"/>
  <c r="M12" i="17"/>
  <c r="M18" i="17"/>
  <c r="M26" i="17"/>
  <c r="M32" i="17"/>
  <c r="M34" i="17"/>
  <c r="M31" i="17"/>
  <c r="M30" i="17"/>
  <c r="M27" i="17"/>
  <c r="M25" i="17"/>
  <c r="M23" i="17"/>
  <c r="M22" i="17"/>
  <c r="M19" i="17"/>
  <c r="M16" i="17"/>
  <c r="M15" i="17"/>
  <c r="M11" i="17"/>
  <c r="M9" i="17"/>
  <c r="M8" i="17"/>
  <c r="M7" i="17"/>
  <c r="M6" i="17"/>
  <c r="O13" i="19" l="1"/>
  <c r="Q13" i="19" s="1"/>
  <c r="O5" i="19"/>
  <c r="Q5" i="19" s="1"/>
  <c r="O19" i="19"/>
  <c r="Q19" i="19" s="1"/>
  <c r="O15" i="19"/>
  <c r="Q15" i="19" s="1"/>
  <c r="O11" i="19"/>
  <c r="Q11" i="19" s="1"/>
  <c r="O27" i="19"/>
  <c r="Q27" i="19" s="1"/>
  <c r="O9" i="19"/>
  <c r="Q9" i="19" s="1"/>
  <c r="O31" i="19"/>
  <c r="Q31" i="19" s="1"/>
  <c r="O21" i="19"/>
  <c r="Q21" i="19" s="1"/>
  <c r="O17" i="19"/>
  <c r="Q17" i="19" s="1"/>
  <c r="O33" i="19"/>
  <c r="Q33" i="19" s="1"/>
  <c r="O12" i="19"/>
  <c r="Q12" i="19" s="1"/>
  <c r="O34" i="19"/>
  <c r="Q34" i="19" s="1"/>
  <c r="O32" i="19"/>
  <c r="Q32" i="19" s="1"/>
  <c r="O30" i="19"/>
  <c r="Q30" i="19" s="1"/>
  <c r="O28" i="19"/>
  <c r="Q28" i="19" s="1"/>
  <c r="O26" i="19"/>
  <c r="Q26" i="19" s="1"/>
  <c r="O24" i="19"/>
  <c r="Q24" i="19" s="1"/>
  <c r="O18" i="19"/>
  <c r="Q18" i="19" s="1"/>
  <c r="O10" i="19"/>
  <c r="Q10" i="19" s="1"/>
  <c r="O8" i="19"/>
  <c r="Q8" i="19" s="1"/>
  <c r="O6" i="19"/>
  <c r="Q6" i="19" s="1"/>
  <c r="O20" i="19"/>
  <c r="Q20" i="19" s="1"/>
  <c r="O14" i="19"/>
  <c r="Q14" i="19" s="1"/>
  <c r="O22" i="19"/>
  <c r="Q22" i="19" s="1"/>
  <c r="O3" i="19"/>
  <c r="Q3" i="19" s="1"/>
  <c r="O16" i="19"/>
  <c r="Q16" i="19" s="1"/>
  <c r="O4" i="19"/>
  <c r="Q4" i="19" s="1"/>
  <c r="O25" i="19"/>
  <c r="Q25" i="19" s="1"/>
  <c r="O7" i="19"/>
  <c r="Q7" i="19" s="1"/>
  <c r="O23" i="19"/>
  <c r="Q23" i="19" s="1"/>
  <c r="O29" i="19"/>
  <c r="Q29" i="19" s="1"/>
  <c r="Q35" i="19" l="1"/>
  <c r="R35" i="19" s="1"/>
  <c r="Q35" i="8" l="1"/>
  <c r="P35"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 i="8"/>
  <c r="AC4" i="1"/>
  <c r="L4" i="8"/>
  <c r="L5" i="8"/>
  <c r="M5" i="8" s="1"/>
  <c r="L6" i="8"/>
  <c r="M6" i="8" s="1"/>
  <c r="L7" i="8"/>
  <c r="L8" i="8"/>
  <c r="L9" i="8"/>
  <c r="L10" i="8"/>
  <c r="L11" i="8"/>
  <c r="L12" i="8"/>
  <c r="M12" i="8" s="1"/>
  <c r="L13" i="8"/>
  <c r="M13" i="8" s="1"/>
  <c r="L14" i="8"/>
  <c r="M14" i="8" s="1"/>
  <c r="L15" i="8"/>
  <c r="L16" i="8"/>
  <c r="M16" i="8" s="1"/>
  <c r="L17" i="8"/>
  <c r="L18" i="8"/>
  <c r="L19" i="8"/>
  <c r="L20" i="8"/>
  <c r="L21" i="8"/>
  <c r="L22" i="8"/>
  <c r="M22" i="8" s="1"/>
  <c r="L23" i="8"/>
  <c r="L24" i="8"/>
  <c r="L25" i="8"/>
  <c r="L26" i="8"/>
  <c r="L27" i="8"/>
  <c r="L28" i="8"/>
  <c r="L29" i="8"/>
  <c r="L30" i="8"/>
  <c r="L31" i="8"/>
  <c r="L32" i="8"/>
  <c r="L33" i="8"/>
  <c r="L34" i="8"/>
  <c r="L3" i="8"/>
  <c r="M3" i="8" s="1"/>
  <c r="M4" i="8"/>
  <c r="M19" i="8"/>
  <c r="M25" i="8"/>
  <c r="M7" i="8"/>
  <c r="M8" i="8"/>
  <c r="M9" i="8"/>
  <c r="M10" i="8"/>
  <c r="M11" i="8"/>
  <c r="M15" i="8"/>
  <c r="M17" i="8"/>
  <c r="M18" i="8"/>
  <c r="M20" i="8"/>
  <c r="M21" i="8"/>
  <c r="M23" i="8"/>
  <c r="M24" i="8"/>
  <c r="M26" i="8"/>
  <c r="M27" i="8"/>
  <c r="M28" i="8"/>
  <c r="M29" i="8"/>
  <c r="M30" i="8"/>
  <c r="M31" i="8"/>
  <c r="M32" i="8"/>
  <c r="M33" i="8"/>
  <c r="M34" i="8"/>
  <c r="E25" i="5" l="1"/>
  <c r="AA5" i="1" l="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4" i="1"/>
  <c r="I25" i="5"/>
  <c r="I24" i="5"/>
  <c r="E24" i="5"/>
  <c r="B23" i="5"/>
  <c r="B27" i="5" s="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 i="4"/>
  <c r="J25" i="5" l="1"/>
  <c r="E25" i="3" l="1"/>
  <c r="Z5" i="1"/>
  <c r="Z8" i="1"/>
  <c r="Z9" i="1"/>
  <c r="Z10" i="1"/>
  <c r="Z11" i="1"/>
  <c r="Z12" i="1"/>
  <c r="Z13" i="1"/>
  <c r="Z14" i="1"/>
  <c r="Z15" i="1"/>
  <c r="Z16" i="1"/>
  <c r="Z19" i="1"/>
  <c r="Z20" i="1"/>
  <c r="Z21" i="1"/>
  <c r="Z22" i="1"/>
  <c r="Z23" i="1"/>
  <c r="Z24" i="1"/>
  <c r="Z26" i="1"/>
  <c r="Z27" i="1"/>
  <c r="Z28" i="1"/>
  <c r="Z29" i="1"/>
  <c r="Z31" i="1"/>
  <c r="Z32" i="1"/>
  <c r="Z6" i="1"/>
  <c r="Z7" i="1"/>
  <c r="Z17" i="1"/>
  <c r="Z18" i="1"/>
  <c r="Z25" i="1"/>
  <c r="Z30" i="1"/>
  <c r="Z4" i="1"/>
  <c r="AC5" i="1" l="1"/>
  <c r="AC7" i="1"/>
  <c r="AC13" i="1"/>
  <c r="AC17" i="1"/>
  <c r="AC21" i="1"/>
  <c r="AC25" i="1"/>
  <c r="AC29" i="1"/>
  <c r="AC8" i="1"/>
  <c r="AC12" i="1"/>
  <c r="AC16" i="1"/>
  <c r="AC20" i="1"/>
  <c r="AC24" i="1"/>
  <c r="AC28" i="1"/>
  <c r="AC32" i="1"/>
  <c r="AC31" i="1"/>
  <c r="AC9" i="1"/>
  <c r="AC11" i="1"/>
  <c r="AC15" i="1"/>
  <c r="AC19" i="1"/>
  <c r="AC23" i="1"/>
  <c r="AC27" i="1"/>
  <c r="AC6" i="1"/>
  <c r="AC10" i="1"/>
  <c r="AC14" i="1"/>
  <c r="AC18" i="1"/>
  <c r="AC22" i="1"/>
  <c r="AC26" i="1"/>
  <c r="AC30" i="1"/>
  <c r="Z14" i="2" l="1"/>
  <c r="Z30" i="2"/>
  <c r="AA3" i="2"/>
  <c r="Z3" i="2" s="1"/>
  <c r="AA4" i="2"/>
  <c r="Z4" i="2" s="1"/>
  <c r="AA5" i="2"/>
  <c r="Z5" i="2" s="1"/>
  <c r="AA6" i="2"/>
  <c r="Z6" i="2" s="1"/>
  <c r="AA7" i="2"/>
  <c r="Z7" i="2" s="1"/>
  <c r="AA8" i="2"/>
  <c r="Z8" i="2" s="1"/>
  <c r="AA9" i="2"/>
  <c r="Z9" i="2" s="1"/>
  <c r="AA10" i="2"/>
  <c r="Z10" i="2" s="1"/>
  <c r="AA11" i="2"/>
  <c r="Z11" i="2" s="1"/>
  <c r="AA12" i="2"/>
  <c r="Z12" i="2" s="1"/>
  <c r="AA13" i="2"/>
  <c r="Z13" i="2" s="1"/>
  <c r="AA14" i="2"/>
  <c r="AA15" i="2"/>
  <c r="Z15" i="2" s="1"/>
  <c r="AA16" i="2"/>
  <c r="Z16" i="2" s="1"/>
  <c r="AA17" i="2"/>
  <c r="Z17" i="2" s="1"/>
  <c r="AA18" i="2"/>
  <c r="Z18" i="2" s="1"/>
  <c r="AA19" i="2"/>
  <c r="Z19" i="2" s="1"/>
  <c r="AA20" i="2"/>
  <c r="Z20" i="2" s="1"/>
  <c r="AA21" i="2"/>
  <c r="Z21" i="2" s="1"/>
  <c r="AA22" i="2"/>
  <c r="Z22" i="2" s="1"/>
  <c r="AC22" i="2" s="1"/>
  <c r="AA23" i="2"/>
  <c r="Z23" i="2" s="1"/>
  <c r="AA24" i="2"/>
  <c r="Z24" i="2" s="1"/>
  <c r="AA25" i="2"/>
  <c r="Z25" i="2" s="1"/>
  <c r="AA26" i="2"/>
  <c r="Z26" i="2" s="1"/>
  <c r="AA27" i="2"/>
  <c r="Z27" i="2" s="1"/>
  <c r="AA28" i="2"/>
  <c r="Z28" i="2" s="1"/>
  <c r="AA29" i="2"/>
  <c r="Z29" i="2" s="1"/>
  <c r="AA30" i="2"/>
  <c r="AA31" i="2"/>
  <c r="Z31" i="2" s="1"/>
  <c r="AA2" i="2"/>
  <c r="Z2" i="2" s="1"/>
  <c r="AC14" i="2" l="1"/>
  <c r="AC2" i="2"/>
  <c r="AC30" i="2"/>
  <c r="AC31" i="2"/>
  <c r="AC28" i="2"/>
  <c r="AC24" i="2"/>
  <c r="AC20" i="2"/>
  <c r="AC16" i="2"/>
  <c r="AC12" i="2"/>
  <c r="AC8" i="2"/>
  <c r="AC4" i="2"/>
  <c r="AC26" i="2"/>
  <c r="AC18" i="2"/>
  <c r="AC10" i="2"/>
  <c r="AC27" i="2"/>
  <c r="AC23" i="2"/>
  <c r="AC19" i="2"/>
  <c r="AC15" i="2"/>
  <c r="AC11" i="2"/>
  <c r="AC7" i="2"/>
  <c r="AC3" i="2"/>
  <c r="AC25" i="2"/>
  <c r="AC17" i="2"/>
  <c r="AC9" i="2"/>
  <c r="AC6" i="2"/>
  <c r="AC29" i="2"/>
  <c r="AC21" i="2"/>
  <c r="AC13" i="2"/>
  <c r="AC5" i="2"/>
  <c r="I24" i="3"/>
  <c r="I25" i="3"/>
  <c r="J25" i="3" s="1"/>
  <c r="E24" i="3"/>
  <c r="B23" i="3"/>
  <c r="B27" i="3" s="1"/>
  <c r="C3" i="2" l="1"/>
  <c r="AD3" i="2" s="1"/>
  <c r="C4" i="2"/>
  <c r="AD4" i="2" s="1"/>
  <c r="C5" i="2"/>
  <c r="AD5" i="2" s="1"/>
  <c r="C6" i="2"/>
  <c r="AD6" i="2" s="1"/>
  <c r="C7" i="2"/>
  <c r="AD7" i="2" s="1"/>
  <c r="C8" i="2"/>
  <c r="AD8" i="2" s="1"/>
  <c r="C9" i="2"/>
  <c r="AD9" i="2" s="1"/>
  <c r="C10" i="2"/>
  <c r="AD10" i="2" s="1"/>
  <c r="C11" i="2"/>
  <c r="AD11" i="2" s="1"/>
  <c r="C12" i="2"/>
  <c r="AD12" i="2" s="1"/>
  <c r="C13" i="2"/>
  <c r="AD13" i="2" s="1"/>
  <c r="C14" i="2"/>
  <c r="AD14" i="2" s="1"/>
  <c r="C15" i="2"/>
  <c r="AD15" i="2" s="1"/>
  <c r="C16" i="2"/>
  <c r="AD16" i="2" s="1"/>
  <c r="C17" i="2"/>
  <c r="AD17" i="2" s="1"/>
  <c r="C18" i="2"/>
  <c r="AD18" i="2" s="1"/>
  <c r="C19" i="2"/>
  <c r="AD19" i="2" s="1"/>
  <c r="C20" i="2"/>
  <c r="AD20" i="2" s="1"/>
  <c r="C21" i="2"/>
  <c r="AD21" i="2" s="1"/>
  <c r="C22" i="2"/>
  <c r="AD22" i="2" s="1"/>
  <c r="C23" i="2"/>
  <c r="AD23" i="2" s="1"/>
  <c r="C24" i="2"/>
  <c r="AD24" i="2" s="1"/>
  <c r="C25" i="2"/>
  <c r="AD25" i="2" s="1"/>
  <c r="C26" i="2"/>
  <c r="AD26" i="2" s="1"/>
  <c r="C27" i="2"/>
  <c r="AD27" i="2" s="1"/>
  <c r="C28" i="2"/>
  <c r="AD28" i="2" s="1"/>
  <c r="C29" i="2"/>
  <c r="AD29" i="2" s="1"/>
  <c r="C30" i="2"/>
  <c r="AD30" i="2" s="1"/>
  <c r="C31" i="2"/>
  <c r="AD31" i="2" s="1"/>
  <c r="C2" i="2"/>
  <c r="AD2" i="2" s="1"/>
  <c r="AE2" i="2" l="1"/>
  <c r="M33" i="17" l="1"/>
  <c r="N3" i="17"/>
  <c r="P3" i="17"/>
  <c r="N4" i="17"/>
  <c r="P4" i="17"/>
  <c r="N5" i="17"/>
  <c r="P5" i="17"/>
  <c r="N6" i="17"/>
  <c r="P6" i="17"/>
  <c r="N7" i="17"/>
  <c r="P7" i="17"/>
  <c r="N8" i="17"/>
  <c r="P8" i="17"/>
  <c r="N9" i="17"/>
  <c r="P9" i="17"/>
  <c r="N10" i="17"/>
  <c r="P10" i="17"/>
  <c r="N11" i="17"/>
  <c r="P11" i="17"/>
  <c r="N12" i="17"/>
  <c r="P12" i="17"/>
  <c r="N13" i="17"/>
  <c r="P13" i="17"/>
  <c r="N14" i="17"/>
  <c r="P14" i="17"/>
  <c r="N15" i="17"/>
  <c r="P15" i="17"/>
  <c r="N16" i="17"/>
  <c r="P16" i="17"/>
  <c r="N17" i="17"/>
  <c r="P17" i="17"/>
  <c r="N18" i="17"/>
  <c r="P18" i="17"/>
  <c r="N19" i="17"/>
  <c r="P19" i="17"/>
  <c r="N20" i="17"/>
  <c r="P20" i="17"/>
  <c r="N21" i="17"/>
  <c r="P21" i="17"/>
  <c r="N22" i="17"/>
  <c r="P22" i="17"/>
  <c r="N23" i="17"/>
  <c r="P23" i="17"/>
  <c r="N24" i="17"/>
  <c r="P24" i="17"/>
  <c r="N25" i="17"/>
  <c r="P25" i="17"/>
  <c r="N26" i="17"/>
  <c r="P26" i="17"/>
  <c r="N27" i="17"/>
  <c r="P27" i="17"/>
  <c r="N28" i="17"/>
  <c r="P28" i="17"/>
  <c r="N29" i="17"/>
  <c r="P29" i="17"/>
  <c r="N30" i="17"/>
  <c r="P30" i="17"/>
  <c r="N31" i="17"/>
  <c r="P31" i="17"/>
  <c r="N32" i="17"/>
  <c r="P32" i="17"/>
  <c r="N33" i="17"/>
  <c r="P33" i="17"/>
  <c r="N34" i="17"/>
  <c r="P34" i="17"/>
  <c r="P35" i="17"/>
  <c r="Q35" i="17"/>
</calcChain>
</file>

<file path=xl/sharedStrings.xml><?xml version="1.0" encoding="utf-8"?>
<sst xmlns="http://schemas.openxmlformats.org/spreadsheetml/2006/main" count="740" uniqueCount="233">
  <si>
    <t>Milwaukee Bucks</t>
  </si>
  <si>
    <t>Houston Rockets</t>
  </si>
  <si>
    <t>Dallas Mavericks</t>
  </si>
  <si>
    <t>New Orleans Pelicans</t>
  </si>
  <si>
    <t>Los Angeles Clippers</t>
  </si>
  <si>
    <t>Portland Trail Blazers</t>
  </si>
  <si>
    <t>Atlanta Hawks</t>
  </si>
  <si>
    <t>Phoenix Suns</t>
  </si>
  <si>
    <t>Washington Wizards</t>
  </si>
  <si>
    <t>Boston Celtics</t>
  </si>
  <si>
    <t>Toronto Raptors</t>
  </si>
  <si>
    <t>Memphis Grizzlies</t>
  </si>
  <si>
    <t>Miami Heat</t>
  </si>
  <si>
    <t>Detroit Pistons</t>
  </si>
  <si>
    <t>Oklahoma City Thunder</t>
  </si>
  <si>
    <t>Minnesota Timberwolves</t>
  </si>
  <si>
    <t>Utah Jazz</t>
  </si>
  <si>
    <t>San Antonio Spurs</t>
  </si>
  <si>
    <t>Los Angeles Lakers</t>
  </si>
  <si>
    <t>Denver Nuggets</t>
  </si>
  <si>
    <t>Rk</t>
  </si>
  <si>
    <t>Team</t>
  </si>
  <si>
    <t>G</t>
  </si>
  <si>
    <t>MP</t>
  </si>
  <si>
    <t>FG</t>
  </si>
  <si>
    <t>FGA</t>
  </si>
  <si>
    <t>FG%</t>
  </si>
  <si>
    <t>3P</t>
  </si>
  <si>
    <t>3PA</t>
  </si>
  <si>
    <t>3P%</t>
  </si>
  <si>
    <t>2P</t>
  </si>
  <si>
    <t>2PA</t>
  </si>
  <si>
    <t>2P%</t>
  </si>
  <si>
    <t>FT</t>
  </si>
  <si>
    <t>FTA</t>
  </si>
  <si>
    <t>FT%</t>
  </si>
  <si>
    <t>ORB</t>
  </si>
  <si>
    <t>DRB</t>
  </si>
  <si>
    <t>TRB</t>
  </si>
  <si>
    <t>AST</t>
  </si>
  <si>
    <t>STL</t>
  </si>
  <si>
    <t>BLK</t>
  </si>
  <si>
    <t>TOV</t>
  </si>
  <si>
    <t>PF</t>
  </si>
  <si>
    <t>PTS</t>
  </si>
  <si>
    <t>Philadelphia 76ers</t>
  </si>
  <si>
    <t>Indiana Pacers</t>
  </si>
  <si>
    <t>Brooklyn Nets</t>
  </si>
  <si>
    <t>Chicago Bulls</t>
  </si>
  <si>
    <t>Cleveland Cavaliers</t>
  </si>
  <si>
    <t>Sacramento Kings</t>
  </si>
  <si>
    <t>Golden State Warriors</t>
  </si>
  <si>
    <t>New York Knicks</t>
  </si>
  <si>
    <t>Orlando Magic</t>
  </si>
  <si>
    <t>Charlotte Hornets</t>
  </si>
  <si>
    <t>League Average</t>
  </si>
  <si>
    <t>Milwaukee Bucks*</t>
  </si>
  <si>
    <t>Golden State Warriors*</t>
  </si>
  <si>
    <t>Philadelphia 76ers*</t>
  </si>
  <si>
    <t>Los Angeles Clippers*</t>
  </si>
  <si>
    <t>Portland Trail Blazers*</t>
  </si>
  <si>
    <t>Oklahoma City Thunder*</t>
  </si>
  <si>
    <t>Toronto Raptors*</t>
  </si>
  <si>
    <t>Houston Rockets*</t>
  </si>
  <si>
    <t>Boston Celtics*</t>
  </si>
  <si>
    <t>Brooklyn Nets*</t>
  </si>
  <si>
    <t>Utah Jazz*</t>
  </si>
  <si>
    <t>San Antonio Spurs*</t>
  </si>
  <si>
    <t>Denver Nuggets*</t>
  </si>
  <si>
    <t>Indiana Pacers*</t>
  </si>
  <si>
    <t>Orlando Magic*</t>
  </si>
  <si>
    <t>Detroit Pistons*</t>
  </si>
  <si>
    <t>Playoffs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</si>
  <si>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</si>
  <si>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</si>
  <si>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</si>
  <si>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</si>
  <si>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</si>
  <si>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</si>
  <si>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</si>
  <si>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</si>
  <si>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</si>
  <si>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</si>
  <si>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</si>
  <si>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</si>
  <si>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</si>
  <si>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</si>
  <si>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</si>
  <si>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</si>
  <si>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</si>
  <si>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</si>
  <si>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</si>
  <si>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</si>
  <si>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</si>
  <si>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</si>
  <si>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</si>
  <si>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</si>
  <si>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normal</t>
  </si>
  <si>
    <t>regr</t>
  </si>
  <si>
    <t xml:space="preserve">log </t>
  </si>
  <si>
    <t>3P incr 1</t>
  </si>
  <si>
    <t>incr 13.4%</t>
  </si>
  <si>
    <t>Example of regression line and logistic probability</t>
  </si>
  <si>
    <t>prob of making playoffs</t>
  </si>
  <si>
    <t>odds ratio increase (default FG = 50%, 3P = 10)</t>
  </si>
  <si>
    <t>playoff</t>
  </si>
  <si>
    <t>correct</t>
  </si>
  <si>
    <t>Prediction</t>
  </si>
  <si>
    <t>linear regr</t>
  </si>
  <si>
    <t>count</t>
  </si>
  <si>
    <t>1% FG is better than 1 3-pointer</t>
  </si>
  <si>
    <t>FG %</t>
  </si>
  <si>
    <t>Dallas Mavericks*</t>
  </si>
  <si>
    <t>Miami Heat*</t>
  </si>
  <si>
    <t>Los Angeles Lakers*</t>
  </si>
  <si>
    <t>incr 12.7%</t>
  </si>
  <si>
    <t>▲</t>
  </si>
  <si>
    <t>Use a prior full season and identify all playoff teams with a 1 as the y-variable (non-playoff teams = 0)</t>
  </si>
  <si>
    <t>Determine whether the regression is good - meaning that the slope of the x-variable has a low p-value and reasonably high r-square</t>
  </si>
  <si>
    <t>plug the regression equation into the logistic equation to obtain probabilities 1/(1+exp(-equation))</t>
  </si>
  <si>
    <t xml:space="preserve">using this equation, plug in all the current year team stats to determine all of their playoff probabilities </t>
  </si>
  <si>
    <t>Now include a top 15 annual salary variable (x = 1 for at least one highly paid player on the team, 0 else)</t>
  </si>
  <si>
    <t>Do a 3 x-variable regression including the top 15 variable</t>
  </si>
  <si>
    <t>Pick an x-variable and run a regression on all teams using the x and y variables (if you choose NBA then it must be a DEFENSIVE statistic)</t>
  </si>
  <si>
    <t>Note that if the sport is not currently in-season, you may pick two recent years to do the study - first year gets the equation and then plug numbers in for the next year to determine the playoff teams</t>
  </si>
  <si>
    <t>the predicted playoff teams are all the highest probabilities - state conclusions about whether these teams are reasonable and anyting interesting about the predictions</t>
  </si>
  <si>
    <t>Now pick 2 x-variables and do the prediction again - make sure you are picking GOOD x-variables (high r-square, low p-values)</t>
  </si>
  <si>
    <t>Comment about what you find as good predictors of making the playoffs</t>
  </si>
  <si>
    <t>Completely separate regression problem:</t>
  </si>
  <si>
    <t>Use a log regression on salary to find the most important offensive or defensive stats to obtain top salaries</t>
  </si>
  <si>
    <t>HW due Thursday</t>
  </si>
  <si>
    <t>Gms</t>
  </si>
  <si>
    <t>Kansas City Chiefs</t>
  </si>
  <si>
    <t>Buffalo Bills</t>
  </si>
  <si>
    <t>Tennessee Titans</t>
  </si>
  <si>
    <t>Minnesota Vikings</t>
  </si>
  <si>
    <t>Green Bay Packers</t>
  </si>
  <si>
    <t>Arizona Cardinals</t>
  </si>
  <si>
    <t>Tampa Bay Buccaneers</t>
  </si>
  <si>
    <t>Las Vegas Raiders</t>
  </si>
  <si>
    <t>Los Angeles Chargers</t>
  </si>
  <si>
    <t>Indianapolis Colts</t>
  </si>
  <si>
    <t>Los Angeles Rams</t>
  </si>
  <si>
    <t>New Orleans Saints</t>
  </si>
  <si>
    <t>Houston Texans</t>
  </si>
  <si>
    <t>Dallas Cowboys</t>
  </si>
  <si>
    <t>San Francisco 49ers</t>
  </si>
  <si>
    <t>Cleveland Browns</t>
  </si>
  <si>
    <t>Seattle Seahawks</t>
  </si>
  <si>
    <t>Atlanta Falcons</t>
  </si>
  <si>
    <t>Baltimore Ravens</t>
  </si>
  <si>
    <t>Detroit Lions</t>
  </si>
  <si>
    <t>Carolina Panthers</t>
  </si>
  <si>
    <t>Miami Dolphins</t>
  </si>
  <si>
    <t>Denver Broncos</t>
  </si>
  <si>
    <t>Philadelphia Eagles</t>
  </si>
  <si>
    <t>Pittsburgh Steelers</t>
  </si>
  <si>
    <t>Chicago Bears</t>
  </si>
  <si>
    <t>New England Patriots</t>
  </si>
  <si>
    <t>Jacksonville Jaguars</t>
  </si>
  <si>
    <t>Cincinnati Bengals</t>
  </si>
  <si>
    <t>Washington Football Team</t>
  </si>
  <si>
    <t>New York Giants</t>
  </si>
  <si>
    <t>New York Jets</t>
  </si>
  <si>
    <t>D_RYds/G</t>
  </si>
  <si>
    <t>D_Pts/G</t>
  </si>
  <si>
    <t>D_PYds/G</t>
  </si>
  <si>
    <t>D_Yds/G</t>
  </si>
  <si>
    <t>O_Pts/G</t>
  </si>
  <si>
    <t>O_RYds/G</t>
  </si>
  <si>
    <t>O_PYds/G</t>
  </si>
  <si>
    <t>O_Yds/G</t>
  </si>
  <si>
    <t>Oakland Raiders</t>
  </si>
  <si>
    <t>Washington Redskins</t>
  </si>
  <si>
    <t>RESIDUAL OUTPUT</t>
  </si>
  <si>
    <t>Observation</t>
  </si>
  <si>
    <t>Predicted Playoffs</t>
  </si>
  <si>
    <t>Residuals</t>
  </si>
  <si>
    <t>Linear Regression</t>
  </si>
  <si>
    <t>Playoff Prediction</t>
  </si>
  <si>
    <t>Playoff Actual</t>
  </si>
  <si>
    <t>Percent Correct</t>
  </si>
  <si>
    <t>The predictions were primarly good, but I used a defensive statistic because "defense wins championships". Basically the teams that had the best defense were predicted to be in the playoffs so the prediction was ok getting 69% correct. The problem with the NFL is that if you win your divison you make the playoffs which is bad for the regression so terrible teams would make the playoffs if their divison stinks. Overall, if this was a sport like basketball I think it would be a great prediciton. I would like to explore if the top 6 teams in the AFC and NFC were predicted to make the playoffs regardless of division with this prediction.</t>
  </si>
  <si>
    <t>Salaries</t>
  </si>
  <si>
    <t xml:space="preserve">After this analysis I found the best predictors to be offensive points per game and defensive points per game. Salaries are not a good predictor since many of the bad teams have quaterbacks and defensive players that are highly paid. Overall, if you score a lot of points and do not let the other team score alot of points you will make the playoffs. Also, good teams spend their money wisely and do not over pay players but instead get a lot of good players that are either underpayed or correctly paid. </t>
  </si>
  <si>
    <t>Salary</t>
  </si>
  <si>
    <t>Player(QB)</t>
  </si>
  <si>
    <t>Patrick Mahomes</t>
  </si>
  <si>
    <t>Russel Wilson</t>
  </si>
  <si>
    <t>Ben Roethlisberger</t>
  </si>
  <si>
    <t>Aaron Rodgers</t>
  </si>
  <si>
    <t>Jared Goff</t>
  </si>
  <si>
    <t>Kirk Cousins</t>
  </si>
  <si>
    <t>Carson Wentz</t>
  </si>
  <si>
    <t>Dak Prescott</t>
  </si>
  <si>
    <t>Matt Ryan</t>
  </si>
  <si>
    <t>Ryan Tannehill</t>
  </si>
  <si>
    <t>Jacoby Brissett</t>
  </si>
  <si>
    <t>Jimmy Garoppolo</t>
  </si>
  <si>
    <t>Matthew Stafford</t>
  </si>
  <si>
    <t>Derek Carr</t>
  </si>
  <si>
    <t>Drew Brees</t>
  </si>
  <si>
    <t>INT</t>
  </si>
  <si>
    <t>Comp</t>
  </si>
  <si>
    <t>GB</t>
  </si>
  <si>
    <t>SEA</t>
  </si>
  <si>
    <t>KC</t>
  </si>
  <si>
    <t>TEN</t>
  </si>
  <si>
    <t>MIN</t>
  </si>
  <si>
    <t>ATL</t>
  </si>
  <si>
    <t>LV</t>
  </si>
  <si>
    <t>PIT</t>
  </si>
  <si>
    <t>DET</t>
  </si>
  <si>
    <t>LAR</t>
  </si>
  <si>
    <t>NO</t>
  </si>
  <si>
    <t>PHI</t>
  </si>
  <si>
    <t>DAL</t>
  </si>
  <si>
    <t>SF</t>
  </si>
  <si>
    <t>Games Played</t>
  </si>
  <si>
    <t>P_Att</t>
  </si>
  <si>
    <t>P_Yards</t>
  </si>
  <si>
    <t>P_TD</t>
  </si>
  <si>
    <t>R_Att</t>
  </si>
  <si>
    <t>R_Yard</t>
  </si>
  <si>
    <t>Ind</t>
  </si>
  <si>
    <t>R_TD</t>
  </si>
  <si>
    <t>ln(Salary)</t>
  </si>
  <si>
    <t>Cmp Pct.</t>
  </si>
  <si>
    <t>Salary Predicted(ln)</t>
  </si>
  <si>
    <t>Predicted Salary</t>
  </si>
  <si>
    <t>Difference</t>
  </si>
  <si>
    <t>Pct. Difference</t>
  </si>
  <si>
    <t xml:space="preserve">First, I used Qb salaries since they tend to have the largest and the top 15 salaries had a mix of different players with different stats so it would not be possible to do the prediciton. From my analysis which I used single season data and since some of the top salary QBs only played a few games I made sure to use their prior season statistics to make it even I found the top statistics for determining if a QB gets paid was passing TDs and completion percentage. This makes sense as the best QBs have the most passing TDs and the most completions. Overall, I would like to try career statistics but career would be difficult as Patrick Mahomes has played far less seasons then Aaron Rodgers.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</si>
</sst>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
      <b/>
      <sz val="8.6"/>
      <color rgb="FF990000"/>
      <name val="Verdana"/>
      <family val="2"/>
    </font>
    <font>
      <sz val="8.6"/>
      <color rgb="FF000000"/>
      <name val="Verdana"/>
      <family val="2"/>
    </font>
    <font>
      <sz val="6"/>
      <color rgb="FF333333"/>
      <name val="Arial"/>
      <family val="2"/>
    </font>
    <font>
      <b/>
      <sz val="6"/>
      <color rgb="FF000000"/>
      <name val="Arial"/>
      <family val="2"/>
    </font>
    <font>
      <b/>
      <sz val="11"/>
      <color theme="0"/>
      <name val="Calibri"/>
      <family val="2"/>
      <scheme val="minor"/>
    </font>
    <font>
      <sz val="7"/>
      <color theme="1"/>
      <name val="Verdana"/>
      <family val="2"/>
    </font>
  </fonts>
  <fills count="19">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FF"/>
        <bgColor indexed="64"/>
      </patternFill>
    </fill>
    <fill>
      <patternFill patternType="solid">
        <fgColor rgb="FFEEEEEE"/>
        <bgColor indexed="64"/>
      </patternFill>
    </fill>
    <fill>
      <patternFill patternType="solid">
        <fgColor rgb="FFFFFF88"/>
        <bgColor indexed="64"/>
      </patternFill>
    </fill>
    <fill>
      <patternFill patternType="solid">
        <fgColor rgb="FFFFCC66"/>
        <bgColor indexed="64"/>
      </patternFill>
    </fill>
    <fill>
      <patternFill patternType="solid">
        <fgColor rgb="FFFFFFAA"/>
        <bgColor indexed="64"/>
      </patternFill>
    </fill>
    <fill>
      <patternFill patternType="solid">
        <fgColor rgb="FF00B0F0"/>
        <bgColor indexed="64"/>
      </patternFill>
    </fill>
    <fill>
      <patternFill patternType="solid">
        <fgColor rgb="FFF9F9F9"/>
        <bgColor indexed="64"/>
      </patternFill>
    </fill>
    <fill>
      <patternFill patternType="solid">
        <fgColor rgb="FFF1F1F1"/>
        <bgColor indexed="64"/>
      </patternFill>
    </fill>
    <fill>
      <patternFill patternType="solid">
        <fgColor rgb="FFF5F5F5"/>
        <bgColor indexed="64"/>
      </patternFill>
    </fill>
    <fill>
      <patternFill patternType="solid">
        <fgColor rgb="FFEAEAEA"/>
        <bgColor indexed="64"/>
      </patternFill>
    </fill>
    <fill>
      <patternFill patternType="solid">
        <fgColor rgb="FFFFFF00"/>
        <bgColor indexed="64"/>
      </patternFill>
    </fill>
    <fill>
      <patternFill patternType="solid">
        <fgColor rgb="FFE0E0E0"/>
        <bgColor indexed="64"/>
      </patternFill>
    </fill>
    <fill>
      <patternFill patternType="solid">
        <fgColor rgb="FFF7F7F7"/>
        <bgColor indexed="64"/>
      </patternFill>
    </fill>
    <fill>
      <patternFill patternType="solid">
        <fgColor theme="4"/>
        <bgColor theme="4"/>
      </patternFill>
    </fill>
    <fill>
      <patternFill patternType="solid">
        <fgColor theme="4" tint="0.79998168889431442"/>
        <bgColor theme="4" tint="0.79998168889431442"/>
      </patternFill>
    </fill>
  </fills>
  <borders count="37">
    <border>
      <left/>
      <right/>
      <top/>
      <bottom/>
      <diagonal/>
    </border>
    <border>
      <left/>
      <right/>
      <top/>
      <bottom style="medium">
        <color indexed="64"/>
      </bottom>
      <diagonal/>
    </border>
    <border>
      <left/>
      <right/>
      <top style="medium">
        <color indexed="64"/>
      </top>
      <bottom style="thin">
        <color indexed="64"/>
      </bottom>
      <diagonal/>
    </border>
    <border>
      <left style="medium">
        <color rgb="FFDDDDDD"/>
      </left>
      <right/>
      <top/>
      <bottom style="medium">
        <color rgb="FF747678"/>
      </bottom>
      <diagonal/>
    </border>
    <border>
      <left style="medium">
        <color rgb="FFDDDDDD"/>
      </left>
      <right/>
      <top/>
      <bottom style="dotted">
        <color rgb="FFDDDDDD"/>
      </bottom>
      <diagonal/>
    </border>
    <border>
      <left/>
      <right/>
      <top style="medium">
        <color rgb="FF747678"/>
      </top>
      <bottom/>
      <diagonal/>
    </border>
    <border>
      <left/>
      <right style="medium">
        <color rgb="FF747678"/>
      </right>
      <top style="medium">
        <color rgb="FF747678"/>
      </top>
      <bottom/>
      <diagonal/>
    </border>
    <border>
      <left/>
      <right/>
      <top/>
      <bottom style="medium">
        <color rgb="FF747678"/>
      </bottom>
      <diagonal/>
    </border>
    <border>
      <left style="medium">
        <color rgb="FFDDDDDD"/>
      </left>
      <right style="medium">
        <color rgb="FF747678"/>
      </right>
      <top/>
      <bottom style="medium">
        <color rgb="FF747678"/>
      </bottom>
      <diagonal/>
    </border>
    <border>
      <left/>
      <right/>
      <top/>
      <bottom style="dotted">
        <color rgb="FFDDDDDD"/>
      </bottom>
      <diagonal/>
    </border>
    <border>
      <left style="medium">
        <color rgb="FFDDDDDD"/>
      </left>
      <right style="medium">
        <color rgb="FF747678"/>
      </right>
      <top/>
      <bottom style="dotted">
        <color rgb="FFDDDDDD"/>
      </bottom>
      <diagonal/>
    </border>
    <border>
      <left style="medium">
        <color rgb="FFDDDDDD"/>
      </left>
      <right/>
      <top/>
      <bottom/>
      <diagonal/>
    </border>
    <border>
      <left/>
      <right style="medium">
        <color rgb="FF747678"/>
      </right>
      <top/>
      <bottom/>
      <diagonal/>
    </border>
    <border>
      <left/>
      <right/>
      <top style="medium">
        <color rgb="FF747678"/>
      </top>
      <bottom style="dotted">
        <color rgb="FFDDDDDD"/>
      </bottom>
      <diagonal/>
    </border>
    <border>
      <left style="medium">
        <color rgb="FFDDDDDD"/>
      </left>
      <right/>
      <top style="medium">
        <color rgb="FF747678"/>
      </top>
      <bottom style="dotted">
        <color rgb="FFDDDDDD"/>
      </bottom>
      <diagonal/>
    </border>
    <border>
      <left style="medium">
        <color rgb="FFDDDDDD"/>
      </left>
      <right style="medium">
        <color rgb="FF747678"/>
      </right>
      <top style="medium">
        <color rgb="FF747678"/>
      </top>
      <bottom style="dotted">
        <color rgb="FFDDDDDD"/>
      </bottom>
      <diagonal/>
    </border>
    <border>
      <left style="medium">
        <color rgb="FFDDDDDD"/>
      </left>
      <right style="medium">
        <color rgb="FF747678"/>
      </right>
      <top style="medium">
        <color rgb="FF747678"/>
      </top>
      <bottom/>
      <diagonal/>
    </border>
    <border>
      <left style="medium">
        <color rgb="FF747678"/>
      </left>
      <right style="medium">
        <color rgb="FFDDDDDD"/>
      </right>
      <top style="medium">
        <color rgb="FF747678"/>
      </top>
      <bottom/>
      <diagonal/>
    </border>
    <border>
      <left style="medium">
        <color rgb="FFDDDDDD"/>
      </left>
      <right style="medium">
        <color rgb="FFDDDDDD"/>
      </right>
      <top style="medium">
        <color rgb="FF747678"/>
      </top>
      <bottom/>
      <diagonal/>
    </border>
    <border>
      <left style="medium">
        <color rgb="FF747678"/>
      </left>
      <right style="medium">
        <color rgb="FFDDDDDD"/>
      </right>
      <top/>
      <bottom style="medium">
        <color rgb="FF747678"/>
      </bottom>
      <diagonal/>
    </border>
    <border>
      <left style="medium">
        <color rgb="FFDDDDDD"/>
      </left>
      <right style="medium">
        <color rgb="FFDDDDDD"/>
      </right>
      <top/>
      <bottom style="medium">
        <color rgb="FF747678"/>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666666"/>
      </top>
      <bottom/>
      <diagonal/>
    </border>
    <border>
      <left style="medium">
        <color rgb="FFDDDDDD"/>
      </left>
      <right style="medium">
        <color rgb="FFDDDDDD"/>
      </right>
      <top style="medium">
        <color rgb="FF666666"/>
      </top>
      <bottom/>
      <diagonal/>
    </border>
    <border>
      <left style="medium">
        <color rgb="FFDDDDDD"/>
      </left>
      <right/>
      <top style="medium">
        <color rgb="FFDDDDDD"/>
      </top>
      <bottom/>
      <diagonal/>
    </border>
    <border>
      <left style="medium">
        <color rgb="FFDDDDDD"/>
      </left>
      <right/>
      <top style="medium">
        <color rgb="FFDDDDDD"/>
      </top>
      <bottom style="medium">
        <color rgb="FFDDDDDD"/>
      </bottom>
      <diagonal/>
    </border>
    <border>
      <left style="thin">
        <color theme="4" tint="0.39997558519241921"/>
      </left>
      <right/>
      <top style="medium">
        <color rgb="FF666666"/>
      </top>
      <bottom/>
      <diagonal/>
    </border>
    <border>
      <left style="thin">
        <color theme="4" tint="0.39997558519241921"/>
      </left>
      <right/>
      <top style="medium">
        <color rgb="FFDDDDDD"/>
      </top>
      <bottom/>
      <diagonal/>
    </border>
    <border>
      <left style="thin">
        <color theme="4" tint="0.39997558519241921"/>
      </left>
      <right/>
      <top style="medium">
        <color rgb="FFDDDDDD"/>
      </top>
      <bottom style="medium">
        <color rgb="FFDDDDDD"/>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9" fontId="4" fillId="0" borderId="0" applyFont="0" applyFill="0" applyBorder="0" applyAlignment="0" applyProtection="0"/>
  </cellStyleXfs>
  <cellXfs count="12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0" fontId="1" fillId="0" borderId="0" xfId="0" applyFont="1"/>
    <xf numFmtId="0" fontId="1" fillId="0" borderId="0" xfId="0" applyFont="1" applyAlignment="1">
      <alignment vertical="center" wrapText="1"/>
    </xf>
    <xf numFmtId="0" fontId="1" fillId="2" borderId="0" xfId="0" applyFont="1" applyFill="1" applyAlignment="1">
      <alignment horizontal="center"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0" fillId="3" borderId="0" xfId="0" applyFill="1"/>
    <xf numFmtId="0" fontId="1" fillId="3" borderId="0" xfId="0" applyFont="1" applyFill="1"/>
    <xf numFmtId="0" fontId="0" fillId="2" borderId="0" xfId="0" applyFill="1" applyBorder="1" applyAlignment="1"/>
    <xf numFmtId="0" fontId="1" fillId="2" borderId="0" xfId="0" applyFont="1" applyFill="1" applyBorder="1" applyAlignment="1"/>
    <xf numFmtId="0" fontId="1" fillId="2" borderId="0" xfId="0" applyFont="1" applyFill="1"/>
    <xf numFmtId="164" fontId="0" fillId="2" borderId="0" xfId="2" applyNumberFormat="1" applyFont="1" applyFill="1"/>
    <xf numFmtId="0" fontId="0" fillId="2" borderId="1" xfId="0" applyFill="1" applyBorder="1" applyAlignment="1"/>
    <xf numFmtId="164" fontId="1" fillId="2" borderId="0" xfId="2" applyNumberFormat="1" applyFont="1" applyFill="1"/>
    <xf numFmtId="165" fontId="0" fillId="2" borderId="0" xfId="0" applyNumberFormat="1" applyFill="1"/>
    <xf numFmtId="166" fontId="0" fillId="2" borderId="0" xfId="0" applyNumberFormat="1" applyFill="1"/>
    <xf numFmtId="0" fontId="5" fillId="2" borderId="2" xfId="0" applyFont="1" applyFill="1" applyBorder="1" applyAlignment="1">
      <alignment horizontal="center"/>
    </xf>
    <xf numFmtId="0" fontId="0" fillId="4" borderId="0" xfId="0" applyFill="1"/>
    <xf numFmtId="0" fontId="6" fillId="5" borderId="3" xfId="0" applyFont="1" applyFill="1" applyBorder="1" applyAlignment="1">
      <alignment horizontal="left" vertical="center"/>
    </xf>
    <xf numFmtId="0" fontId="6" fillId="5" borderId="3" xfId="0" applyFont="1" applyFill="1" applyBorder="1" applyAlignment="1">
      <alignment horizontal="center" vertical="center"/>
    </xf>
    <xf numFmtId="0" fontId="2" fillId="4" borderId="4" xfId="1" applyFill="1" applyBorder="1" applyAlignment="1">
      <alignment horizontal="left" vertical="center"/>
    </xf>
    <xf numFmtId="0" fontId="7" fillId="4" borderId="4" xfId="0" applyFont="1" applyFill="1" applyBorder="1" applyAlignment="1">
      <alignment horizontal="right" vertical="center"/>
    </xf>
    <xf numFmtId="0" fontId="2" fillId="6" borderId="4" xfId="1" applyFill="1" applyBorder="1" applyAlignment="1">
      <alignment horizontal="left" vertical="center"/>
    </xf>
    <xf numFmtId="0" fontId="7" fillId="6" borderId="4" xfId="0" applyFont="1" applyFill="1" applyBorder="1" applyAlignment="1">
      <alignment horizontal="right" vertical="center"/>
    </xf>
    <xf numFmtId="0" fontId="0" fillId="4" borderId="5" xfId="0" applyFill="1" applyBorder="1"/>
    <xf numFmtId="0" fontId="0" fillId="4" borderId="6" xfId="0" applyFill="1" applyBorder="1"/>
    <xf numFmtId="0" fontId="6" fillId="5" borderId="7" xfId="0" applyFont="1" applyFill="1" applyBorder="1" applyAlignment="1">
      <alignment horizontal="right" vertical="center"/>
    </xf>
    <xf numFmtId="0" fontId="6" fillId="5" borderId="8" xfId="0" applyFont="1" applyFill="1" applyBorder="1" applyAlignment="1">
      <alignment horizontal="center" vertical="center"/>
    </xf>
    <xf numFmtId="0" fontId="7" fillId="4" borderId="9" xfId="0" applyFont="1" applyFill="1" applyBorder="1" applyAlignment="1">
      <alignment horizontal="right" vertical="center"/>
    </xf>
    <xf numFmtId="0" fontId="7" fillId="4" borderId="10" xfId="0" applyFont="1" applyFill="1" applyBorder="1" applyAlignment="1">
      <alignment horizontal="right" vertical="center"/>
    </xf>
    <xf numFmtId="0" fontId="7" fillId="6" borderId="9" xfId="0" applyFont="1" applyFill="1" applyBorder="1" applyAlignment="1">
      <alignment horizontal="right" vertical="center"/>
    </xf>
    <xf numFmtId="0" fontId="7" fillId="6" borderId="10" xfId="0" applyFont="1" applyFill="1" applyBorder="1" applyAlignment="1">
      <alignment horizontal="right" vertical="center"/>
    </xf>
    <xf numFmtId="0" fontId="7" fillId="4" borderId="0" xfId="0" applyFont="1" applyFill="1" applyBorder="1" applyAlignment="1">
      <alignment horizontal="right" vertical="center"/>
    </xf>
    <xf numFmtId="0" fontId="2" fillId="4" borderId="11" xfId="1" applyFill="1" applyBorder="1" applyAlignment="1">
      <alignment horizontal="left" vertical="center"/>
    </xf>
    <xf numFmtId="0" fontId="7" fillId="4" borderId="11" xfId="0" applyFont="1" applyFill="1" applyBorder="1" applyAlignment="1">
      <alignment horizontal="right" vertical="center"/>
    </xf>
    <xf numFmtId="0" fontId="0" fillId="4" borderId="12" xfId="0" applyFill="1" applyBorder="1"/>
    <xf numFmtId="0" fontId="7" fillId="7" borderId="13" xfId="0" applyFont="1" applyFill="1" applyBorder="1" applyAlignment="1">
      <alignment horizontal="right" vertical="center"/>
    </xf>
    <xf numFmtId="0" fontId="2" fillId="7" borderId="14" xfId="1" applyFill="1" applyBorder="1" applyAlignment="1">
      <alignment horizontal="left" vertical="center"/>
    </xf>
    <xf numFmtId="0" fontId="7" fillId="7" borderId="14" xfId="0" applyFont="1" applyFill="1" applyBorder="1" applyAlignment="1">
      <alignment horizontal="right" vertical="center"/>
    </xf>
    <xf numFmtId="0" fontId="7" fillId="7" borderId="15" xfId="0" applyFont="1" applyFill="1" applyBorder="1" applyAlignment="1">
      <alignment horizontal="right" vertical="center"/>
    </xf>
    <xf numFmtId="0" fontId="6" fillId="8" borderId="6" xfId="0" applyFont="1" applyFill="1" applyBorder="1" applyAlignment="1">
      <alignment horizontal="right" vertical="center"/>
    </xf>
    <xf numFmtId="0" fontId="6" fillId="8" borderId="12" xfId="0" applyFont="1" applyFill="1" applyBorder="1" applyAlignment="1">
      <alignment horizontal="right" vertical="center"/>
    </xf>
    <xf numFmtId="0" fontId="0" fillId="9" borderId="1" xfId="0" applyFill="1" applyBorder="1" applyAlignment="1"/>
    <xf numFmtId="0" fontId="0" fillId="9" borderId="0" xfId="0" applyFill="1"/>
    <xf numFmtId="0" fontId="2" fillId="4" borderId="23" xfId="1" applyFont="1" applyFill="1" applyBorder="1" applyAlignment="1">
      <alignment horizontal="left" vertical="center"/>
    </xf>
    <xf numFmtId="0" fontId="8" fillId="4" borderId="23" xfId="0" applyFont="1" applyFill="1" applyBorder="1" applyAlignment="1">
      <alignment horizontal="right" vertical="center" wrapText="1"/>
    </xf>
    <xf numFmtId="0" fontId="9" fillId="10" borderId="24" xfId="0" applyFont="1" applyFill="1" applyBorder="1" applyAlignment="1">
      <alignment horizontal="right" vertical="center" wrapText="1"/>
    </xf>
    <xf numFmtId="0" fontId="2" fillId="4" borderId="25" xfId="1" applyFont="1" applyFill="1" applyBorder="1" applyAlignment="1">
      <alignment horizontal="left" vertical="center"/>
    </xf>
    <xf numFmtId="0" fontId="8" fillId="4" borderId="25" xfId="0" applyFont="1" applyFill="1" applyBorder="1" applyAlignment="1">
      <alignment horizontal="right" vertical="center" wrapText="1"/>
    </xf>
    <xf numFmtId="0" fontId="9" fillId="10" borderId="21" xfId="0" applyFont="1" applyFill="1" applyBorder="1" applyAlignment="1">
      <alignment horizontal="right" vertical="center" wrapText="1"/>
    </xf>
    <xf numFmtId="0" fontId="2" fillId="10" borderId="25" xfId="1" applyFont="1" applyFill="1" applyBorder="1" applyAlignment="1">
      <alignment horizontal="left" vertical="center"/>
    </xf>
    <xf numFmtId="0" fontId="8" fillId="10" borderId="25" xfId="0" applyFont="1" applyFill="1" applyBorder="1" applyAlignment="1">
      <alignment horizontal="right" vertical="center" wrapText="1"/>
    </xf>
    <xf numFmtId="0" fontId="9" fillId="11" borderId="21" xfId="0" applyFont="1" applyFill="1" applyBorder="1" applyAlignment="1">
      <alignment horizontal="right" vertical="center" wrapText="1"/>
    </xf>
    <xf numFmtId="0" fontId="2" fillId="4" borderId="26" xfId="1" applyFont="1" applyFill="1" applyBorder="1" applyAlignment="1">
      <alignment horizontal="left" vertical="center"/>
    </xf>
    <xf numFmtId="0" fontId="8" fillId="4" borderId="26" xfId="0" applyFont="1" applyFill="1" applyBorder="1" applyAlignment="1">
      <alignment horizontal="right" vertical="center" wrapText="1"/>
    </xf>
    <xf numFmtId="0" fontId="9" fillId="10" borderId="22" xfId="0" applyFont="1" applyFill="1" applyBorder="1" applyAlignment="1">
      <alignment horizontal="right" vertical="center" wrapText="1"/>
    </xf>
    <xf numFmtId="0" fontId="2" fillId="10" borderId="23" xfId="1" applyFont="1" applyFill="1" applyBorder="1" applyAlignment="1">
      <alignment horizontal="left" vertical="center"/>
    </xf>
    <xf numFmtId="0" fontId="8" fillId="10" borderId="23" xfId="0" applyFont="1" applyFill="1" applyBorder="1" applyAlignment="1">
      <alignment horizontal="right" vertical="center" wrapText="1"/>
    </xf>
    <xf numFmtId="0" fontId="9" fillId="11" borderId="24" xfId="0" applyFont="1" applyFill="1" applyBorder="1" applyAlignment="1">
      <alignment horizontal="right" vertical="center" wrapText="1"/>
    </xf>
    <xf numFmtId="0" fontId="8" fillId="12" borderId="25" xfId="0" applyFont="1" applyFill="1" applyBorder="1" applyAlignment="1">
      <alignment horizontal="right" vertical="center" wrapText="1"/>
    </xf>
    <xf numFmtId="0" fontId="9" fillId="13" borderId="21" xfId="0" applyFont="1" applyFill="1" applyBorder="1" applyAlignment="1">
      <alignment horizontal="right" vertical="center" wrapText="1"/>
    </xf>
    <xf numFmtId="0" fontId="0" fillId="0" borderId="0" xfId="0" applyFill="1"/>
    <xf numFmtId="0" fontId="2" fillId="10" borderId="26" xfId="1" applyFont="1" applyFill="1" applyBorder="1" applyAlignment="1">
      <alignment horizontal="left" vertical="center"/>
    </xf>
    <xf numFmtId="0" fontId="8" fillId="10" borderId="26" xfId="0" applyFont="1" applyFill="1" applyBorder="1" applyAlignment="1">
      <alignment horizontal="right" vertical="center" wrapText="1"/>
    </xf>
    <xf numFmtId="0" fontId="9" fillId="11" borderId="22" xfId="0" applyFont="1" applyFill="1" applyBorder="1" applyAlignment="1">
      <alignment horizontal="right" vertical="center" wrapText="1"/>
    </xf>
    <xf numFmtId="0" fontId="8" fillId="4" borderId="27" xfId="0" applyFont="1" applyFill="1" applyBorder="1" applyAlignment="1">
      <alignment horizontal="right" vertical="center" wrapText="1"/>
    </xf>
    <xf numFmtId="0" fontId="8" fillId="4" borderId="28" xfId="0" applyFont="1" applyFill="1" applyBorder="1" applyAlignment="1">
      <alignment horizontal="right" vertical="center" wrapText="1"/>
    </xf>
    <xf numFmtId="0" fontId="8" fillId="10" borderId="28" xfId="0" applyFont="1" applyFill="1" applyBorder="1" applyAlignment="1">
      <alignment horizontal="right" vertical="center" wrapText="1"/>
    </xf>
    <xf numFmtId="0" fontId="8" fillId="10" borderId="29" xfId="0" applyFont="1" applyFill="1" applyBorder="1" applyAlignment="1">
      <alignment horizontal="right" vertical="center" wrapText="1"/>
    </xf>
    <xf numFmtId="0" fontId="0" fillId="0" borderId="30" xfId="0" applyFill="1" applyBorder="1"/>
    <xf numFmtId="0" fontId="8" fillId="4" borderId="11" xfId="0" applyFont="1" applyFill="1" applyBorder="1" applyAlignment="1">
      <alignment horizontal="right" vertical="center" wrapText="1"/>
    </xf>
    <xf numFmtId="0" fontId="8" fillId="4" borderId="0" xfId="0" applyFont="1" applyFill="1" applyBorder="1" applyAlignment="1">
      <alignment horizontal="right" vertical="center" wrapText="1"/>
    </xf>
    <xf numFmtId="9" fontId="0" fillId="0" borderId="0" xfId="2" applyFont="1"/>
    <xf numFmtId="0" fontId="6" fillId="5" borderId="16"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8" xfId="0" applyFont="1" applyFill="1" applyBorder="1" applyAlignment="1">
      <alignment horizontal="center" vertical="center"/>
    </xf>
    <xf numFmtId="0" fontId="6" fillId="5" borderId="20" xfId="0" applyFont="1" applyFill="1" applyBorder="1" applyAlignment="1">
      <alignment horizontal="center" vertical="center"/>
    </xf>
    <xf numFmtId="0" fontId="6" fillId="5" borderId="17" xfId="0" applyFont="1" applyFill="1" applyBorder="1" applyAlignment="1">
      <alignment horizontal="left" vertical="center"/>
    </xf>
    <xf numFmtId="0" fontId="6" fillId="5" borderId="19" xfId="0" applyFont="1" applyFill="1" applyBorder="1" applyAlignment="1">
      <alignment horizontal="left" vertical="center"/>
    </xf>
    <xf numFmtId="0" fontId="0" fillId="14" borderId="0" xfId="0" applyFill="1" applyAlignment="1">
      <alignment horizontal="left" vertical="top" wrapText="1"/>
    </xf>
    <xf numFmtId="0" fontId="0" fillId="14" borderId="0" xfId="0" applyFill="1" applyAlignment="1">
      <alignment horizontal="center" vertical="top" wrapText="1"/>
    </xf>
    <xf numFmtId="0" fontId="8" fillId="10" borderId="0" xfId="0" applyFont="1" applyFill="1" applyBorder="1" applyAlignment="1">
      <alignment horizontal="right" vertical="center" wrapText="1"/>
    </xf>
    <xf numFmtId="0" fontId="0" fillId="0" borderId="1" xfId="0" applyFill="1" applyBorder="1"/>
    <xf numFmtId="0" fontId="9" fillId="11" borderId="0" xfId="0" applyFont="1" applyFill="1" applyBorder="1" applyAlignment="1">
      <alignment horizontal="right" vertical="center" wrapText="1"/>
    </xf>
    <xf numFmtId="0" fontId="9" fillId="10" borderId="0" xfId="0" applyFont="1" applyFill="1" applyBorder="1" applyAlignment="1">
      <alignment horizontal="right" vertical="center" wrapText="1"/>
    </xf>
    <xf numFmtId="0" fontId="9" fillId="13" borderId="0" xfId="0" applyFont="1" applyFill="1" applyBorder="1" applyAlignment="1">
      <alignment horizontal="right" vertical="center" wrapText="1"/>
    </xf>
    <xf numFmtId="0" fontId="11" fillId="4" borderId="0" xfId="0" applyFont="1" applyFill="1" applyAlignment="1">
      <alignment horizontal="center" vertical="center" wrapText="1"/>
    </xf>
    <xf numFmtId="3" fontId="11" fillId="4" borderId="0" xfId="0" applyNumberFormat="1" applyFont="1" applyFill="1" applyAlignment="1">
      <alignment horizontal="center" vertical="center" wrapText="1"/>
    </xf>
    <xf numFmtId="0" fontId="11" fillId="15" borderId="0" xfId="0" applyFont="1" applyFill="1" applyAlignment="1">
      <alignment horizontal="center" vertical="center" wrapText="1"/>
    </xf>
    <xf numFmtId="0" fontId="0" fillId="0" borderId="31" xfId="0" applyFont="1" applyBorder="1"/>
    <xf numFmtId="0" fontId="0" fillId="0" borderId="33" xfId="0" applyFont="1" applyBorder="1"/>
    <xf numFmtId="0" fontId="11" fillId="4" borderId="32" xfId="0" applyFont="1" applyFill="1" applyBorder="1" applyAlignment="1">
      <alignment horizontal="center" vertical="center" wrapText="1"/>
    </xf>
    <xf numFmtId="3" fontId="11" fillId="4" borderId="32" xfId="0" applyNumberFormat="1" applyFont="1" applyFill="1" applyBorder="1" applyAlignment="1">
      <alignment horizontal="center" vertical="center" wrapText="1"/>
    </xf>
    <xf numFmtId="0" fontId="11" fillId="4" borderId="33" xfId="0" applyFont="1" applyFill="1" applyBorder="1" applyAlignment="1">
      <alignment horizontal="center" vertical="center" wrapText="1"/>
    </xf>
    <xf numFmtId="0" fontId="10" fillId="17" borderId="34" xfId="0" applyFont="1" applyFill="1" applyBorder="1"/>
    <xf numFmtId="0" fontId="10" fillId="17" borderId="35" xfId="0" applyFont="1" applyFill="1" applyBorder="1"/>
    <xf numFmtId="0" fontId="10" fillId="17" borderId="36" xfId="0" applyFont="1" applyFill="1" applyBorder="1"/>
    <xf numFmtId="0" fontId="0" fillId="18" borderId="34" xfId="0" applyFont="1" applyFill="1" applyBorder="1"/>
    <xf numFmtId="0" fontId="11" fillId="4" borderId="35" xfId="0" applyFont="1" applyFill="1" applyBorder="1" applyAlignment="1">
      <alignment horizontal="center" vertical="center" wrapText="1"/>
    </xf>
    <xf numFmtId="3" fontId="11" fillId="4" borderId="35" xfId="0" applyNumberFormat="1" applyFont="1" applyFill="1" applyBorder="1" applyAlignment="1">
      <alignment horizontal="center" vertical="center" wrapText="1"/>
    </xf>
    <xf numFmtId="0" fontId="11" fillId="4" borderId="36" xfId="0" applyFont="1" applyFill="1" applyBorder="1" applyAlignment="1">
      <alignment horizontal="center" vertical="center" wrapText="1"/>
    </xf>
    <xf numFmtId="0" fontId="0" fillId="0" borderId="34" xfId="0" applyFont="1" applyBorder="1"/>
    <xf numFmtId="0" fontId="11" fillId="16" borderId="35" xfId="0" applyFont="1" applyFill="1" applyBorder="1" applyAlignment="1">
      <alignment horizontal="center" vertical="center" wrapText="1"/>
    </xf>
    <xf numFmtId="3" fontId="11" fillId="16" borderId="35" xfId="0" applyNumberFormat="1" applyFont="1" applyFill="1" applyBorder="1" applyAlignment="1">
      <alignment horizontal="center" vertical="center" wrapText="1"/>
    </xf>
    <xf numFmtId="0" fontId="11" fillId="16" borderId="36" xfId="0" applyFont="1" applyFill="1" applyBorder="1" applyAlignment="1">
      <alignment horizontal="center" vertical="center" wrapText="1"/>
    </xf>
    <xf numFmtId="0" fontId="0" fillId="18" borderId="35" xfId="0" applyFont="1" applyFill="1" applyBorder="1"/>
    <xf numFmtId="0" fontId="10" fillId="17" borderId="0" xfId="0" applyFont="1" applyFill="1" applyBorder="1"/>
    <xf numFmtId="0" fontId="0" fillId="18" borderId="36" xfId="0" applyFont="1" applyFill="1" applyBorder="1"/>
    <xf numFmtId="0" fontId="0" fillId="0" borderId="36" xfId="0" applyFont="1" applyBorder="1"/>
    <xf numFmtId="0" fontId="11" fillId="4" borderId="34" xfId="0" applyFont="1" applyFill="1" applyBorder="1" applyAlignment="1">
      <alignment horizontal="center" vertical="center" wrapText="1"/>
    </xf>
    <xf numFmtId="0" fontId="11" fillId="16" borderId="34"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0" fillId="0" borderId="32" xfId="0" applyFont="1" applyBorder="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D_Pts/G  Residual Plot</a:t>
            </a:r>
          </a:p>
        </c:rich>
      </c:tx>
      <c:overlay val="0"/>
    </c:title>
    <c:autoTitleDeleted val="0"/>
    <c:plotArea>
      <c:layout/>
      <c:scatterChart>
        <c:scatterStyle val="lineMarker"/>
        <c:varyColors val="0"/>
        <c:ser>
          <c:idx val="0"/>
          <c:order val="0"/>
          <c:spPr>
            <a:ln w="19050">
              <a:noFill/>
            </a:ln>
          </c:spPr>
          <c:xVal>
            <c:numRef>
              <c:f>'2019_NFL'!$H$3:$H$34</c:f>
              <c:numCache>
                <c:formatCode>General</c:formatCode>
                <c:ptCount val="32"/>
                <c:pt idx="0">
                  <c:v>27.6</c:v>
                </c:pt>
                <c:pt idx="1">
                  <c:v>24.9</c:v>
                </c:pt>
                <c:pt idx="2">
                  <c:v>17.600000000000001</c:v>
                </c:pt>
                <c:pt idx="3">
                  <c:v>16.2</c:v>
                </c:pt>
                <c:pt idx="4">
                  <c:v>29.4</c:v>
                </c:pt>
                <c:pt idx="5">
                  <c:v>18.600000000000001</c:v>
                </c:pt>
                <c:pt idx="6">
                  <c:v>26.2</c:v>
                </c:pt>
                <c:pt idx="7">
                  <c:v>24.6</c:v>
                </c:pt>
                <c:pt idx="8">
                  <c:v>20.100000000000001</c:v>
                </c:pt>
                <c:pt idx="9">
                  <c:v>19.8</c:v>
                </c:pt>
                <c:pt idx="10">
                  <c:v>26.4</c:v>
                </c:pt>
                <c:pt idx="11">
                  <c:v>19.600000000000001</c:v>
                </c:pt>
                <c:pt idx="12">
                  <c:v>24.1</c:v>
                </c:pt>
                <c:pt idx="13">
                  <c:v>23.3</c:v>
                </c:pt>
                <c:pt idx="14">
                  <c:v>24.8</c:v>
                </c:pt>
                <c:pt idx="15">
                  <c:v>19.2</c:v>
                </c:pt>
                <c:pt idx="16">
                  <c:v>21.6</c:v>
                </c:pt>
                <c:pt idx="17">
                  <c:v>22.8</c:v>
                </c:pt>
                <c:pt idx="18">
                  <c:v>30.9</c:v>
                </c:pt>
                <c:pt idx="19">
                  <c:v>18.899999999999999</c:v>
                </c:pt>
                <c:pt idx="20">
                  <c:v>14.1</c:v>
                </c:pt>
                <c:pt idx="21">
                  <c:v>21.3</c:v>
                </c:pt>
                <c:pt idx="22">
                  <c:v>28.2</c:v>
                </c:pt>
                <c:pt idx="23">
                  <c:v>22.4</c:v>
                </c:pt>
                <c:pt idx="24">
                  <c:v>26.2</c:v>
                </c:pt>
                <c:pt idx="25">
                  <c:v>22.1</c:v>
                </c:pt>
                <c:pt idx="26">
                  <c:v>18.899999999999999</c:v>
                </c:pt>
                <c:pt idx="27">
                  <c:v>19.399999999999999</c:v>
                </c:pt>
                <c:pt idx="28">
                  <c:v>24.9</c:v>
                </c:pt>
                <c:pt idx="29">
                  <c:v>28.1</c:v>
                </c:pt>
                <c:pt idx="30">
                  <c:v>20.7</c:v>
                </c:pt>
                <c:pt idx="31">
                  <c:v>27.2</c:v>
                </c:pt>
              </c:numCache>
            </c:numRef>
          </c:xVal>
          <c:yVal>
            <c:numRef>
              <c:f>Single_X!$C$25:$C$56</c:f>
              <c:numCache>
                <c:formatCode>General</c:formatCode>
                <c:ptCount val="32"/>
                <c:pt idx="0">
                  <c:v>-4.477088728857348E-2</c:v>
                </c:pt>
                <c:pt idx="1">
                  <c:v>-0.23113140550063949</c:v>
                </c:pt>
                <c:pt idx="2">
                  <c:v>0.26500497118525712</c:v>
                </c:pt>
                <c:pt idx="3">
                  <c:v>0.16837359137159313</c:v>
                </c:pt>
                <c:pt idx="4">
                  <c:v>7.9469458186136821E-2</c:v>
                </c:pt>
                <c:pt idx="5">
                  <c:v>-0.66597261466212609</c:v>
                </c:pt>
                <c:pt idx="6">
                  <c:v>-0.14140226710223747</c:v>
                </c:pt>
                <c:pt idx="7">
                  <c:v>-0.25183812974642428</c:v>
                </c:pt>
                <c:pt idx="8">
                  <c:v>-0.56243899343320058</c:v>
                </c:pt>
                <c:pt idx="9">
                  <c:v>-0.58314571767898582</c:v>
                </c:pt>
                <c:pt idx="10">
                  <c:v>-0.12759778427171398</c:v>
                </c:pt>
                <c:pt idx="11">
                  <c:v>0.40304979949049091</c:v>
                </c:pt>
                <c:pt idx="12">
                  <c:v>0.71365066317726722</c:v>
                </c:pt>
                <c:pt idx="13">
                  <c:v>-0.34156726814482652</c:v>
                </c:pt>
                <c:pt idx="14">
                  <c:v>-0.23803364691590101</c:v>
                </c:pt>
                <c:pt idx="15">
                  <c:v>0.37544083382944393</c:v>
                </c:pt>
                <c:pt idx="16">
                  <c:v>-0.4589053722042753</c:v>
                </c:pt>
                <c:pt idx="17">
                  <c:v>-0.37607847522113502</c:v>
                </c:pt>
                <c:pt idx="18">
                  <c:v>0.18300307941506211</c:v>
                </c:pt>
                <c:pt idx="19">
                  <c:v>0.35473410958365892</c:v>
                </c:pt>
                <c:pt idx="20">
                  <c:v>2.3426521651097709E-2</c:v>
                </c:pt>
                <c:pt idx="21">
                  <c:v>0.52038790354993969</c:v>
                </c:pt>
                <c:pt idx="22">
                  <c:v>-3.3574387970034536E-3</c:v>
                </c:pt>
                <c:pt idx="23">
                  <c:v>-0.40368744088218178</c:v>
                </c:pt>
                <c:pt idx="24">
                  <c:v>-0.14140226710223747</c:v>
                </c:pt>
                <c:pt idx="25">
                  <c:v>0.57560583487203321</c:v>
                </c:pt>
                <c:pt idx="26">
                  <c:v>-0.64526589041634108</c:v>
                </c:pt>
                <c:pt idx="27">
                  <c:v>0.38924531665996742</c:v>
                </c:pt>
                <c:pt idx="28">
                  <c:v>0.76886859449936051</c:v>
                </c:pt>
                <c:pt idx="29">
                  <c:v>-1.0259680212265199E-2</c:v>
                </c:pt>
                <c:pt idx="30">
                  <c:v>0.47897445505836944</c:v>
                </c:pt>
                <c:pt idx="31">
                  <c:v>-7.237985294962046E-2</c:v>
                </c:pt>
              </c:numCache>
            </c:numRef>
          </c:yVal>
          <c:smooth val="0"/>
          <c:extLst>
            <c:ext xmlns:c16="http://schemas.microsoft.com/office/drawing/2014/chart" uri="{C3380CC4-5D6E-409C-BE32-E72D297353CC}">
              <c16:uniqueId val="{00000003-78EB-41BA-BF1E-B2720014094B}"/>
            </c:ext>
          </c:extLst>
        </c:ser>
        <c:dLbls>
          <c:showLegendKey val="0"/>
          <c:showVal val="0"/>
          <c:showCatName val="0"/>
          <c:showSerName val="0"/>
          <c:showPercent val="0"/>
          <c:showBubbleSize val="0"/>
        </c:dLbls>
        <c:axId val="401422456"/>
        <c:axId val="393829088"/>
      </c:scatterChart>
      <c:valAx>
        <c:axId val="401422456"/>
        <c:scaling>
          <c:orientation val="minMax"/>
        </c:scaling>
        <c:delete val="0"/>
        <c:axPos val="b"/>
        <c:title>
          <c:tx>
            <c:rich>
              <a:bodyPr/>
              <a:lstStyle/>
              <a:p>
                <a:pPr>
                  <a:defRPr/>
                </a:pPr>
                <a:r>
                  <a:rPr lang="en-US"/>
                  <a:t>D_Pts/G</a:t>
                </a:r>
              </a:p>
            </c:rich>
          </c:tx>
          <c:overlay val="0"/>
        </c:title>
        <c:numFmt formatCode="General" sourceLinked="1"/>
        <c:majorTickMark val="out"/>
        <c:minorTickMark val="none"/>
        <c:tickLblPos val="nextTo"/>
        <c:crossAx val="393829088"/>
        <c:crosses val="autoZero"/>
        <c:crossBetween val="midCat"/>
      </c:valAx>
      <c:valAx>
        <c:axId val="3938290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014224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D_Pts/G Line Fit  Plot</a:t>
            </a:r>
          </a:p>
        </c:rich>
      </c:tx>
      <c:overlay val="0"/>
    </c:title>
    <c:autoTitleDeleted val="0"/>
    <c:plotArea>
      <c:layout/>
      <c:scatterChart>
        <c:scatterStyle val="lineMarker"/>
        <c:varyColors val="0"/>
        <c:ser>
          <c:idx val="0"/>
          <c:order val="0"/>
          <c:tx>
            <c:v>Playoffs</c:v>
          </c:tx>
          <c:spPr>
            <a:ln w="19050">
              <a:noFill/>
            </a:ln>
          </c:spPr>
          <c:xVal>
            <c:numRef>
              <c:f>'2019_NFL'!$H$3:$H$34</c:f>
              <c:numCache>
                <c:formatCode>General</c:formatCode>
                <c:ptCount val="32"/>
                <c:pt idx="0">
                  <c:v>27.6</c:v>
                </c:pt>
                <c:pt idx="1">
                  <c:v>24.9</c:v>
                </c:pt>
                <c:pt idx="2">
                  <c:v>17.600000000000001</c:v>
                </c:pt>
                <c:pt idx="3">
                  <c:v>16.2</c:v>
                </c:pt>
                <c:pt idx="4">
                  <c:v>29.4</c:v>
                </c:pt>
                <c:pt idx="5">
                  <c:v>18.600000000000001</c:v>
                </c:pt>
                <c:pt idx="6">
                  <c:v>26.2</c:v>
                </c:pt>
                <c:pt idx="7">
                  <c:v>24.6</c:v>
                </c:pt>
                <c:pt idx="8">
                  <c:v>20.100000000000001</c:v>
                </c:pt>
                <c:pt idx="9">
                  <c:v>19.8</c:v>
                </c:pt>
                <c:pt idx="10">
                  <c:v>26.4</c:v>
                </c:pt>
                <c:pt idx="11">
                  <c:v>19.600000000000001</c:v>
                </c:pt>
                <c:pt idx="12">
                  <c:v>24.1</c:v>
                </c:pt>
                <c:pt idx="13">
                  <c:v>23.3</c:v>
                </c:pt>
                <c:pt idx="14">
                  <c:v>24.8</c:v>
                </c:pt>
                <c:pt idx="15">
                  <c:v>19.2</c:v>
                </c:pt>
                <c:pt idx="16">
                  <c:v>21.6</c:v>
                </c:pt>
                <c:pt idx="17">
                  <c:v>22.8</c:v>
                </c:pt>
                <c:pt idx="18">
                  <c:v>30.9</c:v>
                </c:pt>
                <c:pt idx="19">
                  <c:v>18.899999999999999</c:v>
                </c:pt>
                <c:pt idx="20">
                  <c:v>14.1</c:v>
                </c:pt>
                <c:pt idx="21">
                  <c:v>21.3</c:v>
                </c:pt>
                <c:pt idx="22">
                  <c:v>28.2</c:v>
                </c:pt>
                <c:pt idx="23">
                  <c:v>22.4</c:v>
                </c:pt>
                <c:pt idx="24">
                  <c:v>26.2</c:v>
                </c:pt>
                <c:pt idx="25">
                  <c:v>22.1</c:v>
                </c:pt>
                <c:pt idx="26">
                  <c:v>18.899999999999999</c:v>
                </c:pt>
                <c:pt idx="27">
                  <c:v>19.399999999999999</c:v>
                </c:pt>
                <c:pt idx="28">
                  <c:v>24.9</c:v>
                </c:pt>
                <c:pt idx="29">
                  <c:v>28.1</c:v>
                </c:pt>
                <c:pt idx="30">
                  <c:v>20.7</c:v>
                </c:pt>
                <c:pt idx="31">
                  <c:v>27.2</c:v>
                </c:pt>
              </c:numCache>
            </c:numRef>
          </c:xVal>
          <c:yVal>
            <c:numRef>
              <c:f>'2019_NFL'!$L$3:$L$34</c:f>
              <c:numCache>
                <c:formatCode>General</c:formatCode>
                <c:ptCount val="32"/>
                <c:pt idx="0">
                  <c:v>0</c:v>
                </c:pt>
                <c:pt idx="1">
                  <c:v>0</c:v>
                </c:pt>
                <c:pt idx="2">
                  <c:v>1</c:v>
                </c:pt>
                <c:pt idx="3">
                  <c:v>1</c:v>
                </c:pt>
                <c:pt idx="4">
                  <c:v>0</c:v>
                </c:pt>
                <c:pt idx="5">
                  <c:v>0</c:v>
                </c:pt>
                <c:pt idx="6">
                  <c:v>0</c:v>
                </c:pt>
                <c:pt idx="7">
                  <c:v>0</c:v>
                </c:pt>
                <c:pt idx="8">
                  <c:v>0</c:v>
                </c:pt>
                <c:pt idx="9">
                  <c:v>0</c:v>
                </c:pt>
                <c:pt idx="10">
                  <c:v>0</c:v>
                </c:pt>
                <c:pt idx="11">
                  <c:v>1</c:v>
                </c:pt>
                <c:pt idx="12">
                  <c:v>1</c:v>
                </c:pt>
                <c:pt idx="13">
                  <c:v>0</c:v>
                </c:pt>
                <c:pt idx="14">
                  <c:v>0</c:v>
                </c:pt>
                <c:pt idx="15">
                  <c:v>1</c:v>
                </c:pt>
                <c:pt idx="16">
                  <c:v>0</c:v>
                </c:pt>
                <c:pt idx="17">
                  <c:v>0</c:v>
                </c:pt>
                <c:pt idx="18">
                  <c:v>0</c:v>
                </c:pt>
                <c:pt idx="19">
                  <c:v>1</c:v>
                </c:pt>
                <c:pt idx="20">
                  <c:v>1</c:v>
                </c:pt>
                <c:pt idx="21">
                  <c:v>1</c:v>
                </c:pt>
                <c:pt idx="22">
                  <c:v>0</c:v>
                </c:pt>
                <c:pt idx="23">
                  <c:v>0</c:v>
                </c:pt>
                <c:pt idx="24">
                  <c:v>0</c:v>
                </c:pt>
                <c:pt idx="25">
                  <c:v>1</c:v>
                </c:pt>
                <c:pt idx="26">
                  <c:v>0</c:v>
                </c:pt>
                <c:pt idx="27">
                  <c:v>1</c:v>
                </c:pt>
                <c:pt idx="28">
                  <c:v>1</c:v>
                </c:pt>
                <c:pt idx="29">
                  <c:v>0</c:v>
                </c:pt>
                <c:pt idx="30">
                  <c:v>1</c:v>
                </c:pt>
                <c:pt idx="31">
                  <c:v>0</c:v>
                </c:pt>
              </c:numCache>
            </c:numRef>
          </c:yVal>
          <c:smooth val="0"/>
          <c:extLst>
            <c:ext xmlns:c16="http://schemas.microsoft.com/office/drawing/2014/chart" uri="{C3380CC4-5D6E-409C-BE32-E72D297353CC}">
              <c16:uniqueId val="{00000003-4EC2-47EB-A95D-0A8FCBC343DF}"/>
            </c:ext>
          </c:extLst>
        </c:ser>
        <c:ser>
          <c:idx val="1"/>
          <c:order val="1"/>
          <c:tx>
            <c:v>Predicted Playoffs</c:v>
          </c:tx>
          <c:spPr>
            <a:ln w="19050">
              <a:noFill/>
            </a:ln>
          </c:spPr>
          <c:xVal>
            <c:numRef>
              <c:f>'2019_NFL'!$H$3:$H$34</c:f>
              <c:numCache>
                <c:formatCode>General</c:formatCode>
                <c:ptCount val="32"/>
                <c:pt idx="0">
                  <c:v>27.6</c:v>
                </c:pt>
                <c:pt idx="1">
                  <c:v>24.9</c:v>
                </c:pt>
                <c:pt idx="2">
                  <c:v>17.600000000000001</c:v>
                </c:pt>
                <c:pt idx="3">
                  <c:v>16.2</c:v>
                </c:pt>
                <c:pt idx="4">
                  <c:v>29.4</c:v>
                </c:pt>
                <c:pt idx="5">
                  <c:v>18.600000000000001</c:v>
                </c:pt>
                <c:pt idx="6">
                  <c:v>26.2</c:v>
                </c:pt>
                <c:pt idx="7">
                  <c:v>24.6</c:v>
                </c:pt>
                <c:pt idx="8">
                  <c:v>20.100000000000001</c:v>
                </c:pt>
                <c:pt idx="9">
                  <c:v>19.8</c:v>
                </c:pt>
                <c:pt idx="10">
                  <c:v>26.4</c:v>
                </c:pt>
                <c:pt idx="11">
                  <c:v>19.600000000000001</c:v>
                </c:pt>
                <c:pt idx="12">
                  <c:v>24.1</c:v>
                </c:pt>
                <c:pt idx="13">
                  <c:v>23.3</c:v>
                </c:pt>
                <c:pt idx="14">
                  <c:v>24.8</c:v>
                </c:pt>
                <c:pt idx="15">
                  <c:v>19.2</c:v>
                </c:pt>
                <c:pt idx="16">
                  <c:v>21.6</c:v>
                </c:pt>
                <c:pt idx="17">
                  <c:v>22.8</c:v>
                </c:pt>
                <c:pt idx="18">
                  <c:v>30.9</c:v>
                </c:pt>
                <c:pt idx="19">
                  <c:v>18.899999999999999</c:v>
                </c:pt>
                <c:pt idx="20">
                  <c:v>14.1</c:v>
                </c:pt>
                <c:pt idx="21">
                  <c:v>21.3</c:v>
                </c:pt>
                <c:pt idx="22">
                  <c:v>28.2</c:v>
                </c:pt>
                <c:pt idx="23">
                  <c:v>22.4</c:v>
                </c:pt>
                <c:pt idx="24">
                  <c:v>26.2</c:v>
                </c:pt>
                <c:pt idx="25">
                  <c:v>22.1</c:v>
                </c:pt>
                <c:pt idx="26">
                  <c:v>18.899999999999999</c:v>
                </c:pt>
                <c:pt idx="27">
                  <c:v>19.399999999999999</c:v>
                </c:pt>
                <c:pt idx="28">
                  <c:v>24.9</c:v>
                </c:pt>
                <c:pt idx="29">
                  <c:v>28.1</c:v>
                </c:pt>
                <c:pt idx="30">
                  <c:v>20.7</c:v>
                </c:pt>
                <c:pt idx="31">
                  <c:v>27.2</c:v>
                </c:pt>
              </c:numCache>
            </c:numRef>
          </c:xVal>
          <c:yVal>
            <c:numRef>
              <c:f>Single_X!$B$25:$B$56</c:f>
              <c:numCache>
                <c:formatCode>General</c:formatCode>
                <c:ptCount val="32"/>
                <c:pt idx="0">
                  <c:v>4.477088728857348E-2</c:v>
                </c:pt>
                <c:pt idx="1">
                  <c:v>0.23113140550063949</c:v>
                </c:pt>
                <c:pt idx="2">
                  <c:v>0.73499502881474288</c:v>
                </c:pt>
                <c:pt idx="3">
                  <c:v>0.83162640862840687</c:v>
                </c:pt>
                <c:pt idx="4">
                  <c:v>-7.9469458186136821E-2</c:v>
                </c:pt>
                <c:pt idx="5">
                  <c:v>0.66597261466212609</c:v>
                </c:pt>
                <c:pt idx="6">
                  <c:v>0.14140226710223747</c:v>
                </c:pt>
                <c:pt idx="7">
                  <c:v>0.25183812974642428</c:v>
                </c:pt>
                <c:pt idx="8">
                  <c:v>0.56243899343320058</c:v>
                </c:pt>
                <c:pt idx="9">
                  <c:v>0.58314571767898582</c:v>
                </c:pt>
                <c:pt idx="10">
                  <c:v>0.12759778427171398</c:v>
                </c:pt>
                <c:pt idx="11">
                  <c:v>0.59695020050950909</c:v>
                </c:pt>
                <c:pt idx="12">
                  <c:v>0.28634933682273278</c:v>
                </c:pt>
                <c:pt idx="13">
                  <c:v>0.34156726814482652</c:v>
                </c:pt>
                <c:pt idx="14">
                  <c:v>0.23803364691590101</c:v>
                </c:pt>
                <c:pt idx="15">
                  <c:v>0.62455916617055607</c:v>
                </c:pt>
                <c:pt idx="16">
                  <c:v>0.4589053722042753</c:v>
                </c:pt>
                <c:pt idx="17">
                  <c:v>0.37607847522113502</c:v>
                </c:pt>
                <c:pt idx="18">
                  <c:v>-0.18300307941506211</c:v>
                </c:pt>
                <c:pt idx="19">
                  <c:v>0.64526589041634108</c:v>
                </c:pt>
                <c:pt idx="20">
                  <c:v>0.97657347834890229</c:v>
                </c:pt>
                <c:pt idx="21">
                  <c:v>0.47961209645006031</c:v>
                </c:pt>
                <c:pt idx="22">
                  <c:v>3.3574387970034536E-3</c:v>
                </c:pt>
                <c:pt idx="23">
                  <c:v>0.40368744088218178</c:v>
                </c:pt>
                <c:pt idx="24">
                  <c:v>0.14140226710223747</c:v>
                </c:pt>
                <c:pt idx="25">
                  <c:v>0.42439416512796679</c:v>
                </c:pt>
                <c:pt idx="26">
                  <c:v>0.64526589041634108</c:v>
                </c:pt>
                <c:pt idx="27">
                  <c:v>0.61075468334003258</c:v>
                </c:pt>
                <c:pt idx="28">
                  <c:v>0.23113140550063949</c:v>
                </c:pt>
                <c:pt idx="29">
                  <c:v>1.0259680212265199E-2</c:v>
                </c:pt>
                <c:pt idx="30">
                  <c:v>0.52102554494163056</c:v>
                </c:pt>
                <c:pt idx="31">
                  <c:v>7.237985294962046E-2</c:v>
                </c:pt>
              </c:numCache>
            </c:numRef>
          </c:yVal>
          <c:smooth val="0"/>
          <c:extLst>
            <c:ext xmlns:c16="http://schemas.microsoft.com/office/drawing/2014/chart" uri="{C3380CC4-5D6E-409C-BE32-E72D297353CC}">
              <c16:uniqueId val="{00000004-4EC2-47EB-A95D-0A8FCBC343DF}"/>
            </c:ext>
          </c:extLst>
        </c:ser>
        <c:dLbls>
          <c:showLegendKey val="0"/>
          <c:showVal val="0"/>
          <c:showCatName val="0"/>
          <c:showSerName val="0"/>
          <c:showPercent val="0"/>
          <c:showBubbleSize val="0"/>
        </c:dLbls>
        <c:axId val="656874840"/>
        <c:axId val="656877136"/>
      </c:scatterChart>
      <c:valAx>
        <c:axId val="656874840"/>
        <c:scaling>
          <c:orientation val="minMax"/>
        </c:scaling>
        <c:delete val="0"/>
        <c:axPos val="b"/>
        <c:title>
          <c:tx>
            <c:rich>
              <a:bodyPr/>
              <a:lstStyle/>
              <a:p>
                <a:pPr>
                  <a:defRPr/>
                </a:pPr>
                <a:r>
                  <a:rPr lang="en-US"/>
                  <a:t>D_Pts/G</a:t>
                </a:r>
              </a:p>
            </c:rich>
          </c:tx>
          <c:overlay val="0"/>
        </c:title>
        <c:numFmt formatCode="General" sourceLinked="1"/>
        <c:majorTickMark val="out"/>
        <c:minorTickMark val="none"/>
        <c:tickLblPos val="nextTo"/>
        <c:crossAx val="656877136"/>
        <c:crosses val="autoZero"/>
        <c:crossBetween val="midCat"/>
      </c:valAx>
      <c:valAx>
        <c:axId val="656877136"/>
        <c:scaling>
          <c:orientation val="minMax"/>
        </c:scaling>
        <c:delete val="0"/>
        <c:axPos val="l"/>
        <c:title>
          <c:tx>
            <c:rich>
              <a:bodyPr/>
              <a:lstStyle/>
              <a:p>
                <a:pPr>
                  <a:defRPr/>
                </a:pPr>
                <a:r>
                  <a:rPr lang="en-US"/>
                  <a:t>Playoffs</a:t>
                </a:r>
              </a:p>
            </c:rich>
          </c:tx>
          <c:overlay val="0"/>
        </c:title>
        <c:numFmt formatCode="General" sourceLinked="1"/>
        <c:majorTickMark val="out"/>
        <c:minorTickMark val="none"/>
        <c:tickLblPos val="nextTo"/>
        <c:crossAx val="65687484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https://fftoday.com/stats/playerstats.php?Season=2020&amp;GameWeek=&amp;PosID=10&amp;LeagueID=&amp;order_by=PaTD&amp;sort_order=ASC" TargetMode="External"/><Relationship Id="rId13" Type="http://schemas.openxmlformats.org/officeDocument/2006/relationships/hyperlink" Target="https://fftoday.com/stats/playerstats.php?Season=2020&amp;GameWeek=&amp;PosID=10&amp;LeagueID=&amp;order_by=RuAtt&amp;sort_order=DESC" TargetMode="External"/><Relationship Id="rId18" Type="http://schemas.openxmlformats.org/officeDocument/2006/relationships/hyperlink" Target="https://fftoday.com/stats/playerstats.php?Season=2020&amp;GameWeek=&amp;PosID=10&amp;LeagueID=&amp;order_by=Play&amp;sort_order=ASC" TargetMode="External"/><Relationship Id="rId3" Type="http://schemas.openxmlformats.org/officeDocument/2006/relationships/hyperlink" Target="https://fftoday.com/stats/playerstats.php?Season=2020&amp;GameWeek=&amp;PosID=10&amp;LeagueID=&amp;order_by=PaComp&amp;sort_order=DESC" TargetMode="External"/><Relationship Id="rId7" Type="http://schemas.openxmlformats.org/officeDocument/2006/relationships/hyperlink" Target="https://fftoday.com/stats/playerstats.php?Season=2020&amp;GameWeek=&amp;PosID=10&amp;LeagueID=&amp;order_by=PaYd&amp;sort_order=ASC" TargetMode="External"/><Relationship Id="rId12" Type="http://schemas.openxmlformats.org/officeDocument/2006/relationships/hyperlink" Target="https://fftoday.com/stats/playerstats.php?Season=2020&amp;GameWeek=&amp;PosID=10&amp;LeagueID=&amp;order_by=RuAtt&amp;sort_order=ASC" TargetMode="External"/><Relationship Id="rId17" Type="http://schemas.openxmlformats.org/officeDocument/2006/relationships/hyperlink" Target="https://fftoday.com/stats/playerstats.php?Season=2020&amp;GameWeek=&amp;PosID=10&amp;LeagueID=&amp;order_by=RuTD&amp;sort_order=DESC" TargetMode="External"/><Relationship Id="rId2" Type="http://schemas.openxmlformats.org/officeDocument/2006/relationships/image" Target="../media/image1.gif"/><Relationship Id="rId16" Type="http://schemas.openxmlformats.org/officeDocument/2006/relationships/hyperlink" Target="https://fftoday.com/stats/playerstats.php?Season=2020&amp;GameWeek=&amp;PosID=10&amp;LeagueID=&amp;order_by=RuTd&amp;sort_order=ASC" TargetMode="External"/><Relationship Id="rId1" Type="http://schemas.openxmlformats.org/officeDocument/2006/relationships/hyperlink" Target="https://fftoday.com/stats/playerstats.php?Season=2020&amp;GameWeek=&amp;PosID=10&amp;LeagueID=&amp;order_by=PaComp&amp;sort_order=ASC" TargetMode="External"/><Relationship Id="rId6" Type="http://schemas.openxmlformats.org/officeDocument/2006/relationships/hyperlink" Target="https://fftoday.com/stats/playerstats.php?Season=2020&amp;GameWeek=&amp;PosID=10&amp;LeagueID=&amp;order_by=PaAtt&amp;sort_order=DESC" TargetMode="External"/><Relationship Id="rId11" Type="http://schemas.openxmlformats.org/officeDocument/2006/relationships/hyperlink" Target="https://fftoday.com/stats/playerstats.php?Season=2020&amp;GameWeek=&amp;PosID=10&amp;LeagueID=&amp;order_by=PaINT&amp;sort_order=DESC" TargetMode="External"/><Relationship Id="rId5" Type="http://schemas.openxmlformats.org/officeDocument/2006/relationships/hyperlink" Target="https://fftoday.com/stats/playerstats.php?Season=2020&amp;GameWeek=&amp;PosID=10&amp;LeagueID=&amp;order_by=PaAtt&amp;sort_order=ASC" TargetMode="External"/><Relationship Id="rId15" Type="http://schemas.openxmlformats.org/officeDocument/2006/relationships/hyperlink" Target="https://fftoday.com/stats/playerstats.php?Season=2020&amp;GameWeek=&amp;PosID=10&amp;LeagueID=&amp;order_by=RuYd&amp;sort_order=DESC" TargetMode="External"/><Relationship Id="rId10" Type="http://schemas.openxmlformats.org/officeDocument/2006/relationships/hyperlink" Target="https://fftoday.com/stats/playerstats.php?Season=2020&amp;GameWeek=&amp;PosID=10&amp;LeagueID=&amp;order_by=PaINT&amp;sort_order=ASC" TargetMode="External"/><Relationship Id="rId19" Type="http://schemas.openxmlformats.org/officeDocument/2006/relationships/hyperlink" Target="https://fftoday.com/stats/playerstats.php?Season=2020&amp;GameWeek=&amp;PosID=10&amp;LeagueID=&amp;order_by=Play&amp;sort_order=DESC" TargetMode="External"/><Relationship Id="rId4" Type="http://schemas.openxmlformats.org/officeDocument/2006/relationships/image" Target="../media/image2.gif"/><Relationship Id="rId9" Type="http://schemas.openxmlformats.org/officeDocument/2006/relationships/hyperlink" Target="https://fftoday.com/stats/playerstats.php?Season=2020&amp;GameWeek=&amp;PosID=10&amp;LeagueID=&amp;order_by=PaTD&amp;sort_order=DESC" TargetMode="External"/><Relationship Id="rId14" Type="http://schemas.openxmlformats.org/officeDocument/2006/relationships/hyperlink" Target="https://fftoday.com/stats/playerstats.php?Season=2020&amp;GameWeek=&amp;PosID=10&amp;LeagueID=&amp;order_by=RuYd&amp;sort_order=ASC"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https://fftoday.com/stats/playerstats.php?Season=2020&amp;GameWeek=&amp;PosID=10&amp;LeagueID=&amp;order_by=PaTD&amp;sort_order=ASC" TargetMode="External"/><Relationship Id="rId13" Type="http://schemas.openxmlformats.org/officeDocument/2006/relationships/hyperlink" Target="https://fftoday.com/stats/playerstats.php?Season=2020&amp;GameWeek=&amp;PosID=10&amp;LeagueID=&amp;order_by=RuAtt&amp;sort_order=DESC" TargetMode="External"/><Relationship Id="rId18" Type="http://schemas.openxmlformats.org/officeDocument/2006/relationships/hyperlink" Target="https://fftoday.com/stats/playerstats.php?Season=2020&amp;GameWeek=&amp;PosID=10&amp;LeagueID=&amp;order_by=Play&amp;sort_order=ASC" TargetMode="External"/><Relationship Id="rId3" Type="http://schemas.openxmlformats.org/officeDocument/2006/relationships/hyperlink" Target="https://fftoday.com/stats/playerstats.php?Season=2020&amp;GameWeek=&amp;PosID=10&amp;LeagueID=&amp;order_by=PaComp&amp;sort_order=DESC" TargetMode="External"/><Relationship Id="rId7" Type="http://schemas.openxmlformats.org/officeDocument/2006/relationships/hyperlink" Target="https://fftoday.com/stats/playerstats.php?Season=2020&amp;GameWeek=&amp;PosID=10&amp;LeagueID=&amp;order_by=PaYd&amp;sort_order=ASC" TargetMode="External"/><Relationship Id="rId12" Type="http://schemas.openxmlformats.org/officeDocument/2006/relationships/hyperlink" Target="https://fftoday.com/stats/playerstats.php?Season=2020&amp;GameWeek=&amp;PosID=10&amp;LeagueID=&amp;order_by=RuAtt&amp;sort_order=ASC" TargetMode="External"/><Relationship Id="rId17" Type="http://schemas.openxmlformats.org/officeDocument/2006/relationships/hyperlink" Target="https://fftoday.com/stats/playerstats.php?Season=2020&amp;GameWeek=&amp;PosID=10&amp;LeagueID=&amp;order_by=RuTD&amp;sort_order=DESC" TargetMode="External"/><Relationship Id="rId2" Type="http://schemas.openxmlformats.org/officeDocument/2006/relationships/image" Target="../media/image1.gif"/><Relationship Id="rId16" Type="http://schemas.openxmlformats.org/officeDocument/2006/relationships/hyperlink" Target="https://fftoday.com/stats/playerstats.php?Season=2020&amp;GameWeek=&amp;PosID=10&amp;LeagueID=&amp;order_by=RuTd&amp;sort_order=ASC" TargetMode="External"/><Relationship Id="rId1" Type="http://schemas.openxmlformats.org/officeDocument/2006/relationships/hyperlink" Target="https://fftoday.com/stats/playerstats.php?Season=2020&amp;GameWeek=&amp;PosID=10&amp;LeagueID=&amp;order_by=PaComp&amp;sort_order=ASC" TargetMode="External"/><Relationship Id="rId6" Type="http://schemas.openxmlformats.org/officeDocument/2006/relationships/hyperlink" Target="https://fftoday.com/stats/playerstats.php?Season=2020&amp;GameWeek=&amp;PosID=10&amp;LeagueID=&amp;order_by=PaAtt&amp;sort_order=DESC" TargetMode="External"/><Relationship Id="rId11" Type="http://schemas.openxmlformats.org/officeDocument/2006/relationships/hyperlink" Target="https://fftoday.com/stats/playerstats.php?Season=2020&amp;GameWeek=&amp;PosID=10&amp;LeagueID=&amp;order_by=PaINT&amp;sort_order=DESC" TargetMode="External"/><Relationship Id="rId5" Type="http://schemas.openxmlformats.org/officeDocument/2006/relationships/hyperlink" Target="https://fftoday.com/stats/playerstats.php?Season=2020&amp;GameWeek=&amp;PosID=10&amp;LeagueID=&amp;order_by=PaAtt&amp;sort_order=ASC" TargetMode="External"/><Relationship Id="rId15" Type="http://schemas.openxmlformats.org/officeDocument/2006/relationships/hyperlink" Target="https://fftoday.com/stats/playerstats.php?Season=2020&amp;GameWeek=&amp;PosID=10&amp;LeagueID=&amp;order_by=RuYd&amp;sort_order=DESC" TargetMode="External"/><Relationship Id="rId10" Type="http://schemas.openxmlformats.org/officeDocument/2006/relationships/hyperlink" Target="https://fftoday.com/stats/playerstats.php?Season=2020&amp;GameWeek=&amp;PosID=10&amp;LeagueID=&amp;order_by=PaINT&amp;sort_order=ASC" TargetMode="External"/><Relationship Id="rId19" Type="http://schemas.openxmlformats.org/officeDocument/2006/relationships/hyperlink" Target="https://fftoday.com/stats/playerstats.php?Season=2020&amp;GameWeek=&amp;PosID=10&amp;LeagueID=&amp;order_by=Play&amp;sort_order=DESC" TargetMode="External"/><Relationship Id="rId4" Type="http://schemas.openxmlformats.org/officeDocument/2006/relationships/image" Target="../media/image2.gif"/><Relationship Id="rId9" Type="http://schemas.openxmlformats.org/officeDocument/2006/relationships/hyperlink" Target="https://fftoday.com/stats/playerstats.php?Season=2020&amp;GameWeek=&amp;PosID=10&amp;LeagueID=&amp;order_by=PaTD&amp;sort_order=DESC" TargetMode="External"/><Relationship Id="rId14" Type="http://schemas.openxmlformats.org/officeDocument/2006/relationships/hyperlink" Target="https://fftoday.com/stats/playerstats.php?Season=2020&amp;GameWeek=&amp;PosID=10&amp;LeagueID=&amp;order_by=RuYd&amp;sort_order=ASC" TargetMode="External"/></Relationships>
</file>

<file path=xl/drawings/drawing1.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3E293F49-804D-4A23-9A70-DA1E6AF4E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501650</xdr:colOff>
      <xdr:row>11</xdr:row>
      <xdr:rowOff>146050</xdr:rowOff>
    </xdr:from>
    <xdr:to>
      <xdr:col>15</xdr:col>
      <xdr:colOff>501650</xdr:colOff>
      <xdr:row>21</xdr:row>
      <xdr:rowOff>139700</xdr:rowOff>
    </xdr:to>
    <xdr:graphicFrame macro="">
      <xdr:nvGraphicFramePr>
        <xdr:cNvPr id="3" name="Chart 2">
          <a:extLst>
            <a:ext uri="{FF2B5EF4-FFF2-40B4-BE49-F238E27FC236}">
              <a16:creationId xmlns:a16="http://schemas.microsoft.com/office/drawing/2014/main" id="{A645403C-E827-47EF-914F-2538E42FE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107950</xdr:colOff>
      <xdr:row>2</xdr:row>
      <xdr:rowOff>133350</xdr:rowOff>
    </xdr:to>
    <xdr:pic>
      <xdr:nvPicPr>
        <xdr:cNvPr id="2" name="Picture 1">
          <a:hlinkClick xmlns:r="http://schemas.openxmlformats.org/officeDocument/2006/relationships" r:id="rId1"/>
          <a:extLst>
            <a:ext uri="{FF2B5EF4-FFF2-40B4-BE49-F238E27FC236}">
              <a16:creationId xmlns:a16="http://schemas.microsoft.com/office/drawing/2014/main" id="{B24E0A8A-98AA-4451-9AA9-64AB6365DC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xdr:row>
      <xdr:rowOff>0</xdr:rowOff>
    </xdr:from>
    <xdr:to>
      <xdr:col>5</xdr:col>
      <xdr:colOff>107950</xdr:colOff>
      <xdr:row>2</xdr:row>
      <xdr:rowOff>133350</xdr:rowOff>
    </xdr:to>
    <xdr:pic>
      <xdr:nvPicPr>
        <xdr:cNvPr id="3" name="Picture 2">
          <a:hlinkClick xmlns:r="http://schemas.openxmlformats.org/officeDocument/2006/relationships" r:id="rId3"/>
          <a:extLst>
            <a:ext uri="{FF2B5EF4-FFF2-40B4-BE49-F238E27FC236}">
              <a16:creationId xmlns:a16="http://schemas.microsoft.com/office/drawing/2014/main" id="{DAB9718A-09F9-4A8B-85C3-E47B3DEB265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0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4" name="Picture 3">
          <a:hlinkClick xmlns:r="http://schemas.openxmlformats.org/officeDocument/2006/relationships" r:id="rId5"/>
          <a:extLst>
            <a:ext uri="{FF2B5EF4-FFF2-40B4-BE49-F238E27FC236}">
              <a16:creationId xmlns:a16="http://schemas.microsoft.com/office/drawing/2014/main" id="{C5F20104-BCD0-4B54-9F61-759DCB56BD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6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5" name="Picture 4">
          <a:hlinkClick xmlns:r="http://schemas.openxmlformats.org/officeDocument/2006/relationships" r:id="rId6"/>
          <a:extLst>
            <a:ext uri="{FF2B5EF4-FFF2-40B4-BE49-F238E27FC236}">
              <a16:creationId xmlns:a16="http://schemas.microsoft.com/office/drawing/2014/main" id="{4223D93C-1F37-4BFA-BAB9-6AE670975D8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6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6" name="Picture 5">
          <a:hlinkClick xmlns:r="http://schemas.openxmlformats.org/officeDocument/2006/relationships" r:id="rId7"/>
          <a:extLst>
            <a:ext uri="{FF2B5EF4-FFF2-40B4-BE49-F238E27FC236}">
              <a16:creationId xmlns:a16="http://schemas.microsoft.com/office/drawing/2014/main" id="{83E4524C-F6C7-457C-BCBD-75511204D5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16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7" name="Picture 6">
          <a:hlinkClick xmlns:r="http://schemas.openxmlformats.org/officeDocument/2006/relationships" r:id="rId8"/>
          <a:extLst>
            <a:ext uri="{FF2B5EF4-FFF2-40B4-BE49-F238E27FC236}">
              <a16:creationId xmlns:a16="http://schemas.microsoft.com/office/drawing/2014/main" id="{789EFC59-DDD0-48DD-ADAC-A73188BAE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60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8" name="Picture 7">
          <a:hlinkClick xmlns:r="http://schemas.openxmlformats.org/officeDocument/2006/relationships" r:id="rId9"/>
          <a:extLst>
            <a:ext uri="{FF2B5EF4-FFF2-40B4-BE49-F238E27FC236}">
              <a16:creationId xmlns:a16="http://schemas.microsoft.com/office/drawing/2014/main" id="{D95F939A-67DB-465E-BAF6-748EDCA8095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260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9" name="Picture 8">
          <a:hlinkClick xmlns:r="http://schemas.openxmlformats.org/officeDocument/2006/relationships" r:id="rId10"/>
          <a:extLst>
            <a:ext uri="{FF2B5EF4-FFF2-40B4-BE49-F238E27FC236}">
              <a16:creationId xmlns:a16="http://schemas.microsoft.com/office/drawing/2014/main" id="{187524E2-B4A1-4F5C-B3ED-B48B516B9C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28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10" name="Picture 9">
          <a:hlinkClick xmlns:r="http://schemas.openxmlformats.org/officeDocument/2006/relationships" r:id="rId11"/>
          <a:extLst>
            <a:ext uri="{FF2B5EF4-FFF2-40B4-BE49-F238E27FC236}">
              <a16:creationId xmlns:a16="http://schemas.microsoft.com/office/drawing/2014/main" id="{1D9E75C5-0750-4041-925A-A23FE1D5B6E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928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1" name="Picture 10">
          <a:hlinkClick xmlns:r="http://schemas.openxmlformats.org/officeDocument/2006/relationships" r:id="rId12"/>
          <a:extLst>
            <a:ext uri="{FF2B5EF4-FFF2-40B4-BE49-F238E27FC236}">
              <a16:creationId xmlns:a16="http://schemas.microsoft.com/office/drawing/2014/main" id="{61C789AD-F627-439D-8560-3F46367870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024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2" name="Picture 11">
          <a:hlinkClick xmlns:r="http://schemas.openxmlformats.org/officeDocument/2006/relationships" r:id="rId13"/>
          <a:extLst>
            <a:ext uri="{FF2B5EF4-FFF2-40B4-BE49-F238E27FC236}">
              <a16:creationId xmlns:a16="http://schemas.microsoft.com/office/drawing/2014/main" id="{8418E96A-18C7-4A5A-8521-92A2EE15BD1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024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3" name="Picture 12">
          <a:hlinkClick xmlns:r="http://schemas.openxmlformats.org/officeDocument/2006/relationships" r:id="rId14"/>
          <a:extLst>
            <a:ext uri="{FF2B5EF4-FFF2-40B4-BE49-F238E27FC236}">
              <a16:creationId xmlns:a16="http://schemas.microsoft.com/office/drawing/2014/main" id="{9A830680-D6DC-4338-9BF6-6967BCCC7F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20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4" name="Picture 13">
          <a:hlinkClick xmlns:r="http://schemas.openxmlformats.org/officeDocument/2006/relationships" r:id="rId15"/>
          <a:extLst>
            <a:ext uri="{FF2B5EF4-FFF2-40B4-BE49-F238E27FC236}">
              <a16:creationId xmlns:a16="http://schemas.microsoft.com/office/drawing/2014/main" id="{7E772BCE-30F4-460A-AEB8-45FAE94900A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120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5" name="Picture 14">
          <a:hlinkClick xmlns:r="http://schemas.openxmlformats.org/officeDocument/2006/relationships" r:id="rId16"/>
          <a:extLst>
            <a:ext uri="{FF2B5EF4-FFF2-40B4-BE49-F238E27FC236}">
              <a16:creationId xmlns:a16="http://schemas.microsoft.com/office/drawing/2014/main" id="{56269415-B0D6-4C63-BEEA-9961970225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6" name="Picture 15">
          <a:hlinkClick xmlns:r="http://schemas.openxmlformats.org/officeDocument/2006/relationships" r:id="rId17"/>
          <a:extLst>
            <a:ext uri="{FF2B5EF4-FFF2-40B4-BE49-F238E27FC236}">
              <a16:creationId xmlns:a16="http://schemas.microsoft.com/office/drawing/2014/main" id="{79A7663F-CAE5-4ED8-AB23-4133CEC6B2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xdr:row>
      <xdr:rowOff>0</xdr:rowOff>
    </xdr:from>
    <xdr:to>
      <xdr:col>5</xdr:col>
      <xdr:colOff>107950</xdr:colOff>
      <xdr:row>2</xdr:row>
      <xdr:rowOff>133350</xdr:rowOff>
    </xdr:to>
    <xdr:pic>
      <xdr:nvPicPr>
        <xdr:cNvPr id="17" name="Picture 16">
          <a:hlinkClick xmlns:r="http://schemas.openxmlformats.org/officeDocument/2006/relationships" r:id="rId18"/>
          <a:extLst>
            <a:ext uri="{FF2B5EF4-FFF2-40B4-BE49-F238E27FC236}">
              <a16:creationId xmlns:a16="http://schemas.microsoft.com/office/drawing/2014/main" id="{3001A79E-6946-4A48-8766-C53DBBEBF0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xdr:row>
      <xdr:rowOff>0</xdr:rowOff>
    </xdr:from>
    <xdr:to>
      <xdr:col>5</xdr:col>
      <xdr:colOff>107950</xdr:colOff>
      <xdr:row>2</xdr:row>
      <xdr:rowOff>133350</xdr:rowOff>
    </xdr:to>
    <xdr:pic>
      <xdr:nvPicPr>
        <xdr:cNvPr id="18" name="Picture 17">
          <a:hlinkClick xmlns:r="http://schemas.openxmlformats.org/officeDocument/2006/relationships" r:id="rId19"/>
          <a:extLst>
            <a:ext uri="{FF2B5EF4-FFF2-40B4-BE49-F238E27FC236}">
              <a16:creationId xmlns:a16="http://schemas.microsoft.com/office/drawing/2014/main" id="{3C4560BE-C059-417B-B6B5-7AEB46709CD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0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19" name="Picture 18">
          <a:hlinkClick xmlns:r="http://schemas.openxmlformats.org/officeDocument/2006/relationships" r:id="rId1"/>
          <a:extLst>
            <a:ext uri="{FF2B5EF4-FFF2-40B4-BE49-F238E27FC236}">
              <a16:creationId xmlns:a16="http://schemas.microsoft.com/office/drawing/2014/main" id="{797DAE8D-5351-463D-AB09-D80805842D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6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0" name="Picture 19">
          <a:hlinkClick xmlns:r="http://schemas.openxmlformats.org/officeDocument/2006/relationships" r:id="rId3"/>
          <a:extLst>
            <a:ext uri="{FF2B5EF4-FFF2-40B4-BE49-F238E27FC236}">
              <a16:creationId xmlns:a16="http://schemas.microsoft.com/office/drawing/2014/main" id="{8752894F-849E-456C-9759-EEFF50D45A8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68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1" name="Picture 20">
          <a:hlinkClick xmlns:r="http://schemas.openxmlformats.org/officeDocument/2006/relationships" r:id="rId5"/>
          <a:extLst>
            <a:ext uri="{FF2B5EF4-FFF2-40B4-BE49-F238E27FC236}">
              <a16:creationId xmlns:a16="http://schemas.microsoft.com/office/drawing/2014/main" id="{FB80540D-8B27-4257-A38A-B49959A479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16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2" name="Picture 21">
          <a:hlinkClick xmlns:r="http://schemas.openxmlformats.org/officeDocument/2006/relationships" r:id="rId6"/>
          <a:extLst>
            <a:ext uri="{FF2B5EF4-FFF2-40B4-BE49-F238E27FC236}">
              <a16:creationId xmlns:a16="http://schemas.microsoft.com/office/drawing/2014/main" id="{EB0C5D56-8E8C-489D-85C7-0A626A1B851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16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3" name="Picture 22">
          <a:hlinkClick xmlns:r="http://schemas.openxmlformats.org/officeDocument/2006/relationships" r:id="rId7"/>
          <a:extLst>
            <a:ext uri="{FF2B5EF4-FFF2-40B4-BE49-F238E27FC236}">
              <a16:creationId xmlns:a16="http://schemas.microsoft.com/office/drawing/2014/main" id="{46A437C7-AF8D-4085-B3C0-D92F940876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60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4" name="Picture 23">
          <a:hlinkClick xmlns:r="http://schemas.openxmlformats.org/officeDocument/2006/relationships" r:id="rId8"/>
          <a:extLst>
            <a:ext uri="{FF2B5EF4-FFF2-40B4-BE49-F238E27FC236}">
              <a16:creationId xmlns:a16="http://schemas.microsoft.com/office/drawing/2014/main" id="{21C0E72C-5274-4918-AC93-5BABEF9E9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28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5" name="Picture 24">
          <a:hlinkClick xmlns:r="http://schemas.openxmlformats.org/officeDocument/2006/relationships" r:id="rId9"/>
          <a:extLst>
            <a:ext uri="{FF2B5EF4-FFF2-40B4-BE49-F238E27FC236}">
              <a16:creationId xmlns:a16="http://schemas.microsoft.com/office/drawing/2014/main" id="{E74925D9-6595-4777-B04E-B83BAD6CAF0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928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26" name="Picture 25">
          <a:hlinkClick xmlns:r="http://schemas.openxmlformats.org/officeDocument/2006/relationships" r:id="rId10"/>
          <a:extLst>
            <a:ext uri="{FF2B5EF4-FFF2-40B4-BE49-F238E27FC236}">
              <a16:creationId xmlns:a16="http://schemas.microsoft.com/office/drawing/2014/main" id="{4BC32ED6-7E4C-4EEB-AB4A-0BD2BCBEDE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024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27" name="Picture 26">
          <a:hlinkClick xmlns:r="http://schemas.openxmlformats.org/officeDocument/2006/relationships" r:id="rId11"/>
          <a:extLst>
            <a:ext uri="{FF2B5EF4-FFF2-40B4-BE49-F238E27FC236}">
              <a16:creationId xmlns:a16="http://schemas.microsoft.com/office/drawing/2014/main" id="{F16A133F-EC3E-4547-AADD-3134FB4C27B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024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28" name="Picture 27">
          <a:hlinkClick xmlns:r="http://schemas.openxmlformats.org/officeDocument/2006/relationships" r:id="rId12"/>
          <a:extLst>
            <a:ext uri="{FF2B5EF4-FFF2-40B4-BE49-F238E27FC236}">
              <a16:creationId xmlns:a16="http://schemas.microsoft.com/office/drawing/2014/main" id="{6A93107F-A195-4409-AB46-6D31153569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20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29" name="Picture 28">
          <a:hlinkClick xmlns:r="http://schemas.openxmlformats.org/officeDocument/2006/relationships" r:id="rId13"/>
          <a:extLst>
            <a:ext uri="{FF2B5EF4-FFF2-40B4-BE49-F238E27FC236}">
              <a16:creationId xmlns:a16="http://schemas.microsoft.com/office/drawing/2014/main" id="{27658430-CFA3-4F12-AE9C-6E053FA111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120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0" name="Picture 29">
          <a:hlinkClick xmlns:r="http://schemas.openxmlformats.org/officeDocument/2006/relationships" r:id="rId14"/>
          <a:extLst>
            <a:ext uri="{FF2B5EF4-FFF2-40B4-BE49-F238E27FC236}">
              <a16:creationId xmlns:a16="http://schemas.microsoft.com/office/drawing/2014/main" id="{B7A798F6-C913-4158-A851-4ECAEFC2AC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1" name="Picture 30">
          <a:hlinkClick xmlns:r="http://schemas.openxmlformats.org/officeDocument/2006/relationships" r:id="rId15"/>
          <a:extLst>
            <a:ext uri="{FF2B5EF4-FFF2-40B4-BE49-F238E27FC236}">
              <a16:creationId xmlns:a16="http://schemas.microsoft.com/office/drawing/2014/main" id="{91C41A4F-4FD3-4CB1-AE87-5F16FABC9AE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2" name="Picture 31">
          <a:hlinkClick xmlns:r="http://schemas.openxmlformats.org/officeDocument/2006/relationships" r:id="rId16"/>
          <a:extLst>
            <a:ext uri="{FF2B5EF4-FFF2-40B4-BE49-F238E27FC236}">
              <a16:creationId xmlns:a16="http://schemas.microsoft.com/office/drawing/2014/main" id="{3BC2C8F6-EE04-43BC-ACEB-99AE0E0A97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312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3" name="Picture 32">
          <a:hlinkClick xmlns:r="http://schemas.openxmlformats.org/officeDocument/2006/relationships" r:id="rId17"/>
          <a:extLst>
            <a:ext uri="{FF2B5EF4-FFF2-40B4-BE49-F238E27FC236}">
              <a16:creationId xmlns:a16="http://schemas.microsoft.com/office/drawing/2014/main" id="{54A309E0-C453-441A-AC0A-06DA73A6632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312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4" name="Picture 33">
          <a:hlinkClick xmlns:r="http://schemas.openxmlformats.org/officeDocument/2006/relationships" r:id="rId8"/>
          <a:extLst>
            <a:ext uri="{FF2B5EF4-FFF2-40B4-BE49-F238E27FC236}">
              <a16:creationId xmlns:a16="http://schemas.microsoft.com/office/drawing/2014/main" id="{21E9C020-CFA6-4C5F-BF9A-E611E713B8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60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5" name="Picture 34">
          <a:hlinkClick xmlns:r="http://schemas.openxmlformats.org/officeDocument/2006/relationships" r:id="rId9"/>
          <a:extLst>
            <a:ext uri="{FF2B5EF4-FFF2-40B4-BE49-F238E27FC236}">
              <a16:creationId xmlns:a16="http://schemas.microsoft.com/office/drawing/2014/main" id="{147F9316-3DC1-4BA5-B9A6-7E93A549C45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260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6" name="Picture 35">
          <a:hlinkClick xmlns:r="http://schemas.openxmlformats.org/officeDocument/2006/relationships" r:id="rId7"/>
          <a:extLst>
            <a:ext uri="{FF2B5EF4-FFF2-40B4-BE49-F238E27FC236}">
              <a16:creationId xmlns:a16="http://schemas.microsoft.com/office/drawing/2014/main" id="{5E4F6CFE-EF24-451E-A0DE-C36B993149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60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0</xdr:colOff>
      <xdr:row>2</xdr:row>
      <xdr:rowOff>0</xdr:rowOff>
    </xdr:from>
    <xdr:ext cx="107950" cy="133350"/>
    <xdr:pic>
      <xdr:nvPicPr>
        <xdr:cNvPr id="37" name="Picture 36">
          <a:hlinkClick xmlns:r="http://schemas.openxmlformats.org/officeDocument/2006/relationships" r:id="rId5"/>
          <a:extLst>
            <a:ext uri="{FF2B5EF4-FFF2-40B4-BE49-F238E27FC236}">
              <a16:creationId xmlns:a16="http://schemas.microsoft.com/office/drawing/2014/main" id="{0F26BC6A-5EFB-4961-A2D6-86309AA03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2</xdr:row>
      <xdr:rowOff>0</xdr:rowOff>
    </xdr:from>
    <xdr:ext cx="107950" cy="133350"/>
    <xdr:pic>
      <xdr:nvPicPr>
        <xdr:cNvPr id="38" name="Picture 37">
          <a:hlinkClick xmlns:r="http://schemas.openxmlformats.org/officeDocument/2006/relationships" r:id="rId6"/>
          <a:extLst>
            <a:ext uri="{FF2B5EF4-FFF2-40B4-BE49-F238E27FC236}">
              <a16:creationId xmlns:a16="http://schemas.microsoft.com/office/drawing/2014/main" id="{B1488F04-7E8F-4C10-9F92-ABF11816B9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2</xdr:row>
      <xdr:rowOff>0</xdr:rowOff>
    </xdr:from>
    <xdr:ext cx="107950" cy="133350"/>
    <xdr:pic>
      <xdr:nvPicPr>
        <xdr:cNvPr id="39" name="Picture 38">
          <a:hlinkClick xmlns:r="http://schemas.openxmlformats.org/officeDocument/2006/relationships" r:id="rId7"/>
          <a:extLst>
            <a:ext uri="{FF2B5EF4-FFF2-40B4-BE49-F238E27FC236}">
              <a16:creationId xmlns:a16="http://schemas.microsoft.com/office/drawing/2014/main" id="{FD885A06-01F9-44B4-B91B-E4602E5096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2</xdr:row>
      <xdr:rowOff>0</xdr:rowOff>
    </xdr:from>
    <xdr:ext cx="107950" cy="133350"/>
    <xdr:pic>
      <xdr:nvPicPr>
        <xdr:cNvPr id="40" name="Picture 39">
          <a:hlinkClick xmlns:r="http://schemas.openxmlformats.org/officeDocument/2006/relationships" r:id="rId1"/>
          <a:extLst>
            <a:ext uri="{FF2B5EF4-FFF2-40B4-BE49-F238E27FC236}">
              <a16:creationId xmlns:a16="http://schemas.microsoft.com/office/drawing/2014/main" id="{0C5CDE30-E0E6-4661-A087-B96DB4684E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2</xdr:row>
      <xdr:rowOff>0</xdr:rowOff>
    </xdr:from>
    <xdr:ext cx="107950" cy="133350"/>
    <xdr:pic>
      <xdr:nvPicPr>
        <xdr:cNvPr id="41" name="Picture 40">
          <a:hlinkClick xmlns:r="http://schemas.openxmlformats.org/officeDocument/2006/relationships" r:id="rId3"/>
          <a:extLst>
            <a:ext uri="{FF2B5EF4-FFF2-40B4-BE49-F238E27FC236}">
              <a16:creationId xmlns:a16="http://schemas.microsoft.com/office/drawing/2014/main" id="{BAF2AB43-2EDD-4B11-85F3-880848E46D5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2</xdr:row>
      <xdr:rowOff>0</xdr:rowOff>
    </xdr:from>
    <xdr:ext cx="107950" cy="133350"/>
    <xdr:pic>
      <xdr:nvPicPr>
        <xdr:cNvPr id="42" name="Picture 41">
          <a:hlinkClick xmlns:r="http://schemas.openxmlformats.org/officeDocument/2006/relationships" r:id="rId5"/>
          <a:extLst>
            <a:ext uri="{FF2B5EF4-FFF2-40B4-BE49-F238E27FC236}">
              <a16:creationId xmlns:a16="http://schemas.microsoft.com/office/drawing/2014/main" id="{28713AD6-ED02-46F5-B0C8-4EDA15B4A5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2</xdr:row>
      <xdr:rowOff>0</xdr:rowOff>
    </xdr:from>
    <xdr:ext cx="107950" cy="133350"/>
    <xdr:pic>
      <xdr:nvPicPr>
        <xdr:cNvPr id="43" name="Picture 42">
          <a:hlinkClick xmlns:r="http://schemas.openxmlformats.org/officeDocument/2006/relationships" r:id="rId6"/>
          <a:extLst>
            <a:ext uri="{FF2B5EF4-FFF2-40B4-BE49-F238E27FC236}">
              <a16:creationId xmlns:a16="http://schemas.microsoft.com/office/drawing/2014/main" id="{4EED8BBC-5A6D-416B-988B-4B57758EB3B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9</xdr:col>
      <xdr:colOff>0</xdr:colOff>
      <xdr:row>2</xdr:row>
      <xdr:rowOff>0</xdr:rowOff>
    </xdr:from>
    <xdr:to>
      <xdr:col>9</xdr:col>
      <xdr:colOff>107950</xdr:colOff>
      <xdr:row>2</xdr:row>
      <xdr:rowOff>133350</xdr:rowOff>
    </xdr:to>
    <xdr:pic>
      <xdr:nvPicPr>
        <xdr:cNvPr id="44" name="Picture 43">
          <a:hlinkClick xmlns:r="http://schemas.openxmlformats.org/officeDocument/2006/relationships" r:id="rId16"/>
          <a:extLst>
            <a:ext uri="{FF2B5EF4-FFF2-40B4-BE49-F238E27FC236}">
              <a16:creationId xmlns:a16="http://schemas.microsoft.com/office/drawing/2014/main" id="{C073FE14-C6A0-400C-832A-30732557B6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45" name="Picture 44">
          <a:hlinkClick xmlns:r="http://schemas.openxmlformats.org/officeDocument/2006/relationships" r:id="rId17"/>
          <a:extLst>
            <a:ext uri="{FF2B5EF4-FFF2-40B4-BE49-F238E27FC236}">
              <a16:creationId xmlns:a16="http://schemas.microsoft.com/office/drawing/2014/main" id="{ECE88DC7-E2D9-464E-B1D4-456DAC49664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46" name="Picture 45">
          <a:hlinkClick xmlns:r="http://schemas.openxmlformats.org/officeDocument/2006/relationships" r:id="rId14"/>
          <a:extLst>
            <a:ext uri="{FF2B5EF4-FFF2-40B4-BE49-F238E27FC236}">
              <a16:creationId xmlns:a16="http://schemas.microsoft.com/office/drawing/2014/main" id="{9410BB5D-49AC-490B-A09F-A9815A6D1F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47" name="Picture 46">
          <a:hlinkClick xmlns:r="http://schemas.openxmlformats.org/officeDocument/2006/relationships" r:id="rId15"/>
          <a:extLst>
            <a:ext uri="{FF2B5EF4-FFF2-40B4-BE49-F238E27FC236}">
              <a16:creationId xmlns:a16="http://schemas.microsoft.com/office/drawing/2014/main" id="{F893D964-C249-4FB9-85D7-5EFF258454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16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48" name="Picture 47">
          <a:hlinkClick xmlns:r="http://schemas.openxmlformats.org/officeDocument/2006/relationships" r:id="rId5"/>
          <a:extLst>
            <a:ext uri="{FF2B5EF4-FFF2-40B4-BE49-F238E27FC236}">
              <a16:creationId xmlns:a16="http://schemas.microsoft.com/office/drawing/2014/main" id="{B74AA869-9AEF-463C-ACBF-29E4C88137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689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49" name="Picture 48">
          <a:hlinkClick xmlns:r="http://schemas.openxmlformats.org/officeDocument/2006/relationships" r:id="rId6"/>
          <a:extLst>
            <a:ext uri="{FF2B5EF4-FFF2-40B4-BE49-F238E27FC236}">
              <a16:creationId xmlns:a16="http://schemas.microsoft.com/office/drawing/2014/main" id="{494E4BB6-0912-4A37-82F7-CDF92B13218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689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50" name="Picture 49">
          <a:hlinkClick xmlns:r="http://schemas.openxmlformats.org/officeDocument/2006/relationships" r:id="rId7"/>
          <a:extLst>
            <a:ext uri="{FF2B5EF4-FFF2-40B4-BE49-F238E27FC236}">
              <a16:creationId xmlns:a16="http://schemas.microsoft.com/office/drawing/2014/main" id="{0A1BDEB3-2AC1-4EE8-B891-D09A8A4948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785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51" name="Picture 50">
          <a:hlinkClick xmlns:r="http://schemas.openxmlformats.org/officeDocument/2006/relationships" r:id="rId1"/>
          <a:extLst>
            <a:ext uri="{FF2B5EF4-FFF2-40B4-BE49-F238E27FC236}">
              <a16:creationId xmlns:a16="http://schemas.microsoft.com/office/drawing/2014/main" id="{84B07DE8-B10A-478D-85A4-9DDD2A2D07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689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52" name="Picture 51">
          <a:hlinkClick xmlns:r="http://schemas.openxmlformats.org/officeDocument/2006/relationships" r:id="rId3"/>
          <a:extLst>
            <a:ext uri="{FF2B5EF4-FFF2-40B4-BE49-F238E27FC236}">
              <a16:creationId xmlns:a16="http://schemas.microsoft.com/office/drawing/2014/main" id="{8D833747-C01E-4427-B8E1-C6C8FD2434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689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53" name="Picture 52">
          <a:hlinkClick xmlns:r="http://schemas.openxmlformats.org/officeDocument/2006/relationships" r:id="rId5"/>
          <a:extLst>
            <a:ext uri="{FF2B5EF4-FFF2-40B4-BE49-F238E27FC236}">
              <a16:creationId xmlns:a16="http://schemas.microsoft.com/office/drawing/2014/main" id="{E24CEBD1-2FBE-4752-8072-CEEEB461E6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785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54" name="Picture 53">
          <a:hlinkClick xmlns:r="http://schemas.openxmlformats.org/officeDocument/2006/relationships" r:id="rId6"/>
          <a:extLst>
            <a:ext uri="{FF2B5EF4-FFF2-40B4-BE49-F238E27FC236}">
              <a16:creationId xmlns:a16="http://schemas.microsoft.com/office/drawing/2014/main" id="{153C9646-6414-4589-B9A7-85B6BE6CDD8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7850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59" name="Picture 58">
          <a:hlinkClick xmlns:r="http://schemas.openxmlformats.org/officeDocument/2006/relationships" r:id="rId12"/>
          <a:extLst>
            <a:ext uri="{FF2B5EF4-FFF2-40B4-BE49-F238E27FC236}">
              <a16:creationId xmlns:a16="http://schemas.microsoft.com/office/drawing/2014/main" id="{18E6214D-35D6-4256-9F11-1D1AC8828D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64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60" name="Picture 59">
          <a:hlinkClick xmlns:r="http://schemas.openxmlformats.org/officeDocument/2006/relationships" r:id="rId13"/>
          <a:extLst>
            <a:ext uri="{FF2B5EF4-FFF2-40B4-BE49-F238E27FC236}">
              <a16:creationId xmlns:a16="http://schemas.microsoft.com/office/drawing/2014/main" id="{67E0321D-04BA-4693-B23B-B393618AF8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64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61" name="Picture 60">
          <a:hlinkClick xmlns:r="http://schemas.openxmlformats.org/officeDocument/2006/relationships" r:id="rId10"/>
          <a:extLst>
            <a:ext uri="{FF2B5EF4-FFF2-40B4-BE49-F238E27FC236}">
              <a16:creationId xmlns:a16="http://schemas.microsoft.com/office/drawing/2014/main" id="{87B64768-31FE-44BA-9E4B-03F97210B9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64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62" name="Picture 61">
          <a:hlinkClick xmlns:r="http://schemas.openxmlformats.org/officeDocument/2006/relationships" r:id="rId11"/>
          <a:extLst>
            <a:ext uri="{FF2B5EF4-FFF2-40B4-BE49-F238E27FC236}">
              <a16:creationId xmlns:a16="http://schemas.microsoft.com/office/drawing/2014/main" id="{CB1FB04C-9AB2-4B91-84EF-2EC835E88C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64450" y="36830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107950</xdr:colOff>
      <xdr:row>2</xdr:row>
      <xdr:rowOff>133350</xdr:rowOff>
    </xdr:to>
    <xdr:pic>
      <xdr:nvPicPr>
        <xdr:cNvPr id="6" name="Picture 5">
          <a:hlinkClick xmlns:r="http://schemas.openxmlformats.org/officeDocument/2006/relationships" r:id="rId1"/>
          <a:extLst>
            <a:ext uri="{FF2B5EF4-FFF2-40B4-BE49-F238E27FC236}">
              <a16:creationId xmlns:a16="http://schemas.microsoft.com/office/drawing/2014/main" id="{3F55E764-B9BD-4DFC-AB5D-19F0060624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68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xdr:row>
      <xdr:rowOff>0</xdr:rowOff>
    </xdr:from>
    <xdr:to>
      <xdr:col>5</xdr:col>
      <xdr:colOff>107950</xdr:colOff>
      <xdr:row>2</xdr:row>
      <xdr:rowOff>133350</xdr:rowOff>
    </xdr:to>
    <xdr:pic>
      <xdr:nvPicPr>
        <xdr:cNvPr id="7" name="Picture 6">
          <a:hlinkClick xmlns:r="http://schemas.openxmlformats.org/officeDocument/2006/relationships" r:id="rId3"/>
          <a:extLst>
            <a:ext uri="{FF2B5EF4-FFF2-40B4-BE49-F238E27FC236}">
              <a16:creationId xmlns:a16="http://schemas.microsoft.com/office/drawing/2014/main" id="{35805C2D-5AF1-4084-98AB-58CCDB777AE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68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8" name="Picture 7">
          <a:hlinkClick xmlns:r="http://schemas.openxmlformats.org/officeDocument/2006/relationships" r:id="rId5"/>
          <a:extLst>
            <a:ext uri="{FF2B5EF4-FFF2-40B4-BE49-F238E27FC236}">
              <a16:creationId xmlns:a16="http://schemas.microsoft.com/office/drawing/2014/main" id="{A988B8B6-0171-4F10-AD76-C16FF516B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164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9" name="Picture 8">
          <a:hlinkClick xmlns:r="http://schemas.openxmlformats.org/officeDocument/2006/relationships" r:id="rId6"/>
          <a:extLst>
            <a:ext uri="{FF2B5EF4-FFF2-40B4-BE49-F238E27FC236}">
              <a16:creationId xmlns:a16="http://schemas.microsoft.com/office/drawing/2014/main" id="{E5CC8500-67BD-4208-AA78-27E1A554268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164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10" name="Picture 9">
          <a:hlinkClick xmlns:r="http://schemas.openxmlformats.org/officeDocument/2006/relationships" r:id="rId7"/>
          <a:extLst>
            <a:ext uri="{FF2B5EF4-FFF2-40B4-BE49-F238E27FC236}">
              <a16:creationId xmlns:a16="http://schemas.microsoft.com/office/drawing/2014/main" id="{C55237F3-9C7C-46AB-BD65-4477C9ECDF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60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1" name="Picture 10">
          <a:hlinkClick xmlns:r="http://schemas.openxmlformats.org/officeDocument/2006/relationships" r:id="rId8"/>
          <a:extLst>
            <a:ext uri="{FF2B5EF4-FFF2-40B4-BE49-F238E27FC236}">
              <a16:creationId xmlns:a16="http://schemas.microsoft.com/office/drawing/2014/main" id="{557681F3-8543-4EDA-B958-9847A75FCC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27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12" name="Picture 11">
          <a:hlinkClick xmlns:r="http://schemas.openxmlformats.org/officeDocument/2006/relationships" r:id="rId9"/>
          <a:extLst>
            <a:ext uri="{FF2B5EF4-FFF2-40B4-BE49-F238E27FC236}">
              <a16:creationId xmlns:a16="http://schemas.microsoft.com/office/drawing/2014/main" id="{533C4277-708E-46F4-A217-6A8E48C086F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927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13" name="Picture 12">
          <a:hlinkClick xmlns:r="http://schemas.openxmlformats.org/officeDocument/2006/relationships" r:id="rId10"/>
          <a:extLst>
            <a:ext uri="{FF2B5EF4-FFF2-40B4-BE49-F238E27FC236}">
              <a16:creationId xmlns:a16="http://schemas.microsoft.com/office/drawing/2014/main" id="{E372DE97-C555-4A7C-B78F-52B5E021EB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023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14" name="Picture 13">
          <a:hlinkClick xmlns:r="http://schemas.openxmlformats.org/officeDocument/2006/relationships" r:id="rId11"/>
          <a:extLst>
            <a:ext uri="{FF2B5EF4-FFF2-40B4-BE49-F238E27FC236}">
              <a16:creationId xmlns:a16="http://schemas.microsoft.com/office/drawing/2014/main" id="{887D66E3-9E03-4CD6-9600-31D8A788BA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023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15" name="Picture 14">
          <a:hlinkClick xmlns:r="http://schemas.openxmlformats.org/officeDocument/2006/relationships" r:id="rId12"/>
          <a:extLst>
            <a:ext uri="{FF2B5EF4-FFF2-40B4-BE49-F238E27FC236}">
              <a16:creationId xmlns:a16="http://schemas.microsoft.com/office/drawing/2014/main" id="{82457356-6813-4F5C-A8CB-D71CF9DE55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119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16" name="Picture 15">
          <a:hlinkClick xmlns:r="http://schemas.openxmlformats.org/officeDocument/2006/relationships" r:id="rId13"/>
          <a:extLst>
            <a:ext uri="{FF2B5EF4-FFF2-40B4-BE49-F238E27FC236}">
              <a16:creationId xmlns:a16="http://schemas.microsoft.com/office/drawing/2014/main" id="{903BD939-8008-4065-A1DB-597EEBAE636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119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17" name="Picture 16">
          <a:hlinkClick xmlns:r="http://schemas.openxmlformats.org/officeDocument/2006/relationships" r:id="rId14"/>
          <a:extLst>
            <a:ext uri="{FF2B5EF4-FFF2-40B4-BE49-F238E27FC236}">
              <a16:creationId xmlns:a16="http://schemas.microsoft.com/office/drawing/2014/main" id="{1D2D2F67-0AC0-445C-A4D2-5E9351883F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215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18" name="Picture 17">
          <a:hlinkClick xmlns:r="http://schemas.openxmlformats.org/officeDocument/2006/relationships" r:id="rId15"/>
          <a:extLst>
            <a:ext uri="{FF2B5EF4-FFF2-40B4-BE49-F238E27FC236}">
              <a16:creationId xmlns:a16="http://schemas.microsoft.com/office/drawing/2014/main" id="{30AA34F9-5BC5-4FB0-A5F2-2D9C5F0BC1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215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xdr:row>
      <xdr:rowOff>0</xdr:rowOff>
    </xdr:from>
    <xdr:to>
      <xdr:col>12</xdr:col>
      <xdr:colOff>107950</xdr:colOff>
      <xdr:row>2</xdr:row>
      <xdr:rowOff>133350</xdr:rowOff>
    </xdr:to>
    <xdr:pic>
      <xdr:nvPicPr>
        <xdr:cNvPr id="19" name="Picture 18">
          <a:hlinkClick xmlns:r="http://schemas.openxmlformats.org/officeDocument/2006/relationships" r:id="rId16"/>
          <a:extLst>
            <a:ext uri="{FF2B5EF4-FFF2-40B4-BE49-F238E27FC236}">
              <a16:creationId xmlns:a16="http://schemas.microsoft.com/office/drawing/2014/main" id="{49B8FF68-093C-46C1-8A4C-425DD270FB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11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xdr:row>
      <xdr:rowOff>0</xdr:rowOff>
    </xdr:from>
    <xdr:to>
      <xdr:col>12</xdr:col>
      <xdr:colOff>107950</xdr:colOff>
      <xdr:row>2</xdr:row>
      <xdr:rowOff>133350</xdr:rowOff>
    </xdr:to>
    <xdr:pic>
      <xdr:nvPicPr>
        <xdr:cNvPr id="20" name="Picture 19">
          <a:hlinkClick xmlns:r="http://schemas.openxmlformats.org/officeDocument/2006/relationships" r:id="rId17"/>
          <a:extLst>
            <a:ext uri="{FF2B5EF4-FFF2-40B4-BE49-F238E27FC236}">
              <a16:creationId xmlns:a16="http://schemas.microsoft.com/office/drawing/2014/main" id="{99A84882-825C-4046-883C-F5460F3183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311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xdr:row>
      <xdr:rowOff>0</xdr:rowOff>
    </xdr:from>
    <xdr:to>
      <xdr:col>5</xdr:col>
      <xdr:colOff>107950</xdr:colOff>
      <xdr:row>2</xdr:row>
      <xdr:rowOff>133350</xdr:rowOff>
    </xdr:to>
    <xdr:pic>
      <xdr:nvPicPr>
        <xdr:cNvPr id="27" name="Picture 26">
          <a:hlinkClick xmlns:r="http://schemas.openxmlformats.org/officeDocument/2006/relationships" r:id="rId18"/>
          <a:extLst>
            <a:ext uri="{FF2B5EF4-FFF2-40B4-BE49-F238E27FC236}">
              <a16:creationId xmlns:a16="http://schemas.microsoft.com/office/drawing/2014/main" id="{85E54664-A785-49BA-BE71-C5EEC60F17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908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xdr:row>
      <xdr:rowOff>0</xdr:rowOff>
    </xdr:from>
    <xdr:to>
      <xdr:col>5</xdr:col>
      <xdr:colOff>107950</xdr:colOff>
      <xdr:row>2</xdr:row>
      <xdr:rowOff>133350</xdr:rowOff>
    </xdr:to>
    <xdr:pic>
      <xdr:nvPicPr>
        <xdr:cNvPr id="28" name="Picture 27">
          <a:hlinkClick xmlns:r="http://schemas.openxmlformats.org/officeDocument/2006/relationships" r:id="rId19"/>
          <a:extLst>
            <a:ext uri="{FF2B5EF4-FFF2-40B4-BE49-F238E27FC236}">
              <a16:creationId xmlns:a16="http://schemas.microsoft.com/office/drawing/2014/main" id="{5A919EC0-FB81-44B9-8337-3D6F95A796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908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29" name="Picture 28">
          <a:hlinkClick xmlns:r="http://schemas.openxmlformats.org/officeDocument/2006/relationships" r:id="rId1"/>
          <a:extLst>
            <a:ext uri="{FF2B5EF4-FFF2-40B4-BE49-F238E27FC236}">
              <a16:creationId xmlns:a16="http://schemas.microsoft.com/office/drawing/2014/main" id="{6B430A47-DB69-4388-9BFD-1AFC1030C3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68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107950</xdr:colOff>
      <xdr:row>2</xdr:row>
      <xdr:rowOff>133350</xdr:rowOff>
    </xdr:to>
    <xdr:pic>
      <xdr:nvPicPr>
        <xdr:cNvPr id="30" name="Picture 29">
          <a:hlinkClick xmlns:r="http://schemas.openxmlformats.org/officeDocument/2006/relationships" r:id="rId3"/>
          <a:extLst>
            <a:ext uri="{FF2B5EF4-FFF2-40B4-BE49-F238E27FC236}">
              <a16:creationId xmlns:a16="http://schemas.microsoft.com/office/drawing/2014/main" id="{C3281188-7BBE-4ED4-B0F2-50F2660730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68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31" name="Picture 30">
          <a:hlinkClick xmlns:r="http://schemas.openxmlformats.org/officeDocument/2006/relationships" r:id="rId5"/>
          <a:extLst>
            <a:ext uri="{FF2B5EF4-FFF2-40B4-BE49-F238E27FC236}">
              <a16:creationId xmlns:a16="http://schemas.microsoft.com/office/drawing/2014/main" id="{11AA1D55-68BD-4A49-9B0F-23826A0704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164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107950</xdr:colOff>
      <xdr:row>2</xdr:row>
      <xdr:rowOff>133350</xdr:rowOff>
    </xdr:to>
    <xdr:pic>
      <xdr:nvPicPr>
        <xdr:cNvPr id="32" name="Picture 31">
          <a:hlinkClick xmlns:r="http://schemas.openxmlformats.org/officeDocument/2006/relationships" r:id="rId6"/>
          <a:extLst>
            <a:ext uri="{FF2B5EF4-FFF2-40B4-BE49-F238E27FC236}">
              <a16:creationId xmlns:a16="http://schemas.microsoft.com/office/drawing/2014/main" id="{43E5615A-F96D-4ADF-8C6A-EC3ED86A517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164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107950</xdr:colOff>
      <xdr:row>2</xdr:row>
      <xdr:rowOff>133350</xdr:rowOff>
    </xdr:to>
    <xdr:pic>
      <xdr:nvPicPr>
        <xdr:cNvPr id="33" name="Picture 32">
          <a:hlinkClick xmlns:r="http://schemas.openxmlformats.org/officeDocument/2006/relationships" r:id="rId7"/>
          <a:extLst>
            <a:ext uri="{FF2B5EF4-FFF2-40B4-BE49-F238E27FC236}">
              <a16:creationId xmlns:a16="http://schemas.microsoft.com/office/drawing/2014/main" id="{1B52D4BA-E27E-4616-8167-C72923BFA7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600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34" name="Picture 33">
          <a:hlinkClick xmlns:r="http://schemas.openxmlformats.org/officeDocument/2006/relationships" r:id="rId8"/>
          <a:extLst>
            <a:ext uri="{FF2B5EF4-FFF2-40B4-BE49-F238E27FC236}">
              <a16:creationId xmlns:a16="http://schemas.microsoft.com/office/drawing/2014/main" id="{F50E9B17-0CEB-495F-8E3D-C57F721C75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27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107950</xdr:colOff>
      <xdr:row>2</xdr:row>
      <xdr:rowOff>133350</xdr:rowOff>
    </xdr:to>
    <xdr:pic>
      <xdr:nvPicPr>
        <xdr:cNvPr id="35" name="Picture 34">
          <a:hlinkClick xmlns:r="http://schemas.openxmlformats.org/officeDocument/2006/relationships" r:id="rId9"/>
          <a:extLst>
            <a:ext uri="{FF2B5EF4-FFF2-40B4-BE49-F238E27FC236}">
              <a16:creationId xmlns:a16="http://schemas.microsoft.com/office/drawing/2014/main" id="{3B10C3A6-BE9A-4D2C-A597-E4D3E266121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927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36" name="Picture 35">
          <a:hlinkClick xmlns:r="http://schemas.openxmlformats.org/officeDocument/2006/relationships" r:id="rId10"/>
          <a:extLst>
            <a:ext uri="{FF2B5EF4-FFF2-40B4-BE49-F238E27FC236}">
              <a16:creationId xmlns:a16="http://schemas.microsoft.com/office/drawing/2014/main" id="{3311072D-F209-4CB9-BA73-322CDCB816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023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10</xdr:col>
      <xdr:colOff>107950</xdr:colOff>
      <xdr:row>2</xdr:row>
      <xdr:rowOff>133350</xdr:rowOff>
    </xdr:to>
    <xdr:pic>
      <xdr:nvPicPr>
        <xdr:cNvPr id="37" name="Picture 36">
          <a:hlinkClick xmlns:r="http://schemas.openxmlformats.org/officeDocument/2006/relationships" r:id="rId11"/>
          <a:extLst>
            <a:ext uri="{FF2B5EF4-FFF2-40B4-BE49-F238E27FC236}">
              <a16:creationId xmlns:a16="http://schemas.microsoft.com/office/drawing/2014/main" id="{A0BCA482-0861-44B4-BE6E-45F93520B75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023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38" name="Picture 37">
          <a:hlinkClick xmlns:r="http://schemas.openxmlformats.org/officeDocument/2006/relationships" r:id="rId12"/>
          <a:extLst>
            <a:ext uri="{FF2B5EF4-FFF2-40B4-BE49-F238E27FC236}">
              <a16:creationId xmlns:a16="http://schemas.microsoft.com/office/drawing/2014/main" id="{C237E686-E5F2-4B68-9CBA-60B2954735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119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11</xdr:col>
      <xdr:colOff>107950</xdr:colOff>
      <xdr:row>2</xdr:row>
      <xdr:rowOff>133350</xdr:rowOff>
    </xdr:to>
    <xdr:pic>
      <xdr:nvPicPr>
        <xdr:cNvPr id="39" name="Picture 38">
          <a:hlinkClick xmlns:r="http://schemas.openxmlformats.org/officeDocument/2006/relationships" r:id="rId13"/>
          <a:extLst>
            <a:ext uri="{FF2B5EF4-FFF2-40B4-BE49-F238E27FC236}">
              <a16:creationId xmlns:a16="http://schemas.microsoft.com/office/drawing/2014/main" id="{E3BC51FB-2738-4583-8A46-C1EA599F7C7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119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xdr:row>
      <xdr:rowOff>0</xdr:rowOff>
    </xdr:from>
    <xdr:to>
      <xdr:col>12</xdr:col>
      <xdr:colOff>107950</xdr:colOff>
      <xdr:row>2</xdr:row>
      <xdr:rowOff>133350</xdr:rowOff>
    </xdr:to>
    <xdr:pic>
      <xdr:nvPicPr>
        <xdr:cNvPr id="40" name="Picture 39">
          <a:hlinkClick xmlns:r="http://schemas.openxmlformats.org/officeDocument/2006/relationships" r:id="rId14"/>
          <a:extLst>
            <a:ext uri="{FF2B5EF4-FFF2-40B4-BE49-F238E27FC236}">
              <a16:creationId xmlns:a16="http://schemas.microsoft.com/office/drawing/2014/main" id="{EF7BC63B-3EF2-41C8-8E7E-7C1E3B0559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215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xdr:row>
      <xdr:rowOff>0</xdr:rowOff>
    </xdr:from>
    <xdr:to>
      <xdr:col>12</xdr:col>
      <xdr:colOff>107950</xdr:colOff>
      <xdr:row>2</xdr:row>
      <xdr:rowOff>133350</xdr:rowOff>
    </xdr:to>
    <xdr:pic>
      <xdr:nvPicPr>
        <xdr:cNvPr id="41" name="Picture 40">
          <a:hlinkClick xmlns:r="http://schemas.openxmlformats.org/officeDocument/2006/relationships" r:id="rId15"/>
          <a:extLst>
            <a:ext uri="{FF2B5EF4-FFF2-40B4-BE49-F238E27FC236}">
              <a16:creationId xmlns:a16="http://schemas.microsoft.com/office/drawing/2014/main" id="{00F92678-A0C1-4E22-BC3D-A5817E6B9C6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215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xdr:row>
      <xdr:rowOff>0</xdr:rowOff>
    </xdr:from>
    <xdr:to>
      <xdr:col>13</xdr:col>
      <xdr:colOff>107950</xdr:colOff>
      <xdr:row>2</xdr:row>
      <xdr:rowOff>133350</xdr:rowOff>
    </xdr:to>
    <xdr:pic>
      <xdr:nvPicPr>
        <xdr:cNvPr id="42" name="Picture 41">
          <a:hlinkClick xmlns:r="http://schemas.openxmlformats.org/officeDocument/2006/relationships" r:id="rId16"/>
          <a:extLst>
            <a:ext uri="{FF2B5EF4-FFF2-40B4-BE49-F238E27FC236}">
              <a16:creationId xmlns:a16="http://schemas.microsoft.com/office/drawing/2014/main" id="{7B1EACA6-BAA9-4B08-BE76-524CB4EA3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11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xdr:row>
      <xdr:rowOff>0</xdr:rowOff>
    </xdr:from>
    <xdr:to>
      <xdr:col>13</xdr:col>
      <xdr:colOff>107950</xdr:colOff>
      <xdr:row>2</xdr:row>
      <xdr:rowOff>133350</xdr:rowOff>
    </xdr:to>
    <xdr:pic>
      <xdr:nvPicPr>
        <xdr:cNvPr id="43" name="Picture 42">
          <a:hlinkClick xmlns:r="http://schemas.openxmlformats.org/officeDocument/2006/relationships" r:id="rId17"/>
          <a:extLst>
            <a:ext uri="{FF2B5EF4-FFF2-40B4-BE49-F238E27FC236}">
              <a16:creationId xmlns:a16="http://schemas.microsoft.com/office/drawing/2014/main" id="{758AC18E-484C-4B96-95BD-93289E5D49D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31150" y="184150"/>
          <a:ext cx="1079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asketball-reference.com/teams/UTA/2021.html" TargetMode="External"/><Relationship Id="rId13" Type="http://schemas.openxmlformats.org/officeDocument/2006/relationships/hyperlink" Target="https://www.basketball-reference.com/teams/BOS/2021.html" TargetMode="External"/><Relationship Id="rId18" Type="http://schemas.openxmlformats.org/officeDocument/2006/relationships/hyperlink" Target="https://www.basketball-reference.com/teams/MIN/2021.html" TargetMode="External"/><Relationship Id="rId26" Type="http://schemas.openxmlformats.org/officeDocument/2006/relationships/hyperlink" Target="https://www.basketball-reference.com/teams/CLE/2021.html" TargetMode="External"/><Relationship Id="rId3" Type="http://schemas.openxmlformats.org/officeDocument/2006/relationships/hyperlink" Target="https://www.basketball-reference.com/teams/PHI/2021.html" TargetMode="External"/><Relationship Id="rId21" Type="http://schemas.openxmlformats.org/officeDocument/2006/relationships/hyperlink" Target="https://www.basketball-reference.com/teams/PHO/2021.html" TargetMode="External"/><Relationship Id="rId7" Type="http://schemas.openxmlformats.org/officeDocument/2006/relationships/hyperlink" Target="https://www.basketball-reference.com/teams/SAC/2021.html" TargetMode="External"/><Relationship Id="rId12" Type="http://schemas.openxmlformats.org/officeDocument/2006/relationships/hyperlink" Target="https://www.basketball-reference.com/teams/POR/2021.html" TargetMode="External"/><Relationship Id="rId17" Type="http://schemas.openxmlformats.org/officeDocument/2006/relationships/hyperlink" Target="https://www.basketball-reference.com/teams/CHO/2021.html" TargetMode="External"/><Relationship Id="rId25" Type="http://schemas.openxmlformats.org/officeDocument/2006/relationships/hyperlink" Target="https://www.basketball-reference.com/teams/HOU/2021.html" TargetMode="External"/><Relationship Id="rId2" Type="http://schemas.openxmlformats.org/officeDocument/2006/relationships/hyperlink" Target="https://www.basketball-reference.com/teams/MIL/2021.html" TargetMode="External"/><Relationship Id="rId16" Type="http://schemas.openxmlformats.org/officeDocument/2006/relationships/hyperlink" Target="https://www.basketball-reference.com/teams/IND/2021.html" TargetMode="External"/><Relationship Id="rId20" Type="http://schemas.openxmlformats.org/officeDocument/2006/relationships/hyperlink" Target="https://www.basketball-reference.com/teams/DAL/2021.html" TargetMode="External"/><Relationship Id="rId29" Type="http://schemas.openxmlformats.org/officeDocument/2006/relationships/hyperlink" Target="https://www.basketball-reference.com/teams/SAS/2021.html" TargetMode="External"/><Relationship Id="rId1" Type="http://schemas.openxmlformats.org/officeDocument/2006/relationships/hyperlink" Target="https://www.basketball-reference.com/teams/LAC/2021.html" TargetMode="External"/><Relationship Id="rId6" Type="http://schemas.openxmlformats.org/officeDocument/2006/relationships/hyperlink" Target="https://www.basketball-reference.com/teams/DEN/2021.html" TargetMode="External"/><Relationship Id="rId11" Type="http://schemas.openxmlformats.org/officeDocument/2006/relationships/hyperlink" Target="https://www.basketball-reference.com/teams/LAL/2021.html" TargetMode="External"/><Relationship Id="rId24" Type="http://schemas.openxmlformats.org/officeDocument/2006/relationships/hyperlink" Target="https://www.basketball-reference.com/teams/OKC/2021.html" TargetMode="External"/><Relationship Id="rId5" Type="http://schemas.openxmlformats.org/officeDocument/2006/relationships/hyperlink" Target="https://www.basketball-reference.com/teams/GSW/2021.html" TargetMode="External"/><Relationship Id="rId15" Type="http://schemas.openxmlformats.org/officeDocument/2006/relationships/hyperlink" Target="https://www.basketball-reference.com/teams/CHI/2021.html" TargetMode="External"/><Relationship Id="rId23" Type="http://schemas.openxmlformats.org/officeDocument/2006/relationships/hyperlink" Target="https://www.basketball-reference.com/teams/DET/2021.html" TargetMode="External"/><Relationship Id="rId28" Type="http://schemas.openxmlformats.org/officeDocument/2006/relationships/hyperlink" Target="https://www.basketball-reference.com/teams/ORL/2021.html" TargetMode="External"/><Relationship Id="rId10" Type="http://schemas.openxmlformats.org/officeDocument/2006/relationships/hyperlink" Target="https://www.basketball-reference.com/teams/TOR/2021.html" TargetMode="External"/><Relationship Id="rId19" Type="http://schemas.openxmlformats.org/officeDocument/2006/relationships/hyperlink" Target="https://www.basketball-reference.com/teams/MIA/2021.html" TargetMode="External"/><Relationship Id="rId31" Type="http://schemas.openxmlformats.org/officeDocument/2006/relationships/printerSettings" Target="../printerSettings/printerSettings1.bin"/><Relationship Id="rId4" Type="http://schemas.openxmlformats.org/officeDocument/2006/relationships/hyperlink" Target="https://www.basketball-reference.com/teams/NOP/2021.html" TargetMode="External"/><Relationship Id="rId9" Type="http://schemas.openxmlformats.org/officeDocument/2006/relationships/hyperlink" Target="https://www.basketball-reference.com/teams/ATL/2021.html" TargetMode="External"/><Relationship Id="rId14" Type="http://schemas.openxmlformats.org/officeDocument/2006/relationships/hyperlink" Target="https://www.basketball-reference.com/teams/WAS/2021.html" TargetMode="External"/><Relationship Id="rId22" Type="http://schemas.openxmlformats.org/officeDocument/2006/relationships/hyperlink" Target="https://www.basketball-reference.com/teams/NYK/2021.html" TargetMode="External"/><Relationship Id="rId27" Type="http://schemas.openxmlformats.org/officeDocument/2006/relationships/hyperlink" Target="https://www.basketball-reference.com/teams/MEM/2021.html" TargetMode="External"/><Relationship Id="rId30" Type="http://schemas.openxmlformats.org/officeDocument/2006/relationships/hyperlink" Target="https://www.basketball-reference.com/teams/BRK/2021.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basketball-reference.com/teams/WAS/2020.html" TargetMode="External"/><Relationship Id="rId13" Type="http://schemas.openxmlformats.org/officeDocument/2006/relationships/hyperlink" Target="https://www.basketball-reference.com/teams/TOR/2020.html" TargetMode="External"/><Relationship Id="rId18" Type="http://schemas.openxmlformats.org/officeDocument/2006/relationships/hyperlink" Target="https://www.basketball-reference.com/teams/UTA/2020.html" TargetMode="External"/><Relationship Id="rId26" Type="http://schemas.openxmlformats.org/officeDocument/2006/relationships/hyperlink" Target="https://www.basketball-reference.com/teams/NYK/2020.html" TargetMode="External"/><Relationship Id="rId3" Type="http://schemas.openxmlformats.org/officeDocument/2006/relationships/hyperlink" Target="https://www.basketball-reference.com/teams/POR/2020.html" TargetMode="External"/><Relationship Id="rId21" Type="http://schemas.openxmlformats.org/officeDocument/2006/relationships/hyperlink" Target="https://www.basketball-reference.com/teams/SAC/2020.html" TargetMode="External"/><Relationship Id="rId7" Type="http://schemas.openxmlformats.org/officeDocument/2006/relationships/hyperlink" Target="https://www.basketball-reference.com/teams/PHO/2020.html" TargetMode="External"/><Relationship Id="rId12" Type="http://schemas.openxmlformats.org/officeDocument/2006/relationships/hyperlink" Target="https://www.basketball-reference.com/teams/DEN/2020.html" TargetMode="External"/><Relationship Id="rId17" Type="http://schemas.openxmlformats.org/officeDocument/2006/relationships/hyperlink" Target="https://www.basketball-reference.com/teams/BRK/2020.html" TargetMode="External"/><Relationship Id="rId25" Type="http://schemas.openxmlformats.org/officeDocument/2006/relationships/hyperlink" Target="https://www.basketball-reference.com/teams/DET/2020.html" TargetMode="External"/><Relationship Id="rId2" Type="http://schemas.openxmlformats.org/officeDocument/2006/relationships/hyperlink" Target="https://www.basketball-reference.com/teams/MIL/2020.html" TargetMode="External"/><Relationship Id="rId16" Type="http://schemas.openxmlformats.org/officeDocument/2006/relationships/hyperlink" Target="https://www.basketball-reference.com/teams/LAL/2020.html" TargetMode="External"/><Relationship Id="rId20" Type="http://schemas.openxmlformats.org/officeDocument/2006/relationships/hyperlink" Target="https://www.basketball-reference.com/teams/OKC/2020.html" TargetMode="External"/><Relationship Id="rId29" Type="http://schemas.openxmlformats.org/officeDocument/2006/relationships/hyperlink" Target="https://www.basketball-reference.com/teams/GSW/2020.html" TargetMode="External"/><Relationship Id="rId1" Type="http://schemas.openxmlformats.org/officeDocument/2006/relationships/hyperlink" Target="https://www.basketball-reference.com/teams/DAL/2020.html" TargetMode="External"/><Relationship Id="rId6" Type="http://schemas.openxmlformats.org/officeDocument/2006/relationships/hyperlink" Target="https://www.basketball-reference.com/teams/NOP/2020.html" TargetMode="External"/><Relationship Id="rId11" Type="http://schemas.openxmlformats.org/officeDocument/2006/relationships/hyperlink" Target="https://www.basketball-reference.com/teams/MIA/2020.html" TargetMode="External"/><Relationship Id="rId24" Type="http://schemas.openxmlformats.org/officeDocument/2006/relationships/hyperlink" Target="https://www.basketball-reference.com/teams/MIN/2020.html" TargetMode="External"/><Relationship Id="rId5" Type="http://schemas.openxmlformats.org/officeDocument/2006/relationships/hyperlink" Target="https://www.basketball-reference.com/teams/LAC/2020.html" TargetMode="External"/><Relationship Id="rId15" Type="http://schemas.openxmlformats.org/officeDocument/2006/relationships/hyperlink" Target="https://www.basketball-reference.com/teams/PHI/2020.html" TargetMode="External"/><Relationship Id="rId23" Type="http://schemas.openxmlformats.org/officeDocument/2006/relationships/hyperlink" Target="https://www.basketball-reference.com/teams/ATL/2020.html" TargetMode="External"/><Relationship Id="rId28" Type="http://schemas.openxmlformats.org/officeDocument/2006/relationships/hyperlink" Target="https://www.basketball-reference.com/teams/CHI/2020.html" TargetMode="External"/><Relationship Id="rId10" Type="http://schemas.openxmlformats.org/officeDocument/2006/relationships/hyperlink" Target="https://www.basketball-reference.com/teams/BOS/2020.html" TargetMode="External"/><Relationship Id="rId19" Type="http://schemas.openxmlformats.org/officeDocument/2006/relationships/hyperlink" Target="https://www.basketball-reference.com/teams/IND/2020.html" TargetMode="External"/><Relationship Id="rId4" Type="http://schemas.openxmlformats.org/officeDocument/2006/relationships/hyperlink" Target="https://www.basketball-reference.com/teams/HOU/2020.html" TargetMode="External"/><Relationship Id="rId9" Type="http://schemas.openxmlformats.org/officeDocument/2006/relationships/hyperlink" Target="https://www.basketball-reference.com/teams/MEM/2020.html" TargetMode="External"/><Relationship Id="rId14" Type="http://schemas.openxmlformats.org/officeDocument/2006/relationships/hyperlink" Target="https://www.basketball-reference.com/teams/SAS/2020.html" TargetMode="External"/><Relationship Id="rId22" Type="http://schemas.openxmlformats.org/officeDocument/2006/relationships/hyperlink" Target="https://www.basketball-reference.com/teams/ORL/2020.html" TargetMode="External"/><Relationship Id="rId27" Type="http://schemas.openxmlformats.org/officeDocument/2006/relationships/hyperlink" Target="https://www.basketball-reference.com/teams/CLE/2020.html" TargetMode="External"/><Relationship Id="rId30" Type="http://schemas.openxmlformats.org/officeDocument/2006/relationships/hyperlink" Target="https://www.basketball-reference.com/teams/CHO/2020.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ootballdb.com/teams/nfl/las-vegas-raiders" TargetMode="External"/><Relationship Id="rId13" Type="http://schemas.openxmlformats.org/officeDocument/2006/relationships/hyperlink" Target="https://www.footballdb.com/teams/nfl/houston-texans" TargetMode="External"/><Relationship Id="rId18" Type="http://schemas.openxmlformats.org/officeDocument/2006/relationships/hyperlink" Target="https://www.footballdb.com/teams/nfl/atlanta-falcons" TargetMode="External"/><Relationship Id="rId26" Type="http://schemas.openxmlformats.org/officeDocument/2006/relationships/hyperlink" Target="https://www.footballdb.com/teams/nfl/chicago-bears" TargetMode="External"/><Relationship Id="rId3" Type="http://schemas.openxmlformats.org/officeDocument/2006/relationships/hyperlink" Target="https://www.footballdb.com/teams/nfl/tennessee-titans" TargetMode="External"/><Relationship Id="rId21" Type="http://schemas.openxmlformats.org/officeDocument/2006/relationships/hyperlink" Target="https://www.footballdb.com/teams/nfl/carolina-panthers" TargetMode="External"/><Relationship Id="rId7" Type="http://schemas.openxmlformats.org/officeDocument/2006/relationships/hyperlink" Target="https://www.footballdb.com/teams/nfl/tampa-bay-buccaneers" TargetMode="External"/><Relationship Id="rId12" Type="http://schemas.openxmlformats.org/officeDocument/2006/relationships/hyperlink" Target="https://www.footballdb.com/teams/nfl/new-orleans-saints" TargetMode="External"/><Relationship Id="rId17" Type="http://schemas.openxmlformats.org/officeDocument/2006/relationships/hyperlink" Target="https://www.footballdb.com/teams/nfl/seattle-seahawks" TargetMode="External"/><Relationship Id="rId25" Type="http://schemas.openxmlformats.org/officeDocument/2006/relationships/hyperlink" Target="https://www.footballdb.com/teams/nfl/pittsburgh-steelers" TargetMode="External"/><Relationship Id="rId33" Type="http://schemas.openxmlformats.org/officeDocument/2006/relationships/printerSettings" Target="../printerSettings/printerSettings3.bin"/><Relationship Id="rId2" Type="http://schemas.openxmlformats.org/officeDocument/2006/relationships/hyperlink" Target="https://www.footballdb.com/teams/nfl/buffalo-bills" TargetMode="External"/><Relationship Id="rId16" Type="http://schemas.openxmlformats.org/officeDocument/2006/relationships/hyperlink" Target="https://www.footballdb.com/teams/nfl/cleveland-browns" TargetMode="External"/><Relationship Id="rId20" Type="http://schemas.openxmlformats.org/officeDocument/2006/relationships/hyperlink" Target="https://www.footballdb.com/teams/nfl/detroit-lions" TargetMode="External"/><Relationship Id="rId29" Type="http://schemas.openxmlformats.org/officeDocument/2006/relationships/hyperlink" Target="https://www.footballdb.com/teams/nfl/cincinnati-bengals" TargetMode="External"/><Relationship Id="rId1" Type="http://schemas.openxmlformats.org/officeDocument/2006/relationships/hyperlink" Target="https://www.footballdb.com/teams/nfl/kansas-city-chiefs" TargetMode="External"/><Relationship Id="rId6" Type="http://schemas.openxmlformats.org/officeDocument/2006/relationships/hyperlink" Target="https://www.footballdb.com/teams/nfl/arizona-cardinals" TargetMode="External"/><Relationship Id="rId11" Type="http://schemas.openxmlformats.org/officeDocument/2006/relationships/hyperlink" Target="https://www.footballdb.com/teams/nfl/los-angeles-rams" TargetMode="External"/><Relationship Id="rId24" Type="http://schemas.openxmlformats.org/officeDocument/2006/relationships/hyperlink" Target="https://www.footballdb.com/teams/nfl/philadelphia-eagles" TargetMode="External"/><Relationship Id="rId32" Type="http://schemas.openxmlformats.org/officeDocument/2006/relationships/hyperlink" Target="https://www.footballdb.com/teams/nfl/new-york-jets" TargetMode="External"/><Relationship Id="rId5" Type="http://schemas.openxmlformats.org/officeDocument/2006/relationships/hyperlink" Target="https://www.footballdb.com/teams/nfl/green-bay-packers" TargetMode="External"/><Relationship Id="rId15" Type="http://schemas.openxmlformats.org/officeDocument/2006/relationships/hyperlink" Target="https://www.footballdb.com/teams/nfl/san-francisco-49ers" TargetMode="External"/><Relationship Id="rId23" Type="http://schemas.openxmlformats.org/officeDocument/2006/relationships/hyperlink" Target="https://www.footballdb.com/teams/nfl/denver-broncos" TargetMode="External"/><Relationship Id="rId28" Type="http://schemas.openxmlformats.org/officeDocument/2006/relationships/hyperlink" Target="https://www.footballdb.com/teams/nfl/jacksonville-jaguars" TargetMode="External"/><Relationship Id="rId10" Type="http://schemas.openxmlformats.org/officeDocument/2006/relationships/hyperlink" Target="https://www.footballdb.com/teams/nfl/indianapolis-colts" TargetMode="External"/><Relationship Id="rId19" Type="http://schemas.openxmlformats.org/officeDocument/2006/relationships/hyperlink" Target="https://www.footballdb.com/teams/nfl/baltimore-ravens" TargetMode="External"/><Relationship Id="rId31" Type="http://schemas.openxmlformats.org/officeDocument/2006/relationships/hyperlink" Target="https://www.footballdb.com/teams/nfl/new-york-giants" TargetMode="External"/><Relationship Id="rId4" Type="http://schemas.openxmlformats.org/officeDocument/2006/relationships/hyperlink" Target="https://www.footballdb.com/teams/nfl/minnesota-vikings" TargetMode="External"/><Relationship Id="rId9" Type="http://schemas.openxmlformats.org/officeDocument/2006/relationships/hyperlink" Target="https://www.footballdb.com/teams/nfl/los-angeles-chargers" TargetMode="External"/><Relationship Id="rId14" Type="http://schemas.openxmlformats.org/officeDocument/2006/relationships/hyperlink" Target="https://www.footballdb.com/teams/nfl/dallas-cowboys" TargetMode="External"/><Relationship Id="rId22" Type="http://schemas.openxmlformats.org/officeDocument/2006/relationships/hyperlink" Target="https://www.footballdb.com/teams/nfl/miami-dolphins" TargetMode="External"/><Relationship Id="rId27" Type="http://schemas.openxmlformats.org/officeDocument/2006/relationships/hyperlink" Target="https://www.footballdb.com/teams/nfl/new-england-patriots" TargetMode="External"/><Relationship Id="rId30" Type="http://schemas.openxmlformats.org/officeDocument/2006/relationships/hyperlink" Target="https://www.footballdb.com/teams/nfl/washington-football-tea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footballdb.com/teams/nfl/las-vegas-raiders" TargetMode="External"/><Relationship Id="rId13" Type="http://schemas.openxmlformats.org/officeDocument/2006/relationships/hyperlink" Target="https://www.footballdb.com/teams/nfl/houston-texans" TargetMode="External"/><Relationship Id="rId18" Type="http://schemas.openxmlformats.org/officeDocument/2006/relationships/hyperlink" Target="https://www.footballdb.com/teams/nfl/atlanta-falcons" TargetMode="External"/><Relationship Id="rId26" Type="http://schemas.openxmlformats.org/officeDocument/2006/relationships/hyperlink" Target="https://www.footballdb.com/teams/nfl/chicago-bears" TargetMode="External"/><Relationship Id="rId3" Type="http://schemas.openxmlformats.org/officeDocument/2006/relationships/hyperlink" Target="https://www.footballdb.com/teams/nfl/tennessee-titans" TargetMode="External"/><Relationship Id="rId21" Type="http://schemas.openxmlformats.org/officeDocument/2006/relationships/hyperlink" Target="https://www.footballdb.com/teams/nfl/carolina-panthers" TargetMode="External"/><Relationship Id="rId7" Type="http://schemas.openxmlformats.org/officeDocument/2006/relationships/hyperlink" Target="https://www.footballdb.com/teams/nfl/tampa-bay-buccaneers" TargetMode="External"/><Relationship Id="rId12" Type="http://schemas.openxmlformats.org/officeDocument/2006/relationships/hyperlink" Target="https://www.footballdb.com/teams/nfl/new-orleans-saints" TargetMode="External"/><Relationship Id="rId17" Type="http://schemas.openxmlformats.org/officeDocument/2006/relationships/hyperlink" Target="https://www.footballdb.com/teams/nfl/seattle-seahawks" TargetMode="External"/><Relationship Id="rId25" Type="http://schemas.openxmlformats.org/officeDocument/2006/relationships/hyperlink" Target="https://www.footballdb.com/teams/nfl/pittsburgh-steelers" TargetMode="External"/><Relationship Id="rId33" Type="http://schemas.openxmlformats.org/officeDocument/2006/relationships/printerSettings" Target="../printerSettings/printerSettings4.bin"/><Relationship Id="rId2" Type="http://schemas.openxmlformats.org/officeDocument/2006/relationships/hyperlink" Target="https://www.footballdb.com/teams/nfl/buffalo-bills" TargetMode="External"/><Relationship Id="rId16" Type="http://schemas.openxmlformats.org/officeDocument/2006/relationships/hyperlink" Target="https://www.footballdb.com/teams/nfl/cleveland-browns" TargetMode="External"/><Relationship Id="rId20" Type="http://schemas.openxmlformats.org/officeDocument/2006/relationships/hyperlink" Target="https://www.footballdb.com/teams/nfl/detroit-lions" TargetMode="External"/><Relationship Id="rId29" Type="http://schemas.openxmlformats.org/officeDocument/2006/relationships/hyperlink" Target="https://www.footballdb.com/teams/nfl/cincinnati-bengals" TargetMode="External"/><Relationship Id="rId1" Type="http://schemas.openxmlformats.org/officeDocument/2006/relationships/hyperlink" Target="https://www.footballdb.com/teams/nfl/kansas-city-chiefs" TargetMode="External"/><Relationship Id="rId6" Type="http://schemas.openxmlformats.org/officeDocument/2006/relationships/hyperlink" Target="https://www.footballdb.com/teams/nfl/arizona-cardinals" TargetMode="External"/><Relationship Id="rId11" Type="http://schemas.openxmlformats.org/officeDocument/2006/relationships/hyperlink" Target="https://www.footballdb.com/teams/nfl/los-angeles-rams" TargetMode="External"/><Relationship Id="rId24" Type="http://schemas.openxmlformats.org/officeDocument/2006/relationships/hyperlink" Target="https://www.footballdb.com/teams/nfl/philadelphia-eagles" TargetMode="External"/><Relationship Id="rId32" Type="http://schemas.openxmlformats.org/officeDocument/2006/relationships/hyperlink" Target="https://www.footballdb.com/teams/nfl/new-york-jets" TargetMode="External"/><Relationship Id="rId5" Type="http://schemas.openxmlformats.org/officeDocument/2006/relationships/hyperlink" Target="https://www.footballdb.com/teams/nfl/green-bay-packers" TargetMode="External"/><Relationship Id="rId15" Type="http://schemas.openxmlformats.org/officeDocument/2006/relationships/hyperlink" Target="https://www.footballdb.com/teams/nfl/san-francisco-49ers" TargetMode="External"/><Relationship Id="rId23" Type="http://schemas.openxmlformats.org/officeDocument/2006/relationships/hyperlink" Target="https://www.footballdb.com/teams/nfl/denver-broncos" TargetMode="External"/><Relationship Id="rId28" Type="http://schemas.openxmlformats.org/officeDocument/2006/relationships/hyperlink" Target="https://www.footballdb.com/teams/nfl/jacksonville-jaguars" TargetMode="External"/><Relationship Id="rId10" Type="http://schemas.openxmlformats.org/officeDocument/2006/relationships/hyperlink" Target="https://www.footballdb.com/teams/nfl/indianapolis-colts" TargetMode="External"/><Relationship Id="rId19" Type="http://schemas.openxmlformats.org/officeDocument/2006/relationships/hyperlink" Target="https://www.footballdb.com/teams/nfl/baltimore-ravens" TargetMode="External"/><Relationship Id="rId31" Type="http://schemas.openxmlformats.org/officeDocument/2006/relationships/hyperlink" Target="https://www.footballdb.com/teams/nfl/new-york-giants" TargetMode="External"/><Relationship Id="rId4" Type="http://schemas.openxmlformats.org/officeDocument/2006/relationships/hyperlink" Target="https://www.footballdb.com/teams/nfl/minnesota-vikings" TargetMode="External"/><Relationship Id="rId9" Type="http://schemas.openxmlformats.org/officeDocument/2006/relationships/hyperlink" Target="https://www.footballdb.com/teams/nfl/los-angeles-chargers" TargetMode="External"/><Relationship Id="rId14" Type="http://schemas.openxmlformats.org/officeDocument/2006/relationships/hyperlink" Target="https://www.footballdb.com/teams/nfl/dallas-cowboys" TargetMode="External"/><Relationship Id="rId22" Type="http://schemas.openxmlformats.org/officeDocument/2006/relationships/hyperlink" Target="https://www.footballdb.com/teams/nfl/miami-dolphins" TargetMode="External"/><Relationship Id="rId27" Type="http://schemas.openxmlformats.org/officeDocument/2006/relationships/hyperlink" Target="https://www.footballdb.com/teams/nfl/new-england-patriots" TargetMode="External"/><Relationship Id="rId30" Type="http://schemas.openxmlformats.org/officeDocument/2006/relationships/hyperlink" Target="https://www.footballdb.com/teams/nfl/washington-football-tea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footballdb.com/teams/nfl/las-vegas-raiders" TargetMode="External"/><Relationship Id="rId13" Type="http://schemas.openxmlformats.org/officeDocument/2006/relationships/hyperlink" Target="https://www.footballdb.com/teams/nfl/houston-texans" TargetMode="External"/><Relationship Id="rId18" Type="http://schemas.openxmlformats.org/officeDocument/2006/relationships/hyperlink" Target="https://www.footballdb.com/teams/nfl/atlanta-falcons" TargetMode="External"/><Relationship Id="rId26" Type="http://schemas.openxmlformats.org/officeDocument/2006/relationships/hyperlink" Target="https://www.footballdb.com/teams/nfl/chicago-bears" TargetMode="External"/><Relationship Id="rId3" Type="http://schemas.openxmlformats.org/officeDocument/2006/relationships/hyperlink" Target="https://www.footballdb.com/teams/nfl/tennessee-titans" TargetMode="External"/><Relationship Id="rId21" Type="http://schemas.openxmlformats.org/officeDocument/2006/relationships/hyperlink" Target="https://www.footballdb.com/teams/nfl/carolina-panthers" TargetMode="External"/><Relationship Id="rId7" Type="http://schemas.openxmlformats.org/officeDocument/2006/relationships/hyperlink" Target="https://www.footballdb.com/teams/nfl/tampa-bay-buccaneers" TargetMode="External"/><Relationship Id="rId12" Type="http://schemas.openxmlformats.org/officeDocument/2006/relationships/hyperlink" Target="https://www.footballdb.com/teams/nfl/new-orleans-saints" TargetMode="External"/><Relationship Id="rId17" Type="http://schemas.openxmlformats.org/officeDocument/2006/relationships/hyperlink" Target="https://www.footballdb.com/teams/nfl/seattle-seahawks" TargetMode="External"/><Relationship Id="rId25" Type="http://schemas.openxmlformats.org/officeDocument/2006/relationships/hyperlink" Target="https://www.footballdb.com/teams/nfl/pittsburgh-steelers" TargetMode="External"/><Relationship Id="rId33" Type="http://schemas.openxmlformats.org/officeDocument/2006/relationships/printerSettings" Target="../printerSettings/printerSettings5.bin"/><Relationship Id="rId2" Type="http://schemas.openxmlformats.org/officeDocument/2006/relationships/hyperlink" Target="https://www.footballdb.com/teams/nfl/buffalo-bills" TargetMode="External"/><Relationship Id="rId16" Type="http://schemas.openxmlformats.org/officeDocument/2006/relationships/hyperlink" Target="https://www.footballdb.com/teams/nfl/cleveland-browns" TargetMode="External"/><Relationship Id="rId20" Type="http://schemas.openxmlformats.org/officeDocument/2006/relationships/hyperlink" Target="https://www.footballdb.com/teams/nfl/detroit-lions" TargetMode="External"/><Relationship Id="rId29" Type="http://schemas.openxmlformats.org/officeDocument/2006/relationships/hyperlink" Target="https://www.footballdb.com/teams/nfl/cincinnati-bengals" TargetMode="External"/><Relationship Id="rId1" Type="http://schemas.openxmlformats.org/officeDocument/2006/relationships/hyperlink" Target="https://www.footballdb.com/teams/nfl/kansas-city-chiefs" TargetMode="External"/><Relationship Id="rId6" Type="http://schemas.openxmlformats.org/officeDocument/2006/relationships/hyperlink" Target="https://www.footballdb.com/teams/nfl/arizona-cardinals" TargetMode="External"/><Relationship Id="rId11" Type="http://schemas.openxmlformats.org/officeDocument/2006/relationships/hyperlink" Target="https://www.footballdb.com/teams/nfl/los-angeles-rams" TargetMode="External"/><Relationship Id="rId24" Type="http://schemas.openxmlformats.org/officeDocument/2006/relationships/hyperlink" Target="https://www.footballdb.com/teams/nfl/philadelphia-eagles" TargetMode="External"/><Relationship Id="rId32" Type="http://schemas.openxmlformats.org/officeDocument/2006/relationships/hyperlink" Target="https://www.footballdb.com/teams/nfl/new-york-jets" TargetMode="External"/><Relationship Id="rId5" Type="http://schemas.openxmlformats.org/officeDocument/2006/relationships/hyperlink" Target="https://www.footballdb.com/teams/nfl/green-bay-packers" TargetMode="External"/><Relationship Id="rId15" Type="http://schemas.openxmlformats.org/officeDocument/2006/relationships/hyperlink" Target="https://www.footballdb.com/teams/nfl/san-francisco-49ers" TargetMode="External"/><Relationship Id="rId23" Type="http://schemas.openxmlformats.org/officeDocument/2006/relationships/hyperlink" Target="https://www.footballdb.com/teams/nfl/denver-broncos" TargetMode="External"/><Relationship Id="rId28" Type="http://schemas.openxmlformats.org/officeDocument/2006/relationships/hyperlink" Target="https://www.footballdb.com/teams/nfl/jacksonville-jaguars" TargetMode="External"/><Relationship Id="rId10" Type="http://schemas.openxmlformats.org/officeDocument/2006/relationships/hyperlink" Target="https://www.footballdb.com/teams/nfl/indianapolis-colts" TargetMode="External"/><Relationship Id="rId19" Type="http://schemas.openxmlformats.org/officeDocument/2006/relationships/hyperlink" Target="https://www.footballdb.com/teams/nfl/baltimore-ravens" TargetMode="External"/><Relationship Id="rId31" Type="http://schemas.openxmlformats.org/officeDocument/2006/relationships/hyperlink" Target="https://www.footballdb.com/teams/nfl/new-york-giants" TargetMode="External"/><Relationship Id="rId4" Type="http://schemas.openxmlformats.org/officeDocument/2006/relationships/hyperlink" Target="https://www.footballdb.com/teams/nfl/minnesota-vikings" TargetMode="External"/><Relationship Id="rId9" Type="http://schemas.openxmlformats.org/officeDocument/2006/relationships/hyperlink" Target="https://www.footballdb.com/teams/nfl/los-angeles-chargers" TargetMode="External"/><Relationship Id="rId14" Type="http://schemas.openxmlformats.org/officeDocument/2006/relationships/hyperlink" Target="https://www.footballdb.com/teams/nfl/dallas-cowboys" TargetMode="External"/><Relationship Id="rId22" Type="http://schemas.openxmlformats.org/officeDocument/2006/relationships/hyperlink" Target="https://www.footballdb.com/teams/nfl/miami-dolphins" TargetMode="External"/><Relationship Id="rId27" Type="http://schemas.openxmlformats.org/officeDocument/2006/relationships/hyperlink" Target="https://www.footballdb.com/teams/nfl/new-england-patriots" TargetMode="External"/><Relationship Id="rId30" Type="http://schemas.openxmlformats.org/officeDocument/2006/relationships/hyperlink" Target="https://www.footballdb.com/teams/nfl/washington-football-tea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ootballdb.com/teams/nfl/seattle-seahawks" TargetMode="External"/><Relationship Id="rId13" Type="http://schemas.openxmlformats.org/officeDocument/2006/relationships/hyperlink" Target="https://www.footballdb.com/teams/nfl/houston-texans" TargetMode="External"/><Relationship Id="rId18" Type="http://schemas.openxmlformats.org/officeDocument/2006/relationships/hyperlink" Target="https://www.footballdb.com/teams/nfl/green-bay-packers" TargetMode="External"/><Relationship Id="rId26" Type="http://schemas.openxmlformats.org/officeDocument/2006/relationships/hyperlink" Target="https://www.footballdb.com/teams/nfl/cincinnati-bengals" TargetMode="External"/><Relationship Id="rId3" Type="http://schemas.openxmlformats.org/officeDocument/2006/relationships/hyperlink" Target="https://www.footballdb.com/teams/nfl/tampa-bay-buccaneers" TargetMode="External"/><Relationship Id="rId21" Type="http://schemas.openxmlformats.org/officeDocument/2006/relationships/hyperlink" Target="https://www.footballdb.com/teams/nfl/arizona-cardinals" TargetMode="External"/><Relationship Id="rId7" Type="http://schemas.openxmlformats.org/officeDocument/2006/relationships/hyperlink" Target="https://www.footballdb.com/teams/nfl/los-angeles-rams" TargetMode="External"/><Relationship Id="rId12" Type="http://schemas.openxmlformats.org/officeDocument/2006/relationships/hyperlink" Target="https://www.footballdb.com/teams/nfl/tennessee-titans" TargetMode="External"/><Relationship Id="rId17" Type="http://schemas.openxmlformats.org/officeDocument/2006/relationships/hyperlink" Target="https://www.footballdb.com/teams/nfl/detroit-lions" TargetMode="External"/><Relationship Id="rId25" Type="http://schemas.openxmlformats.org/officeDocument/2006/relationships/hyperlink" Target="https://www.footballdb.com/teams/nfl/indianapolis-colts" TargetMode="External"/><Relationship Id="rId2" Type="http://schemas.openxmlformats.org/officeDocument/2006/relationships/hyperlink" Target="https://www.footballdb.com/teams/nfl/baltimore-ravens" TargetMode="External"/><Relationship Id="rId16" Type="http://schemas.openxmlformats.org/officeDocument/2006/relationships/hyperlink" Target="https://www.footballdb.com/teams/nfl/minnesota-vikings" TargetMode="External"/><Relationship Id="rId20" Type="http://schemas.openxmlformats.org/officeDocument/2006/relationships/hyperlink" Target="https://www.footballdb.com/teams/nfl/jacksonville-jaguars" TargetMode="External"/><Relationship Id="rId29" Type="http://schemas.openxmlformats.org/officeDocument/2006/relationships/hyperlink" Target="https://www.footballdb.com/teams/nfl/chicago-bears" TargetMode="External"/><Relationship Id="rId1" Type="http://schemas.openxmlformats.org/officeDocument/2006/relationships/hyperlink" Target="https://www.footballdb.com/teams/nfl/dallas-cowboys" TargetMode="External"/><Relationship Id="rId6" Type="http://schemas.openxmlformats.org/officeDocument/2006/relationships/hyperlink" Target="https://www.footballdb.com/teams/nfl/kansas-city-chiefs" TargetMode="External"/><Relationship Id="rId11" Type="http://schemas.openxmlformats.org/officeDocument/2006/relationships/hyperlink" Target="https://www.footballdb.com/teams/nfl/las-vegas-raiders" TargetMode="External"/><Relationship Id="rId24" Type="http://schemas.openxmlformats.org/officeDocument/2006/relationships/hyperlink" Target="https://www.footballdb.com/teams/nfl/buffalo-bills" TargetMode="External"/><Relationship Id="rId32" Type="http://schemas.openxmlformats.org/officeDocument/2006/relationships/hyperlink" Target="https://www.footballdb.com/teams/nfl/new-york-jets" TargetMode="External"/><Relationship Id="rId5" Type="http://schemas.openxmlformats.org/officeDocument/2006/relationships/hyperlink" Target="https://www.footballdb.com/teams/nfl/atlanta-falcons" TargetMode="External"/><Relationship Id="rId15" Type="http://schemas.openxmlformats.org/officeDocument/2006/relationships/hyperlink" Target="https://www.footballdb.com/teams/nfl/new-england-patriots" TargetMode="External"/><Relationship Id="rId23" Type="http://schemas.openxmlformats.org/officeDocument/2006/relationships/hyperlink" Target="https://www.footballdb.com/teams/nfl/new-york-giants" TargetMode="External"/><Relationship Id="rId28" Type="http://schemas.openxmlformats.org/officeDocument/2006/relationships/hyperlink" Target="https://www.footballdb.com/teams/nfl/denver-broncos" TargetMode="External"/><Relationship Id="rId10" Type="http://schemas.openxmlformats.org/officeDocument/2006/relationships/hyperlink" Target="https://www.footballdb.com/teams/nfl/los-angeles-chargers" TargetMode="External"/><Relationship Id="rId19" Type="http://schemas.openxmlformats.org/officeDocument/2006/relationships/hyperlink" Target="https://www.footballdb.com/teams/nfl/carolina-panthers" TargetMode="External"/><Relationship Id="rId31" Type="http://schemas.openxmlformats.org/officeDocument/2006/relationships/hyperlink" Target="https://www.footballdb.com/teams/nfl/washington-football-team" TargetMode="External"/><Relationship Id="rId4" Type="http://schemas.openxmlformats.org/officeDocument/2006/relationships/hyperlink" Target="https://www.footballdb.com/teams/nfl/san-francisco-49ers" TargetMode="External"/><Relationship Id="rId9" Type="http://schemas.openxmlformats.org/officeDocument/2006/relationships/hyperlink" Target="https://www.footballdb.com/teams/nfl/new-orleans-saints" TargetMode="External"/><Relationship Id="rId14" Type="http://schemas.openxmlformats.org/officeDocument/2006/relationships/hyperlink" Target="https://www.footballdb.com/teams/nfl/philadelphia-eagles" TargetMode="External"/><Relationship Id="rId22" Type="http://schemas.openxmlformats.org/officeDocument/2006/relationships/hyperlink" Target="https://www.footballdb.com/teams/nfl/cleveland-browns" TargetMode="External"/><Relationship Id="rId27" Type="http://schemas.openxmlformats.org/officeDocument/2006/relationships/hyperlink" Target="https://www.footballdb.com/teams/nfl/miami-dolphins" TargetMode="External"/><Relationship Id="rId30" Type="http://schemas.openxmlformats.org/officeDocument/2006/relationships/hyperlink" Target="https://www.footballdb.com/teams/nfl/pittsburgh-steeler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ootballdb.com/teams/nfl/seattle-seahawks" TargetMode="External"/><Relationship Id="rId13" Type="http://schemas.openxmlformats.org/officeDocument/2006/relationships/hyperlink" Target="https://www.footballdb.com/teams/nfl/houston-texans" TargetMode="External"/><Relationship Id="rId18" Type="http://schemas.openxmlformats.org/officeDocument/2006/relationships/hyperlink" Target="https://www.footballdb.com/teams/nfl/green-bay-packers" TargetMode="External"/><Relationship Id="rId26" Type="http://schemas.openxmlformats.org/officeDocument/2006/relationships/hyperlink" Target="https://www.footballdb.com/teams/nfl/cincinnati-bengals" TargetMode="External"/><Relationship Id="rId3" Type="http://schemas.openxmlformats.org/officeDocument/2006/relationships/hyperlink" Target="https://www.footballdb.com/teams/nfl/tampa-bay-buccaneers" TargetMode="External"/><Relationship Id="rId21" Type="http://schemas.openxmlformats.org/officeDocument/2006/relationships/hyperlink" Target="https://www.footballdb.com/teams/nfl/arizona-cardinals" TargetMode="External"/><Relationship Id="rId7" Type="http://schemas.openxmlformats.org/officeDocument/2006/relationships/hyperlink" Target="https://www.footballdb.com/teams/nfl/los-angeles-rams" TargetMode="External"/><Relationship Id="rId12" Type="http://schemas.openxmlformats.org/officeDocument/2006/relationships/hyperlink" Target="https://www.footballdb.com/teams/nfl/tennessee-titans" TargetMode="External"/><Relationship Id="rId17" Type="http://schemas.openxmlformats.org/officeDocument/2006/relationships/hyperlink" Target="https://www.footballdb.com/teams/nfl/detroit-lions" TargetMode="External"/><Relationship Id="rId25" Type="http://schemas.openxmlformats.org/officeDocument/2006/relationships/hyperlink" Target="https://www.footballdb.com/teams/nfl/indianapolis-colts" TargetMode="External"/><Relationship Id="rId2" Type="http://schemas.openxmlformats.org/officeDocument/2006/relationships/hyperlink" Target="https://www.footballdb.com/teams/nfl/baltimore-ravens" TargetMode="External"/><Relationship Id="rId16" Type="http://schemas.openxmlformats.org/officeDocument/2006/relationships/hyperlink" Target="https://www.footballdb.com/teams/nfl/minnesota-vikings" TargetMode="External"/><Relationship Id="rId20" Type="http://schemas.openxmlformats.org/officeDocument/2006/relationships/hyperlink" Target="https://www.footballdb.com/teams/nfl/jacksonville-jaguars" TargetMode="External"/><Relationship Id="rId29" Type="http://schemas.openxmlformats.org/officeDocument/2006/relationships/hyperlink" Target="https://www.footballdb.com/teams/nfl/chicago-bears" TargetMode="External"/><Relationship Id="rId1" Type="http://schemas.openxmlformats.org/officeDocument/2006/relationships/hyperlink" Target="https://www.footballdb.com/teams/nfl/dallas-cowboys" TargetMode="External"/><Relationship Id="rId6" Type="http://schemas.openxmlformats.org/officeDocument/2006/relationships/hyperlink" Target="https://www.footballdb.com/teams/nfl/kansas-city-chiefs" TargetMode="External"/><Relationship Id="rId11" Type="http://schemas.openxmlformats.org/officeDocument/2006/relationships/hyperlink" Target="https://www.footballdb.com/teams/nfl/las-vegas-raiders" TargetMode="External"/><Relationship Id="rId24" Type="http://schemas.openxmlformats.org/officeDocument/2006/relationships/hyperlink" Target="https://www.footballdb.com/teams/nfl/buffalo-bills" TargetMode="External"/><Relationship Id="rId32" Type="http://schemas.openxmlformats.org/officeDocument/2006/relationships/hyperlink" Target="https://www.footballdb.com/teams/nfl/new-york-jets" TargetMode="External"/><Relationship Id="rId5" Type="http://schemas.openxmlformats.org/officeDocument/2006/relationships/hyperlink" Target="https://www.footballdb.com/teams/nfl/atlanta-falcons" TargetMode="External"/><Relationship Id="rId15" Type="http://schemas.openxmlformats.org/officeDocument/2006/relationships/hyperlink" Target="https://www.footballdb.com/teams/nfl/new-england-patriots" TargetMode="External"/><Relationship Id="rId23" Type="http://schemas.openxmlformats.org/officeDocument/2006/relationships/hyperlink" Target="https://www.footballdb.com/teams/nfl/new-york-giants" TargetMode="External"/><Relationship Id="rId28" Type="http://schemas.openxmlformats.org/officeDocument/2006/relationships/hyperlink" Target="https://www.footballdb.com/teams/nfl/denver-broncos" TargetMode="External"/><Relationship Id="rId10" Type="http://schemas.openxmlformats.org/officeDocument/2006/relationships/hyperlink" Target="https://www.footballdb.com/teams/nfl/los-angeles-chargers" TargetMode="External"/><Relationship Id="rId19" Type="http://schemas.openxmlformats.org/officeDocument/2006/relationships/hyperlink" Target="https://www.footballdb.com/teams/nfl/carolina-panthers" TargetMode="External"/><Relationship Id="rId31" Type="http://schemas.openxmlformats.org/officeDocument/2006/relationships/hyperlink" Target="https://www.footballdb.com/teams/nfl/washington-football-team" TargetMode="External"/><Relationship Id="rId4" Type="http://schemas.openxmlformats.org/officeDocument/2006/relationships/hyperlink" Target="https://www.footballdb.com/teams/nfl/san-francisco-49ers" TargetMode="External"/><Relationship Id="rId9" Type="http://schemas.openxmlformats.org/officeDocument/2006/relationships/hyperlink" Target="https://www.footballdb.com/teams/nfl/new-orleans-saints" TargetMode="External"/><Relationship Id="rId14" Type="http://schemas.openxmlformats.org/officeDocument/2006/relationships/hyperlink" Target="https://www.footballdb.com/teams/nfl/philadelphia-eagles" TargetMode="External"/><Relationship Id="rId22" Type="http://schemas.openxmlformats.org/officeDocument/2006/relationships/hyperlink" Target="https://www.footballdb.com/teams/nfl/cleveland-browns" TargetMode="External"/><Relationship Id="rId27" Type="http://schemas.openxmlformats.org/officeDocument/2006/relationships/hyperlink" Target="https://www.footballdb.com/teams/nfl/miami-dolphins" TargetMode="External"/><Relationship Id="rId30" Type="http://schemas.openxmlformats.org/officeDocument/2006/relationships/hyperlink" Target="https://www.footballdb.com/teams/nfl/pittsburgh-steel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4"/>
  <sheetViews>
    <sheetView topLeftCell="L1" workbookViewId="0">
      <selection activeCell="AC4" sqref="AC4"/>
    </sheetView>
  </sheetViews>
  <sheetFormatPr defaultRowHeight="14.5" x14ac:dyDescent="0.35"/>
  <cols>
    <col min="2" max="2" width="25.6328125" customWidth="1"/>
    <col min="26" max="26" width="10.36328125" style="19" customWidth="1"/>
    <col min="27" max="27" width="10.453125" style="9" customWidth="1"/>
    <col min="28" max="28" width="11.08984375" style="9" customWidth="1"/>
    <col min="29" max="29" width="8.90625" style="9"/>
  </cols>
  <sheetData>
    <row r="1" spans="1:29" x14ac:dyDescent="0.35">
      <c r="A1" s="48" t="s">
        <v>20</v>
      </c>
      <c r="B1" s="85" t="s">
        <v>21</v>
      </c>
      <c r="C1" s="83" t="s">
        <v>22</v>
      </c>
      <c r="D1" s="83" t="s">
        <v>23</v>
      </c>
      <c r="E1" s="83" t="s">
        <v>24</v>
      </c>
      <c r="F1" s="83" t="s">
        <v>25</v>
      </c>
      <c r="G1" s="83" t="s">
        <v>26</v>
      </c>
      <c r="H1" s="83" t="s">
        <v>27</v>
      </c>
      <c r="I1" s="83" t="s">
        <v>28</v>
      </c>
      <c r="J1" s="83" t="s">
        <v>29</v>
      </c>
      <c r="K1" s="83" t="s">
        <v>30</v>
      </c>
      <c r="L1" s="83" t="s">
        <v>31</v>
      </c>
      <c r="M1" s="83" t="s">
        <v>32</v>
      </c>
      <c r="N1" s="83" t="s">
        <v>33</v>
      </c>
      <c r="O1" s="83" t="s">
        <v>34</v>
      </c>
      <c r="P1" s="83" t="s">
        <v>35</v>
      </c>
      <c r="Q1" s="83" t="s">
        <v>36</v>
      </c>
      <c r="R1" s="83" t="s">
        <v>37</v>
      </c>
      <c r="S1" s="83" t="s">
        <v>38</v>
      </c>
      <c r="T1" s="83" t="s">
        <v>39</v>
      </c>
      <c r="U1" s="83" t="s">
        <v>40</v>
      </c>
      <c r="V1" s="83" t="s">
        <v>41</v>
      </c>
      <c r="W1" s="83" t="s">
        <v>42</v>
      </c>
      <c r="X1" s="83" t="s">
        <v>43</v>
      </c>
      <c r="Y1" s="81" t="s">
        <v>44</v>
      </c>
    </row>
    <row r="2" spans="1:29" ht="15" thickBot="1" x14ac:dyDescent="0.4">
      <c r="A2" s="49" t="s">
        <v>116</v>
      </c>
      <c r="B2" s="86"/>
      <c r="C2" s="84"/>
      <c r="D2" s="84"/>
      <c r="E2" s="84"/>
      <c r="F2" s="84"/>
      <c r="G2" s="84"/>
      <c r="H2" s="84"/>
      <c r="I2" s="84"/>
      <c r="J2" s="84"/>
      <c r="K2" s="84"/>
      <c r="L2" s="84"/>
      <c r="M2" s="84"/>
      <c r="N2" s="84"/>
      <c r="O2" s="84"/>
      <c r="P2" s="84"/>
      <c r="Q2" s="84"/>
      <c r="R2" s="84"/>
      <c r="S2" s="84"/>
      <c r="T2" s="84"/>
      <c r="U2" s="84"/>
      <c r="V2" s="84"/>
      <c r="W2" s="84"/>
      <c r="X2" s="84"/>
      <c r="Y2" s="82"/>
    </row>
    <row r="3" spans="1:29" x14ac:dyDescent="0.35">
      <c r="A3" s="44">
        <v>1</v>
      </c>
      <c r="B3" s="45" t="s">
        <v>47</v>
      </c>
      <c r="C3" s="46">
        <v>41</v>
      </c>
      <c r="D3" s="46">
        <v>243</v>
      </c>
      <c r="E3" s="46">
        <v>43.7</v>
      </c>
      <c r="F3" s="46">
        <v>87.2</v>
      </c>
      <c r="G3" s="46">
        <v>0.501</v>
      </c>
      <c r="H3" s="46">
        <v>15</v>
      </c>
      <c r="I3" s="46">
        <v>37</v>
      </c>
      <c r="J3" s="46">
        <v>0.40400000000000003</v>
      </c>
      <c r="K3" s="46">
        <v>28.7</v>
      </c>
      <c r="L3" s="46">
        <v>50.2</v>
      </c>
      <c r="M3" s="46">
        <v>0.57199999999999995</v>
      </c>
      <c r="N3" s="46">
        <v>18.2</v>
      </c>
      <c r="O3" s="46">
        <v>22.8</v>
      </c>
      <c r="P3" s="46">
        <v>0.8</v>
      </c>
      <c r="Q3" s="46">
        <v>8.6</v>
      </c>
      <c r="R3" s="46">
        <v>35.5</v>
      </c>
      <c r="S3" s="46">
        <v>44.1</v>
      </c>
      <c r="T3" s="46">
        <v>26.9</v>
      </c>
      <c r="U3" s="46">
        <v>6.5</v>
      </c>
      <c r="V3" s="46">
        <v>5.3</v>
      </c>
      <c r="W3" s="46">
        <v>14.4</v>
      </c>
      <c r="X3" s="46">
        <v>19.100000000000001</v>
      </c>
      <c r="Y3" s="47">
        <v>120.6</v>
      </c>
      <c r="Z3" s="21" t="s">
        <v>107</v>
      </c>
      <c r="AA3" s="18" t="s">
        <v>108</v>
      </c>
      <c r="AB3" s="24" t="s">
        <v>90</v>
      </c>
      <c r="AC3" s="18" t="s">
        <v>105</v>
      </c>
    </row>
    <row r="4" spans="1:29" x14ac:dyDescent="0.35">
      <c r="A4" s="36">
        <v>2</v>
      </c>
      <c r="B4" s="28" t="s">
        <v>4</v>
      </c>
      <c r="C4" s="29">
        <v>42</v>
      </c>
      <c r="D4" s="29">
        <v>240</v>
      </c>
      <c r="E4" s="29">
        <v>41.8</v>
      </c>
      <c r="F4" s="29">
        <v>86.8</v>
      </c>
      <c r="G4" s="29">
        <v>0.48199999999999998</v>
      </c>
      <c r="H4" s="29">
        <v>14.4</v>
      </c>
      <c r="I4" s="29">
        <v>34.700000000000003</v>
      </c>
      <c r="J4" s="29">
        <v>0.41499999999999998</v>
      </c>
      <c r="K4" s="29">
        <v>27.4</v>
      </c>
      <c r="L4" s="29">
        <v>52.1</v>
      </c>
      <c r="M4" s="29">
        <v>0.52600000000000002</v>
      </c>
      <c r="N4" s="29">
        <v>16.5</v>
      </c>
      <c r="O4" s="29">
        <v>19.600000000000001</v>
      </c>
      <c r="P4" s="29">
        <v>0.83899999999999997</v>
      </c>
      <c r="Q4" s="29">
        <v>9.5</v>
      </c>
      <c r="R4" s="29">
        <v>34.6</v>
      </c>
      <c r="S4" s="29">
        <v>44.1</v>
      </c>
      <c r="T4" s="29">
        <v>24.3</v>
      </c>
      <c r="U4" s="29">
        <v>7.3</v>
      </c>
      <c r="V4" s="29">
        <v>4.4000000000000004</v>
      </c>
      <c r="W4" s="29">
        <v>13.1</v>
      </c>
      <c r="X4" s="29">
        <v>19.100000000000001</v>
      </c>
      <c r="Y4" s="37">
        <v>114.5</v>
      </c>
      <c r="Z4" s="19">
        <f>1/(1+EXP(-AA4))</f>
        <v>0.76851426330111883</v>
      </c>
      <c r="AA4" s="23">
        <f t="shared" ref="AA4:AA32" si="0">$AB$4+G4*$AB$5+$AB$6*H4</f>
        <v>1.199940863633471</v>
      </c>
      <c r="AB4" s="10">
        <v>-9.3002180300041069</v>
      </c>
      <c r="AC4" s="9">
        <f t="shared" ref="AC4:AC32" si="1">IF(RANK(Z4,$Z$4:$Z$32,0)&lt;=16,1,0)</f>
        <v>1</v>
      </c>
    </row>
    <row r="5" spans="1:29" x14ac:dyDescent="0.35">
      <c r="A5" s="36">
        <v>3</v>
      </c>
      <c r="B5" s="28" t="s">
        <v>0</v>
      </c>
      <c r="C5" s="29">
        <v>40</v>
      </c>
      <c r="D5" s="29">
        <v>240.6</v>
      </c>
      <c r="E5" s="29">
        <v>44.4</v>
      </c>
      <c r="F5" s="29">
        <v>91.6</v>
      </c>
      <c r="G5" s="29">
        <v>0.48499999999999999</v>
      </c>
      <c r="H5" s="29">
        <v>14.5</v>
      </c>
      <c r="I5" s="29">
        <v>37.5</v>
      </c>
      <c r="J5" s="29">
        <v>0.38600000000000001</v>
      </c>
      <c r="K5" s="29">
        <v>30</v>
      </c>
      <c r="L5" s="29">
        <v>54.1</v>
      </c>
      <c r="M5" s="29">
        <v>0.55400000000000005</v>
      </c>
      <c r="N5" s="29">
        <v>16.2</v>
      </c>
      <c r="O5" s="29">
        <v>21.6</v>
      </c>
      <c r="P5" s="29">
        <v>0.749</v>
      </c>
      <c r="Q5" s="29">
        <v>10.5</v>
      </c>
      <c r="R5" s="29">
        <v>38</v>
      </c>
      <c r="S5" s="29">
        <v>48.5</v>
      </c>
      <c r="T5" s="29">
        <v>26</v>
      </c>
      <c r="U5" s="29">
        <v>8.1999999999999993</v>
      </c>
      <c r="V5" s="29">
        <v>4.8</v>
      </c>
      <c r="W5" s="29">
        <v>13.9</v>
      </c>
      <c r="X5" s="29">
        <v>17.8</v>
      </c>
      <c r="Y5" s="37">
        <v>119.5</v>
      </c>
      <c r="Z5" s="19">
        <f>1/(1+EXP(-AA5))</f>
        <v>0.7801493065603311</v>
      </c>
      <c r="AA5" s="23">
        <f t="shared" si="0"/>
        <v>1.2665366702616172</v>
      </c>
      <c r="AB5" s="10">
        <v>18.207254783694438</v>
      </c>
      <c r="AC5" s="9">
        <f t="shared" si="1"/>
        <v>1</v>
      </c>
    </row>
    <row r="6" spans="1:29" ht="15" thickBot="1" x14ac:dyDescent="0.4">
      <c r="A6" s="36">
        <v>4</v>
      </c>
      <c r="B6" s="28" t="s">
        <v>45</v>
      </c>
      <c r="C6" s="29">
        <v>41</v>
      </c>
      <c r="D6" s="29">
        <v>242.4</v>
      </c>
      <c r="E6" s="29">
        <v>42.1</v>
      </c>
      <c r="F6" s="29">
        <v>87.9</v>
      </c>
      <c r="G6" s="29">
        <v>0.47899999999999998</v>
      </c>
      <c r="H6" s="29">
        <v>10.8</v>
      </c>
      <c r="I6" s="29">
        <v>29.3</v>
      </c>
      <c r="J6" s="29">
        <v>0.36799999999999999</v>
      </c>
      <c r="K6" s="29">
        <v>31.3</v>
      </c>
      <c r="L6" s="29">
        <v>58.5</v>
      </c>
      <c r="M6" s="29">
        <v>0.53400000000000003</v>
      </c>
      <c r="N6" s="29">
        <v>20.2</v>
      </c>
      <c r="O6" s="29">
        <v>25.7</v>
      </c>
      <c r="P6" s="29">
        <v>0.78400000000000003</v>
      </c>
      <c r="Q6" s="29">
        <v>10.4</v>
      </c>
      <c r="R6" s="29">
        <v>36</v>
      </c>
      <c r="S6" s="29">
        <v>46.5</v>
      </c>
      <c r="T6" s="29">
        <v>23.8</v>
      </c>
      <c r="U6" s="29">
        <v>8.9</v>
      </c>
      <c r="V6" s="29">
        <v>6.4</v>
      </c>
      <c r="W6" s="29">
        <v>15.4</v>
      </c>
      <c r="X6" s="29">
        <v>20.2</v>
      </c>
      <c r="Y6" s="37">
        <v>115.1</v>
      </c>
      <c r="Z6" s="19">
        <f t="shared" ref="Z6:Z32" si="2">1/(1+EXP(-AA6))</f>
        <v>0.67134036273934738</v>
      </c>
      <c r="AA6" s="23">
        <f t="shared" si="0"/>
        <v>0.71425357730817329</v>
      </c>
      <c r="AB6" s="11">
        <v>0.11974042277061527</v>
      </c>
      <c r="AC6" s="9">
        <f t="shared" si="1"/>
        <v>1</v>
      </c>
    </row>
    <row r="7" spans="1:29" x14ac:dyDescent="0.35">
      <c r="A7" s="36">
        <v>5</v>
      </c>
      <c r="B7" s="28" t="s">
        <v>3</v>
      </c>
      <c r="C7" s="29">
        <v>40</v>
      </c>
      <c r="D7" s="29">
        <v>241.3</v>
      </c>
      <c r="E7" s="29">
        <v>43.2</v>
      </c>
      <c r="F7" s="29">
        <v>88.7</v>
      </c>
      <c r="G7" s="29">
        <v>0.48699999999999999</v>
      </c>
      <c r="H7" s="29">
        <v>11.3</v>
      </c>
      <c r="I7" s="29">
        <v>31.6</v>
      </c>
      <c r="J7" s="29">
        <v>0.35799999999999998</v>
      </c>
      <c r="K7" s="29">
        <v>31.9</v>
      </c>
      <c r="L7" s="29">
        <v>57.1</v>
      </c>
      <c r="M7" s="29">
        <v>0.55800000000000005</v>
      </c>
      <c r="N7" s="29">
        <v>18.2</v>
      </c>
      <c r="O7" s="29">
        <v>24.9</v>
      </c>
      <c r="P7" s="29">
        <v>0.73199999999999998</v>
      </c>
      <c r="Q7" s="29">
        <v>11.8</v>
      </c>
      <c r="R7" s="29">
        <v>34.700000000000003</v>
      </c>
      <c r="S7" s="29">
        <v>46.6</v>
      </c>
      <c r="T7" s="29">
        <v>26.3</v>
      </c>
      <c r="U7" s="29">
        <v>7.2</v>
      </c>
      <c r="V7" s="29">
        <v>4</v>
      </c>
      <c r="W7" s="29">
        <v>14.2</v>
      </c>
      <c r="X7" s="29">
        <v>17.7</v>
      </c>
      <c r="Y7" s="37">
        <v>115.9</v>
      </c>
      <c r="Z7" s="19">
        <f t="shared" si="2"/>
        <v>0.71499764935533572</v>
      </c>
      <c r="AA7" s="23">
        <f t="shared" si="0"/>
        <v>0.91978182696303645</v>
      </c>
      <c r="AC7" s="9">
        <f t="shared" si="1"/>
        <v>1</v>
      </c>
    </row>
    <row r="8" spans="1:29" x14ac:dyDescent="0.35">
      <c r="A8" s="36">
        <v>6</v>
      </c>
      <c r="B8" s="28" t="s">
        <v>51</v>
      </c>
      <c r="C8" s="29">
        <v>41</v>
      </c>
      <c r="D8" s="29">
        <v>240.6</v>
      </c>
      <c r="E8" s="29">
        <v>41.1</v>
      </c>
      <c r="F8" s="29">
        <v>88.7</v>
      </c>
      <c r="G8" s="29">
        <v>0.46300000000000002</v>
      </c>
      <c r="H8" s="29">
        <v>13.9</v>
      </c>
      <c r="I8" s="29">
        <v>37.799999999999997</v>
      </c>
      <c r="J8" s="29">
        <v>0.36699999999999999</v>
      </c>
      <c r="K8" s="29">
        <v>27.3</v>
      </c>
      <c r="L8" s="29">
        <v>51</v>
      </c>
      <c r="M8" s="29">
        <v>0.53500000000000003</v>
      </c>
      <c r="N8" s="29">
        <v>17</v>
      </c>
      <c r="O8" s="29">
        <v>21.9</v>
      </c>
      <c r="P8" s="29">
        <v>0.77500000000000002</v>
      </c>
      <c r="Q8" s="29">
        <v>7.9</v>
      </c>
      <c r="R8" s="29">
        <v>35.200000000000003</v>
      </c>
      <c r="S8" s="29">
        <v>43</v>
      </c>
      <c r="T8" s="29">
        <v>27.8</v>
      </c>
      <c r="U8" s="29">
        <v>8</v>
      </c>
      <c r="V8" s="29">
        <v>4.8</v>
      </c>
      <c r="W8" s="29">
        <v>15</v>
      </c>
      <c r="X8" s="29">
        <v>21.9</v>
      </c>
      <c r="Y8" s="37">
        <v>113</v>
      </c>
      <c r="Z8" s="19">
        <f t="shared" si="2"/>
        <v>0.68871803573579449</v>
      </c>
      <c r="AA8" s="23">
        <f t="shared" si="0"/>
        <v>0.79413281135797109</v>
      </c>
      <c r="AC8" s="9">
        <f t="shared" si="1"/>
        <v>1</v>
      </c>
    </row>
    <row r="9" spans="1:29" x14ac:dyDescent="0.35">
      <c r="A9" s="36">
        <v>7</v>
      </c>
      <c r="B9" s="28" t="s">
        <v>19</v>
      </c>
      <c r="C9" s="29">
        <v>40</v>
      </c>
      <c r="D9" s="29">
        <v>243.1</v>
      </c>
      <c r="E9" s="29">
        <v>43.5</v>
      </c>
      <c r="F9" s="29">
        <v>89.3</v>
      </c>
      <c r="G9" s="29">
        <v>0.48699999999999999</v>
      </c>
      <c r="H9" s="29">
        <v>13.5</v>
      </c>
      <c r="I9" s="29">
        <v>34.700000000000003</v>
      </c>
      <c r="J9" s="29">
        <v>0.38800000000000001</v>
      </c>
      <c r="K9" s="29">
        <v>30</v>
      </c>
      <c r="L9" s="29">
        <v>54.6</v>
      </c>
      <c r="M9" s="29">
        <v>0.54900000000000004</v>
      </c>
      <c r="N9" s="29">
        <v>15.3</v>
      </c>
      <c r="O9" s="29">
        <v>19.5</v>
      </c>
      <c r="P9" s="29">
        <v>0.78400000000000003</v>
      </c>
      <c r="Q9" s="29">
        <v>10.199999999999999</v>
      </c>
      <c r="R9" s="29">
        <v>33.9</v>
      </c>
      <c r="S9" s="29">
        <v>44.1</v>
      </c>
      <c r="T9" s="29">
        <v>26.8</v>
      </c>
      <c r="U9" s="29">
        <v>8.1999999999999993</v>
      </c>
      <c r="V9" s="29">
        <v>4.3</v>
      </c>
      <c r="W9" s="29">
        <v>13.5</v>
      </c>
      <c r="X9" s="29">
        <v>19.100000000000001</v>
      </c>
      <c r="Y9" s="37">
        <v>115.7</v>
      </c>
      <c r="Z9" s="19">
        <f t="shared" si="2"/>
        <v>0.76552461524831994</v>
      </c>
      <c r="AA9" s="23">
        <f t="shared" si="0"/>
        <v>1.1832107570583901</v>
      </c>
      <c r="AC9" s="9">
        <f t="shared" si="1"/>
        <v>1</v>
      </c>
    </row>
    <row r="10" spans="1:29" x14ac:dyDescent="0.35">
      <c r="A10" s="36">
        <v>8</v>
      </c>
      <c r="B10" s="28" t="s">
        <v>50</v>
      </c>
      <c r="C10" s="29">
        <v>40</v>
      </c>
      <c r="D10" s="29">
        <v>240.6</v>
      </c>
      <c r="E10" s="29">
        <v>43</v>
      </c>
      <c r="F10" s="29">
        <v>89.6</v>
      </c>
      <c r="G10" s="29">
        <v>0.48</v>
      </c>
      <c r="H10" s="29">
        <v>11.9</v>
      </c>
      <c r="I10" s="29">
        <v>33.200000000000003</v>
      </c>
      <c r="J10" s="29">
        <v>0.35899999999999999</v>
      </c>
      <c r="K10" s="29">
        <v>31.1</v>
      </c>
      <c r="L10" s="29">
        <v>56.4</v>
      </c>
      <c r="M10" s="29">
        <v>0.55100000000000005</v>
      </c>
      <c r="N10" s="29">
        <v>17</v>
      </c>
      <c r="O10" s="29">
        <v>23.4</v>
      </c>
      <c r="P10" s="29">
        <v>0.72699999999999998</v>
      </c>
      <c r="Q10" s="29">
        <v>10.4</v>
      </c>
      <c r="R10" s="29">
        <v>32.299999999999997</v>
      </c>
      <c r="S10" s="29">
        <v>42.7</v>
      </c>
      <c r="T10" s="29">
        <v>26</v>
      </c>
      <c r="U10" s="29">
        <v>6.7</v>
      </c>
      <c r="V10" s="29">
        <v>4.7</v>
      </c>
      <c r="W10" s="29">
        <v>13.6</v>
      </c>
      <c r="X10" s="29">
        <v>20.100000000000001</v>
      </c>
      <c r="Y10" s="37">
        <v>115</v>
      </c>
      <c r="Z10" s="19">
        <f t="shared" si="2"/>
        <v>0.70353225479075332</v>
      </c>
      <c r="AA10" s="23">
        <f t="shared" si="0"/>
        <v>0.86417529713954488</v>
      </c>
      <c r="AC10" s="9">
        <f t="shared" si="1"/>
        <v>1</v>
      </c>
    </row>
    <row r="11" spans="1:29" x14ac:dyDescent="0.35">
      <c r="A11" s="36">
        <v>9</v>
      </c>
      <c r="B11" s="28" t="s">
        <v>16</v>
      </c>
      <c r="C11" s="29">
        <v>39</v>
      </c>
      <c r="D11" s="29">
        <v>240.6</v>
      </c>
      <c r="E11" s="29">
        <v>41.2</v>
      </c>
      <c r="F11" s="29">
        <v>88.1</v>
      </c>
      <c r="G11" s="29">
        <v>0.46800000000000003</v>
      </c>
      <c r="H11" s="29">
        <v>17</v>
      </c>
      <c r="I11" s="29">
        <v>42.8</v>
      </c>
      <c r="J11" s="29">
        <v>0.39700000000000002</v>
      </c>
      <c r="K11" s="29">
        <v>24.2</v>
      </c>
      <c r="L11" s="29">
        <v>45.3</v>
      </c>
      <c r="M11" s="29">
        <v>0.53400000000000003</v>
      </c>
      <c r="N11" s="29">
        <v>17.3</v>
      </c>
      <c r="O11" s="29">
        <v>22</v>
      </c>
      <c r="P11" s="29">
        <v>0.78400000000000003</v>
      </c>
      <c r="Q11" s="29">
        <v>11</v>
      </c>
      <c r="R11" s="29">
        <v>36.799999999999997</v>
      </c>
      <c r="S11" s="29">
        <v>47.8</v>
      </c>
      <c r="T11" s="29">
        <v>23.8</v>
      </c>
      <c r="U11" s="29">
        <v>6.4</v>
      </c>
      <c r="V11" s="29">
        <v>5.5</v>
      </c>
      <c r="W11" s="29">
        <v>14.4</v>
      </c>
      <c r="X11" s="29">
        <v>18.8</v>
      </c>
      <c r="Y11" s="37">
        <v>116.6</v>
      </c>
      <c r="Z11" s="19">
        <f t="shared" si="2"/>
        <v>0.7783996239410762</v>
      </c>
      <c r="AA11" s="23">
        <f t="shared" si="0"/>
        <v>1.2563643958653494</v>
      </c>
      <c r="AC11" s="9">
        <f t="shared" si="1"/>
        <v>1</v>
      </c>
    </row>
    <row r="12" spans="1:29" x14ac:dyDescent="0.35">
      <c r="A12" s="36">
        <v>10</v>
      </c>
      <c r="B12" s="28" t="s">
        <v>6</v>
      </c>
      <c r="C12" s="29">
        <v>40</v>
      </c>
      <c r="D12" s="29">
        <v>241.3</v>
      </c>
      <c r="E12" s="29">
        <v>39.6</v>
      </c>
      <c r="F12" s="29">
        <v>86.8</v>
      </c>
      <c r="G12" s="29">
        <v>0.45600000000000002</v>
      </c>
      <c r="H12" s="29">
        <v>12.8</v>
      </c>
      <c r="I12" s="29">
        <v>34.9</v>
      </c>
      <c r="J12" s="29">
        <v>0.36499999999999999</v>
      </c>
      <c r="K12" s="29">
        <v>26.8</v>
      </c>
      <c r="L12" s="29">
        <v>51.9</v>
      </c>
      <c r="M12" s="29">
        <v>0.51700000000000002</v>
      </c>
      <c r="N12" s="29">
        <v>21</v>
      </c>
      <c r="O12" s="29">
        <v>25.6</v>
      </c>
      <c r="P12" s="29">
        <v>0.82099999999999995</v>
      </c>
      <c r="Q12" s="29">
        <v>11.3</v>
      </c>
      <c r="R12" s="29">
        <v>34.5</v>
      </c>
      <c r="S12" s="29">
        <v>45.8</v>
      </c>
      <c r="T12" s="29">
        <v>24.3</v>
      </c>
      <c r="U12" s="29">
        <v>6.9</v>
      </c>
      <c r="V12" s="29">
        <v>5</v>
      </c>
      <c r="W12" s="29">
        <v>14.3</v>
      </c>
      <c r="X12" s="29">
        <v>20</v>
      </c>
      <c r="Y12" s="37">
        <v>112.9</v>
      </c>
      <c r="Z12" s="19">
        <f t="shared" si="2"/>
        <v>0.63064096999652142</v>
      </c>
      <c r="AA12" s="23">
        <f t="shared" si="0"/>
        <v>0.53496756282443192</v>
      </c>
      <c r="AC12" s="9">
        <f t="shared" si="1"/>
        <v>0</v>
      </c>
    </row>
    <row r="13" spans="1:29" x14ac:dyDescent="0.35">
      <c r="A13" s="36">
        <v>11</v>
      </c>
      <c r="B13" s="28" t="s">
        <v>10</v>
      </c>
      <c r="C13" s="29">
        <v>40</v>
      </c>
      <c r="D13" s="29">
        <v>240</v>
      </c>
      <c r="E13" s="29">
        <v>39.5</v>
      </c>
      <c r="F13" s="29">
        <v>88.2</v>
      </c>
      <c r="G13" s="29">
        <v>0.44800000000000001</v>
      </c>
      <c r="H13" s="29">
        <v>15.3</v>
      </c>
      <c r="I13" s="29">
        <v>40.5</v>
      </c>
      <c r="J13" s="29">
        <v>0.378</v>
      </c>
      <c r="K13" s="29">
        <v>24.2</v>
      </c>
      <c r="L13" s="29">
        <v>47.7</v>
      </c>
      <c r="M13" s="29">
        <v>0.50700000000000001</v>
      </c>
      <c r="N13" s="29">
        <v>18.100000000000001</v>
      </c>
      <c r="O13" s="29">
        <v>21.9</v>
      </c>
      <c r="P13" s="29">
        <v>0.82599999999999996</v>
      </c>
      <c r="Q13" s="29">
        <v>9.4</v>
      </c>
      <c r="R13" s="29">
        <v>31.9</v>
      </c>
      <c r="S13" s="29">
        <v>41.3</v>
      </c>
      <c r="T13" s="29">
        <v>25.1</v>
      </c>
      <c r="U13" s="29">
        <v>8.4</v>
      </c>
      <c r="V13" s="29">
        <v>5.6</v>
      </c>
      <c r="W13" s="29">
        <v>13.6</v>
      </c>
      <c r="X13" s="29">
        <v>22</v>
      </c>
      <c r="Y13" s="37">
        <v>112.5</v>
      </c>
      <c r="Z13" s="19">
        <f t="shared" si="2"/>
        <v>0.66566890022660052</v>
      </c>
      <c r="AA13" s="23">
        <f t="shared" si="0"/>
        <v>0.6886605814814144</v>
      </c>
      <c r="AC13" s="9">
        <f t="shared" si="1"/>
        <v>0</v>
      </c>
    </row>
    <row r="14" spans="1:29" x14ac:dyDescent="0.35">
      <c r="A14" s="36">
        <v>12</v>
      </c>
      <c r="B14" s="28" t="s">
        <v>18</v>
      </c>
      <c r="C14" s="29">
        <v>40</v>
      </c>
      <c r="D14" s="29">
        <v>243.1</v>
      </c>
      <c r="E14" s="29">
        <v>42</v>
      </c>
      <c r="F14" s="29">
        <v>86.4</v>
      </c>
      <c r="G14" s="29">
        <v>0.48599999999999999</v>
      </c>
      <c r="H14" s="29">
        <v>10.8</v>
      </c>
      <c r="I14" s="29">
        <v>30.4</v>
      </c>
      <c r="J14" s="29">
        <v>0.35499999999999998</v>
      </c>
      <c r="K14" s="29">
        <v>31.2</v>
      </c>
      <c r="L14" s="29">
        <v>56.1</v>
      </c>
      <c r="M14" s="29">
        <v>0.55700000000000005</v>
      </c>
      <c r="N14" s="29">
        <v>17.5</v>
      </c>
      <c r="O14" s="29">
        <v>23.4</v>
      </c>
      <c r="P14" s="29">
        <v>0.749</v>
      </c>
      <c r="Q14" s="29">
        <v>9.8000000000000007</v>
      </c>
      <c r="R14" s="29">
        <v>35.6</v>
      </c>
      <c r="S14" s="29">
        <v>45.3</v>
      </c>
      <c r="T14" s="29">
        <v>25</v>
      </c>
      <c r="U14" s="29">
        <v>7.3</v>
      </c>
      <c r="V14" s="29">
        <v>6</v>
      </c>
      <c r="W14" s="29">
        <v>15.2</v>
      </c>
      <c r="X14" s="29">
        <v>19.100000000000001</v>
      </c>
      <c r="Y14" s="37">
        <v>112.3</v>
      </c>
      <c r="Z14" s="19">
        <f t="shared" si="2"/>
        <v>0.69882405261920566</v>
      </c>
      <c r="AA14" s="23">
        <f t="shared" si="0"/>
        <v>0.84170436079403399</v>
      </c>
      <c r="AC14" s="9">
        <f t="shared" si="1"/>
        <v>1</v>
      </c>
    </row>
    <row r="15" spans="1:29" x14ac:dyDescent="0.35">
      <c r="A15" s="36">
        <v>13</v>
      </c>
      <c r="B15" s="28" t="s">
        <v>5</v>
      </c>
      <c r="C15" s="29">
        <v>39</v>
      </c>
      <c r="D15" s="29">
        <v>240.6</v>
      </c>
      <c r="E15" s="29">
        <v>40.6</v>
      </c>
      <c r="F15" s="29">
        <v>90.7</v>
      </c>
      <c r="G15" s="29">
        <v>0.44800000000000001</v>
      </c>
      <c r="H15" s="29">
        <v>16.2</v>
      </c>
      <c r="I15" s="29">
        <v>42.4</v>
      </c>
      <c r="J15" s="29">
        <v>0.38300000000000001</v>
      </c>
      <c r="K15" s="29">
        <v>24.4</v>
      </c>
      <c r="L15" s="29">
        <v>48.3</v>
      </c>
      <c r="M15" s="29">
        <v>0.505</v>
      </c>
      <c r="N15" s="29">
        <v>17.7</v>
      </c>
      <c r="O15" s="29">
        <v>21.2</v>
      </c>
      <c r="P15" s="29">
        <v>0.83399999999999996</v>
      </c>
      <c r="Q15" s="29">
        <v>10.4</v>
      </c>
      <c r="R15" s="29">
        <v>33.200000000000003</v>
      </c>
      <c r="S15" s="29">
        <v>43.6</v>
      </c>
      <c r="T15" s="29">
        <v>20.3</v>
      </c>
      <c r="U15" s="29">
        <v>7.2</v>
      </c>
      <c r="V15" s="29">
        <v>5.0999999999999996</v>
      </c>
      <c r="W15" s="29">
        <v>11.7</v>
      </c>
      <c r="X15" s="29">
        <v>19.5</v>
      </c>
      <c r="Y15" s="37">
        <v>115.1</v>
      </c>
      <c r="Z15" s="19">
        <f t="shared" si="2"/>
        <v>0.689209655308615</v>
      </c>
      <c r="AA15" s="23">
        <f t="shared" si="0"/>
        <v>0.79642696197496798</v>
      </c>
      <c r="AC15" s="9">
        <f t="shared" si="1"/>
        <v>1</v>
      </c>
    </row>
    <row r="16" spans="1:29" x14ac:dyDescent="0.35">
      <c r="A16" s="36">
        <v>14</v>
      </c>
      <c r="B16" s="28" t="s">
        <v>9</v>
      </c>
      <c r="C16" s="29">
        <v>40</v>
      </c>
      <c r="D16" s="29">
        <v>240.6</v>
      </c>
      <c r="E16" s="29">
        <v>41.5</v>
      </c>
      <c r="F16" s="29">
        <v>88.3</v>
      </c>
      <c r="G16" s="29">
        <v>0.46899999999999997</v>
      </c>
      <c r="H16" s="29">
        <v>12.3</v>
      </c>
      <c r="I16" s="29">
        <v>33</v>
      </c>
      <c r="J16" s="29">
        <v>0.371</v>
      </c>
      <c r="K16" s="29">
        <v>29.2</v>
      </c>
      <c r="L16" s="29">
        <v>55.3</v>
      </c>
      <c r="M16" s="29">
        <v>0.52800000000000002</v>
      </c>
      <c r="N16" s="29">
        <v>16.899999999999999</v>
      </c>
      <c r="O16" s="29">
        <v>22.4</v>
      </c>
      <c r="P16" s="29">
        <v>0.75600000000000001</v>
      </c>
      <c r="Q16" s="29">
        <v>11.2</v>
      </c>
      <c r="R16" s="29">
        <v>32.700000000000003</v>
      </c>
      <c r="S16" s="29">
        <v>43.9</v>
      </c>
      <c r="T16" s="29">
        <v>22.6</v>
      </c>
      <c r="U16" s="29">
        <v>8</v>
      </c>
      <c r="V16" s="29">
        <v>5.2</v>
      </c>
      <c r="W16" s="29">
        <v>14</v>
      </c>
      <c r="X16" s="29">
        <v>20.9</v>
      </c>
      <c r="Y16" s="37">
        <v>112.1</v>
      </c>
      <c r="Z16" s="19">
        <f t="shared" si="2"/>
        <v>0.67079693104028693</v>
      </c>
      <c r="AA16" s="23">
        <f t="shared" si="0"/>
        <v>0.71179166362715263</v>
      </c>
      <c r="AC16" s="9">
        <f t="shared" si="1"/>
        <v>1</v>
      </c>
    </row>
    <row r="17" spans="1:29" x14ac:dyDescent="0.35">
      <c r="A17" s="36">
        <v>15</v>
      </c>
      <c r="B17" s="28" t="s">
        <v>8</v>
      </c>
      <c r="C17" s="29">
        <v>39</v>
      </c>
      <c r="D17" s="29">
        <v>240.6</v>
      </c>
      <c r="E17" s="29">
        <v>41.5</v>
      </c>
      <c r="F17" s="29">
        <v>90</v>
      </c>
      <c r="G17" s="29">
        <v>0.46100000000000002</v>
      </c>
      <c r="H17" s="29">
        <v>11.1</v>
      </c>
      <c r="I17" s="29">
        <v>32.4</v>
      </c>
      <c r="J17" s="29">
        <v>0.34300000000000003</v>
      </c>
      <c r="K17" s="29">
        <v>30.4</v>
      </c>
      <c r="L17" s="29">
        <v>57.5</v>
      </c>
      <c r="M17" s="29">
        <v>0.52800000000000002</v>
      </c>
      <c r="N17" s="29">
        <v>20.6</v>
      </c>
      <c r="O17" s="29">
        <v>26.9</v>
      </c>
      <c r="P17" s="29">
        <v>0.76600000000000001</v>
      </c>
      <c r="Q17" s="29">
        <v>9.3000000000000007</v>
      </c>
      <c r="R17" s="29">
        <v>34.5</v>
      </c>
      <c r="S17" s="29">
        <v>43.7</v>
      </c>
      <c r="T17" s="29">
        <v>24.9</v>
      </c>
      <c r="U17" s="29">
        <v>7.6</v>
      </c>
      <c r="V17" s="29">
        <v>3.5</v>
      </c>
      <c r="W17" s="29">
        <v>14.2</v>
      </c>
      <c r="X17" s="29">
        <v>21.9</v>
      </c>
      <c r="Y17" s="37">
        <v>114.7</v>
      </c>
      <c r="Z17" s="19">
        <f t="shared" si="2"/>
        <v>0.60406819683467428</v>
      </c>
      <c r="AA17" s="23">
        <f t="shared" si="0"/>
        <v>0.42244511803285856</v>
      </c>
      <c r="AC17" s="9">
        <f t="shared" si="1"/>
        <v>0</v>
      </c>
    </row>
    <row r="18" spans="1:29" x14ac:dyDescent="0.35">
      <c r="A18" s="36">
        <v>16</v>
      </c>
      <c r="B18" s="28" t="s">
        <v>48</v>
      </c>
      <c r="C18" s="29">
        <v>39</v>
      </c>
      <c r="D18" s="29">
        <v>241.9</v>
      </c>
      <c r="E18" s="29">
        <v>42.8</v>
      </c>
      <c r="F18" s="29">
        <v>89.1</v>
      </c>
      <c r="G18" s="29">
        <v>0.48099999999999998</v>
      </c>
      <c r="H18" s="29">
        <v>13</v>
      </c>
      <c r="I18" s="29">
        <v>34.6</v>
      </c>
      <c r="J18" s="29">
        <v>0.375</v>
      </c>
      <c r="K18" s="29">
        <v>29.8</v>
      </c>
      <c r="L18" s="29">
        <v>54.4</v>
      </c>
      <c r="M18" s="29">
        <v>0.54800000000000004</v>
      </c>
      <c r="N18" s="29">
        <v>15.3</v>
      </c>
      <c r="O18" s="29">
        <v>19.100000000000001</v>
      </c>
      <c r="P18" s="29">
        <v>0.80400000000000005</v>
      </c>
      <c r="Q18" s="29">
        <v>9.3000000000000007</v>
      </c>
      <c r="R18" s="29">
        <v>35.4</v>
      </c>
      <c r="S18" s="29">
        <v>44.7</v>
      </c>
      <c r="T18" s="29">
        <v>26.3</v>
      </c>
      <c r="U18" s="29">
        <v>6.8</v>
      </c>
      <c r="V18" s="29">
        <v>4.4000000000000004</v>
      </c>
      <c r="W18" s="29">
        <v>15.9</v>
      </c>
      <c r="X18" s="29">
        <v>20</v>
      </c>
      <c r="Y18" s="37">
        <v>114</v>
      </c>
      <c r="Z18" s="19">
        <f t="shared" si="2"/>
        <v>0.73382117620555298</v>
      </c>
      <c r="AA18" s="23">
        <f t="shared" si="0"/>
        <v>1.0140970169709165</v>
      </c>
      <c r="AC18" s="9">
        <f t="shared" si="1"/>
        <v>1</v>
      </c>
    </row>
    <row r="19" spans="1:29" x14ac:dyDescent="0.35">
      <c r="A19" s="36">
        <v>17</v>
      </c>
      <c r="B19" s="28" t="s">
        <v>46</v>
      </c>
      <c r="C19" s="29">
        <v>39</v>
      </c>
      <c r="D19" s="29">
        <v>242.6</v>
      </c>
      <c r="E19" s="29">
        <v>42.1</v>
      </c>
      <c r="F19" s="29">
        <v>88.8</v>
      </c>
      <c r="G19" s="29">
        <v>0.47299999999999998</v>
      </c>
      <c r="H19" s="29">
        <v>12.1</v>
      </c>
      <c r="I19" s="29">
        <v>33.5</v>
      </c>
      <c r="J19" s="29">
        <v>0.36</v>
      </c>
      <c r="K19" s="29">
        <v>30</v>
      </c>
      <c r="L19" s="29">
        <v>55.3</v>
      </c>
      <c r="M19" s="29">
        <v>0.54200000000000004</v>
      </c>
      <c r="N19" s="29">
        <v>16.399999999999999</v>
      </c>
      <c r="O19" s="29">
        <v>20.8</v>
      </c>
      <c r="P19" s="29">
        <v>0.78600000000000003</v>
      </c>
      <c r="Q19" s="29">
        <v>8.5</v>
      </c>
      <c r="R19" s="29">
        <v>33</v>
      </c>
      <c r="S19" s="29">
        <v>41.5</v>
      </c>
      <c r="T19" s="29">
        <v>26.5</v>
      </c>
      <c r="U19" s="29">
        <v>8.6</v>
      </c>
      <c r="V19" s="29">
        <v>5.9</v>
      </c>
      <c r="W19" s="29">
        <v>13.9</v>
      </c>
      <c r="X19" s="29">
        <v>20.399999999999999</v>
      </c>
      <c r="Y19" s="37">
        <v>112.6</v>
      </c>
      <c r="Z19" s="19">
        <f t="shared" si="2"/>
        <v>0.6814997443240266</v>
      </c>
      <c r="AA19" s="23">
        <f t="shared" si="0"/>
        <v>0.76067259820780708</v>
      </c>
      <c r="AC19" s="9">
        <f t="shared" si="1"/>
        <v>1</v>
      </c>
    </row>
    <row r="20" spans="1:29" x14ac:dyDescent="0.35">
      <c r="A20" s="36">
        <v>18</v>
      </c>
      <c r="B20" s="28" t="s">
        <v>54</v>
      </c>
      <c r="C20" s="29">
        <v>39</v>
      </c>
      <c r="D20" s="29">
        <v>240.6</v>
      </c>
      <c r="E20" s="29">
        <v>41</v>
      </c>
      <c r="F20" s="29">
        <v>88.6</v>
      </c>
      <c r="G20" s="29">
        <v>0.46300000000000002</v>
      </c>
      <c r="H20" s="29">
        <v>13.9</v>
      </c>
      <c r="I20" s="29">
        <v>36.4</v>
      </c>
      <c r="J20" s="29">
        <v>0.38400000000000001</v>
      </c>
      <c r="K20" s="29">
        <v>27.1</v>
      </c>
      <c r="L20" s="29">
        <v>52.2</v>
      </c>
      <c r="M20" s="29">
        <v>0.51900000000000002</v>
      </c>
      <c r="N20" s="29">
        <v>16.600000000000001</v>
      </c>
      <c r="O20" s="29">
        <v>21.3</v>
      </c>
      <c r="P20" s="29">
        <v>0.77900000000000003</v>
      </c>
      <c r="Q20" s="29">
        <v>10.6</v>
      </c>
      <c r="R20" s="29">
        <v>33.4</v>
      </c>
      <c r="S20" s="29">
        <v>44</v>
      </c>
      <c r="T20" s="29">
        <v>27.2</v>
      </c>
      <c r="U20" s="29">
        <v>8.4</v>
      </c>
      <c r="V20" s="29">
        <v>4.5999999999999996</v>
      </c>
      <c r="W20" s="29">
        <v>15.5</v>
      </c>
      <c r="X20" s="29">
        <v>18.399999999999999</v>
      </c>
      <c r="Y20" s="37">
        <v>112.6</v>
      </c>
      <c r="Z20" s="19">
        <f t="shared" si="2"/>
        <v>0.68871803573579449</v>
      </c>
      <c r="AA20" s="23">
        <f t="shared" si="0"/>
        <v>0.79413281135797109</v>
      </c>
      <c r="AC20" s="9">
        <f t="shared" si="1"/>
        <v>1</v>
      </c>
    </row>
    <row r="21" spans="1:29" x14ac:dyDescent="0.35">
      <c r="A21" s="36">
        <v>19</v>
      </c>
      <c r="B21" s="28" t="s">
        <v>15</v>
      </c>
      <c r="C21" s="29">
        <v>40</v>
      </c>
      <c r="D21" s="29">
        <v>241.9</v>
      </c>
      <c r="E21" s="29">
        <v>40.6</v>
      </c>
      <c r="F21" s="29">
        <v>91.6</v>
      </c>
      <c r="G21" s="29">
        <v>0.443</v>
      </c>
      <c r="H21" s="29">
        <v>12.7</v>
      </c>
      <c r="I21" s="29">
        <v>36.200000000000003</v>
      </c>
      <c r="J21" s="29">
        <v>0.35</v>
      </c>
      <c r="K21" s="29">
        <v>27.9</v>
      </c>
      <c r="L21" s="29">
        <v>55.4</v>
      </c>
      <c r="M21" s="29">
        <v>0.503</v>
      </c>
      <c r="N21" s="29">
        <v>15.7</v>
      </c>
      <c r="O21" s="29">
        <v>20.5</v>
      </c>
      <c r="P21" s="29">
        <v>0.76300000000000001</v>
      </c>
      <c r="Q21" s="29">
        <v>10.5</v>
      </c>
      <c r="R21" s="29">
        <v>32.799999999999997</v>
      </c>
      <c r="S21" s="29">
        <v>43.3</v>
      </c>
      <c r="T21" s="29">
        <v>25.2</v>
      </c>
      <c r="U21" s="29">
        <v>8.6</v>
      </c>
      <c r="V21" s="29">
        <v>5.8</v>
      </c>
      <c r="W21" s="29">
        <v>14.6</v>
      </c>
      <c r="X21" s="29">
        <v>21.8</v>
      </c>
      <c r="Y21" s="37">
        <v>109.4</v>
      </c>
      <c r="Z21" s="19">
        <f t="shared" si="2"/>
        <v>0.57108987743363904</v>
      </c>
      <c r="AA21" s="23">
        <f t="shared" si="0"/>
        <v>0.28629920835934364</v>
      </c>
      <c r="AC21" s="9">
        <f t="shared" si="1"/>
        <v>0</v>
      </c>
    </row>
    <row r="22" spans="1:29" x14ac:dyDescent="0.35">
      <c r="A22" s="36">
        <v>20</v>
      </c>
      <c r="B22" s="28" t="s">
        <v>12</v>
      </c>
      <c r="C22" s="29">
        <v>41</v>
      </c>
      <c r="D22" s="29">
        <v>241.8</v>
      </c>
      <c r="E22" s="29">
        <v>38.200000000000003</v>
      </c>
      <c r="F22" s="29">
        <v>83.3</v>
      </c>
      <c r="G22" s="29">
        <v>0.45900000000000002</v>
      </c>
      <c r="H22" s="29">
        <v>12.7</v>
      </c>
      <c r="I22" s="29">
        <v>36.6</v>
      </c>
      <c r="J22" s="29">
        <v>0.34699999999999998</v>
      </c>
      <c r="K22" s="29">
        <v>25.6</v>
      </c>
      <c r="L22" s="29">
        <v>46.8</v>
      </c>
      <c r="M22" s="29">
        <v>0.54600000000000004</v>
      </c>
      <c r="N22" s="29">
        <v>17.100000000000001</v>
      </c>
      <c r="O22" s="29">
        <v>21.6</v>
      </c>
      <c r="P22" s="29">
        <v>0.79200000000000004</v>
      </c>
      <c r="Q22" s="29">
        <v>7.7</v>
      </c>
      <c r="R22" s="29">
        <v>35.1</v>
      </c>
      <c r="S22" s="29">
        <v>42.8</v>
      </c>
      <c r="T22" s="29">
        <v>25.8</v>
      </c>
      <c r="U22" s="29">
        <v>7.4</v>
      </c>
      <c r="V22" s="29">
        <v>4</v>
      </c>
      <c r="W22" s="29">
        <v>15.2</v>
      </c>
      <c r="X22" s="29">
        <v>19.3</v>
      </c>
      <c r="Y22" s="37">
        <v>106.3</v>
      </c>
      <c r="Z22" s="19">
        <f t="shared" si="2"/>
        <v>0.64051849902591462</v>
      </c>
      <c r="AA22" s="23">
        <f t="shared" si="0"/>
        <v>0.57761528489845482</v>
      </c>
      <c r="AC22" s="9">
        <f t="shared" si="1"/>
        <v>0</v>
      </c>
    </row>
    <row r="23" spans="1:29" x14ac:dyDescent="0.35">
      <c r="A23" s="36">
        <v>21</v>
      </c>
      <c r="B23" s="28" t="s">
        <v>2</v>
      </c>
      <c r="C23" s="29">
        <v>39</v>
      </c>
      <c r="D23" s="29">
        <v>240.6</v>
      </c>
      <c r="E23" s="29">
        <v>40.299999999999997</v>
      </c>
      <c r="F23" s="29">
        <v>86.3</v>
      </c>
      <c r="G23" s="29">
        <v>0.46700000000000003</v>
      </c>
      <c r="H23" s="29">
        <v>13.4</v>
      </c>
      <c r="I23" s="29">
        <v>37.6</v>
      </c>
      <c r="J23" s="29">
        <v>0.35599999999999998</v>
      </c>
      <c r="K23" s="29">
        <v>26.9</v>
      </c>
      <c r="L23" s="29">
        <v>48.6</v>
      </c>
      <c r="M23" s="29">
        <v>0.55300000000000005</v>
      </c>
      <c r="N23" s="29">
        <v>17.399999999999999</v>
      </c>
      <c r="O23" s="29">
        <v>22.2</v>
      </c>
      <c r="P23" s="29">
        <v>0.78400000000000003</v>
      </c>
      <c r="Q23" s="29">
        <v>8.3000000000000007</v>
      </c>
      <c r="R23" s="29">
        <v>34.5</v>
      </c>
      <c r="S23" s="29">
        <v>42.8</v>
      </c>
      <c r="T23" s="29">
        <v>22.6</v>
      </c>
      <c r="U23" s="29">
        <v>6.3</v>
      </c>
      <c r="V23" s="29">
        <v>4.5999999999999996</v>
      </c>
      <c r="W23" s="29">
        <v>12.4</v>
      </c>
      <c r="X23" s="29">
        <v>19.899999999999999</v>
      </c>
      <c r="Y23" s="37">
        <v>111.4</v>
      </c>
      <c r="Z23" s="19">
        <f t="shared" si="2"/>
        <v>0.69148939993082204</v>
      </c>
      <c r="AA23" s="23">
        <f t="shared" si="0"/>
        <v>0.80709161910744132</v>
      </c>
      <c r="AC23" s="9">
        <f t="shared" si="1"/>
        <v>1</v>
      </c>
    </row>
    <row r="24" spans="1:29" x14ac:dyDescent="0.35">
      <c r="A24" s="36">
        <v>22</v>
      </c>
      <c r="B24" s="28" t="s">
        <v>7</v>
      </c>
      <c r="C24" s="29">
        <v>38</v>
      </c>
      <c r="D24" s="29">
        <v>242.6</v>
      </c>
      <c r="E24" s="29">
        <v>42.8</v>
      </c>
      <c r="F24" s="29">
        <v>87.5</v>
      </c>
      <c r="G24" s="29">
        <v>0.48899999999999999</v>
      </c>
      <c r="H24" s="29">
        <v>13.3</v>
      </c>
      <c r="I24" s="29">
        <v>34.6</v>
      </c>
      <c r="J24" s="29">
        <v>0.38300000000000001</v>
      </c>
      <c r="K24" s="29">
        <v>29.5</v>
      </c>
      <c r="L24" s="29">
        <v>52.9</v>
      </c>
      <c r="M24" s="29">
        <v>0.55700000000000005</v>
      </c>
      <c r="N24" s="29">
        <v>15.3</v>
      </c>
      <c r="O24" s="29">
        <v>18.3</v>
      </c>
      <c r="P24" s="29">
        <v>0.83399999999999996</v>
      </c>
      <c r="Q24" s="29">
        <v>8.1999999999999993</v>
      </c>
      <c r="R24" s="29">
        <v>35</v>
      </c>
      <c r="S24" s="29">
        <v>43.2</v>
      </c>
      <c r="T24" s="29">
        <v>27.2</v>
      </c>
      <c r="U24" s="29">
        <v>6.6</v>
      </c>
      <c r="V24" s="29">
        <v>4.3</v>
      </c>
      <c r="W24" s="29">
        <v>13.1</v>
      </c>
      <c r="X24" s="29">
        <v>19.5</v>
      </c>
      <c r="Y24" s="37">
        <v>114.1</v>
      </c>
      <c r="Z24" s="19">
        <f t="shared" si="2"/>
        <v>0.7677548857357327</v>
      </c>
      <c r="AA24" s="23">
        <f t="shared" si="0"/>
        <v>1.1956771820716567</v>
      </c>
      <c r="AC24" s="9">
        <f t="shared" si="1"/>
        <v>1</v>
      </c>
    </row>
    <row r="25" spans="1:29" x14ac:dyDescent="0.35">
      <c r="A25" s="36">
        <v>23</v>
      </c>
      <c r="B25" s="28" t="s">
        <v>52</v>
      </c>
      <c r="C25" s="29">
        <v>41</v>
      </c>
      <c r="D25" s="29">
        <v>240</v>
      </c>
      <c r="E25" s="29">
        <v>39</v>
      </c>
      <c r="F25" s="29">
        <v>85.9</v>
      </c>
      <c r="G25" s="29">
        <v>0.45400000000000001</v>
      </c>
      <c r="H25" s="29">
        <v>10.5</v>
      </c>
      <c r="I25" s="29">
        <v>28.4</v>
      </c>
      <c r="J25" s="29">
        <v>0.371</v>
      </c>
      <c r="K25" s="29">
        <v>28.4</v>
      </c>
      <c r="L25" s="29">
        <v>57.4</v>
      </c>
      <c r="M25" s="29">
        <v>0.495</v>
      </c>
      <c r="N25" s="29">
        <v>16.7</v>
      </c>
      <c r="O25" s="29">
        <v>21.5</v>
      </c>
      <c r="P25" s="29">
        <v>0.77300000000000002</v>
      </c>
      <c r="Q25" s="29">
        <v>10.4</v>
      </c>
      <c r="R25" s="29">
        <v>35.700000000000003</v>
      </c>
      <c r="S25" s="29">
        <v>46.1</v>
      </c>
      <c r="T25" s="29">
        <v>21</v>
      </c>
      <c r="U25" s="29">
        <v>6.8</v>
      </c>
      <c r="V25" s="29">
        <v>4.7</v>
      </c>
      <c r="W25" s="29">
        <v>13.6</v>
      </c>
      <c r="X25" s="29">
        <v>20.8</v>
      </c>
      <c r="Y25" s="37">
        <v>105.1</v>
      </c>
      <c r="Z25" s="19">
        <f t="shared" si="2"/>
        <v>0.55555716779458031</v>
      </c>
      <c r="AA25" s="23">
        <f t="shared" si="0"/>
        <v>0.22315008088462873</v>
      </c>
      <c r="AC25" s="9">
        <f t="shared" si="1"/>
        <v>0</v>
      </c>
    </row>
    <row r="26" spans="1:29" x14ac:dyDescent="0.35">
      <c r="A26" s="36">
        <v>24</v>
      </c>
      <c r="B26" s="28" t="s">
        <v>13</v>
      </c>
      <c r="C26" s="29">
        <v>40</v>
      </c>
      <c r="D26" s="29">
        <v>243.8</v>
      </c>
      <c r="E26" s="29">
        <v>38.5</v>
      </c>
      <c r="F26" s="29">
        <v>86.9</v>
      </c>
      <c r="G26" s="29">
        <v>0.443</v>
      </c>
      <c r="H26" s="29">
        <v>12.5</v>
      </c>
      <c r="I26" s="29">
        <v>35.700000000000003</v>
      </c>
      <c r="J26" s="29">
        <v>0.34899999999999998</v>
      </c>
      <c r="K26" s="29">
        <v>26.1</v>
      </c>
      <c r="L26" s="29">
        <v>51.3</v>
      </c>
      <c r="M26" s="29">
        <v>0.50800000000000001</v>
      </c>
      <c r="N26" s="29">
        <v>18</v>
      </c>
      <c r="O26" s="29">
        <v>23.4</v>
      </c>
      <c r="P26" s="29">
        <v>0.77100000000000002</v>
      </c>
      <c r="Q26" s="29">
        <v>10.199999999999999</v>
      </c>
      <c r="R26" s="29">
        <v>32.700000000000003</v>
      </c>
      <c r="S26" s="29">
        <v>42.9</v>
      </c>
      <c r="T26" s="29">
        <v>24.3</v>
      </c>
      <c r="U26" s="29">
        <v>7.9</v>
      </c>
      <c r="V26" s="29">
        <v>5.0999999999999996</v>
      </c>
      <c r="W26" s="29">
        <v>14.6</v>
      </c>
      <c r="X26" s="29">
        <v>20.5</v>
      </c>
      <c r="Y26" s="37">
        <v>107.5</v>
      </c>
      <c r="Z26" s="19">
        <f t="shared" si="2"/>
        <v>0.56521416202729846</v>
      </c>
      <c r="AA26" s="23">
        <f t="shared" si="0"/>
        <v>0.26235112380522074</v>
      </c>
      <c r="AC26" s="9">
        <f t="shared" si="1"/>
        <v>0</v>
      </c>
    </row>
    <row r="27" spans="1:29" x14ac:dyDescent="0.35">
      <c r="A27" s="36">
        <v>25</v>
      </c>
      <c r="B27" s="28" t="s">
        <v>14</v>
      </c>
      <c r="C27" s="29">
        <v>40</v>
      </c>
      <c r="D27" s="29">
        <v>241.9</v>
      </c>
      <c r="E27" s="29">
        <v>39.1</v>
      </c>
      <c r="F27" s="29">
        <v>86.9</v>
      </c>
      <c r="G27" s="29">
        <v>0.45</v>
      </c>
      <c r="H27" s="29">
        <v>12.8</v>
      </c>
      <c r="I27" s="29">
        <v>37.1</v>
      </c>
      <c r="J27" s="29">
        <v>0.34499999999999997</v>
      </c>
      <c r="K27" s="29">
        <v>26.3</v>
      </c>
      <c r="L27" s="29">
        <v>49.9</v>
      </c>
      <c r="M27" s="29">
        <v>0.52800000000000002</v>
      </c>
      <c r="N27" s="29">
        <v>15.3</v>
      </c>
      <c r="O27" s="29">
        <v>20.6</v>
      </c>
      <c r="P27" s="29">
        <v>0.74399999999999999</v>
      </c>
      <c r="Q27" s="29">
        <v>8</v>
      </c>
      <c r="R27" s="29">
        <v>36.5</v>
      </c>
      <c r="S27" s="29">
        <v>44.5</v>
      </c>
      <c r="T27" s="29">
        <v>23</v>
      </c>
      <c r="U27" s="29">
        <v>6.9</v>
      </c>
      <c r="V27" s="29">
        <v>4.4000000000000004</v>
      </c>
      <c r="W27" s="29">
        <v>14.9</v>
      </c>
      <c r="X27" s="29">
        <v>18.3</v>
      </c>
      <c r="Y27" s="37">
        <v>106.4</v>
      </c>
      <c r="Z27" s="19">
        <f t="shared" si="2"/>
        <v>0.60485214636395634</v>
      </c>
      <c r="AA27" s="23">
        <f t="shared" si="0"/>
        <v>0.42572403412226612</v>
      </c>
      <c r="AC27" s="9">
        <f t="shared" si="1"/>
        <v>0</v>
      </c>
    </row>
    <row r="28" spans="1:29" x14ac:dyDescent="0.35">
      <c r="A28" s="36">
        <v>26</v>
      </c>
      <c r="B28" s="28" t="s">
        <v>1</v>
      </c>
      <c r="C28" s="29">
        <v>39</v>
      </c>
      <c r="D28" s="29">
        <v>240.6</v>
      </c>
      <c r="E28" s="29">
        <v>38.5</v>
      </c>
      <c r="F28" s="29">
        <v>88.8</v>
      </c>
      <c r="G28" s="29">
        <v>0.433</v>
      </c>
      <c r="H28" s="29">
        <v>13.2</v>
      </c>
      <c r="I28" s="29">
        <v>40.5</v>
      </c>
      <c r="J28" s="29">
        <v>0.32600000000000001</v>
      </c>
      <c r="K28" s="29">
        <v>25.3</v>
      </c>
      <c r="L28" s="29">
        <v>48.3</v>
      </c>
      <c r="M28" s="29">
        <v>0.52300000000000002</v>
      </c>
      <c r="N28" s="29">
        <v>16.8</v>
      </c>
      <c r="O28" s="29">
        <v>22.7</v>
      </c>
      <c r="P28" s="29">
        <v>0.74</v>
      </c>
      <c r="Q28" s="29">
        <v>9.1</v>
      </c>
      <c r="R28" s="29">
        <v>33.4</v>
      </c>
      <c r="S28" s="29">
        <v>42.5</v>
      </c>
      <c r="T28" s="29">
        <v>22.1</v>
      </c>
      <c r="U28" s="29">
        <v>8</v>
      </c>
      <c r="V28" s="29">
        <v>5.5</v>
      </c>
      <c r="W28" s="29">
        <v>14.5</v>
      </c>
      <c r="X28" s="29">
        <v>20.100000000000001</v>
      </c>
      <c r="Y28" s="37">
        <v>106.9</v>
      </c>
      <c r="Z28" s="19">
        <f t="shared" si="2"/>
        <v>0.54093240758947592</v>
      </c>
      <c r="AA28" s="23">
        <f t="shared" si="0"/>
        <v>0.16409687190770605</v>
      </c>
      <c r="AC28" s="9">
        <f t="shared" si="1"/>
        <v>0</v>
      </c>
    </row>
    <row r="29" spans="1:29" x14ac:dyDescent="0.35">
      <c r="A29" s="36">
        <v>27</v>
      </c>
      <c r="B29" s="28" t="s">
        <v>49</v>
      </c>
      <c r="C29" s="29">
        <v>40</v>
      </c>
      <c r="D29" s="29">
        <v>243.1</v>
      </c>
      <c r="E29" s="29">
        <v>39.200000000000003</v>
      </c>
      <c r="F29" s="29">
        <v>86.7</v>
      </c>
      <c r="G29" s="29">
        <v>0.45200000000000001</v>
      </c>
      <c r="H29" s="29">
        <v>9.4</v>
      </c>
      <c r="I29" s="29">
        <v>27.7</v>
      </c>
      <c r="J29" s="29">
        <v>0.34</v>
      </c>
      <c r="K29" s="29">
        <v>29.8</v>
      </c>
      <c r="L29" s="29">
        <v>59.1</v>
      </c>
      <c r="M29" s="29">
        <v>0.504</v>
      </c>
      <c r="N29" s="29">
        <v>15.9</v>
      </c>
      <c r="O29" s="29">
        <v>22</v>
      </c>
      <c r="P29" s="29">
        <v>0.72399999999999998</v>
      </c>
      <c r="Q29" s="29">
        <v>11.2</v>
      </c>
      <c r="R29" s="29">
        <v>31.9</v>
      </c>
      <c r="S29" s="29">
        <v>43.1</v>
      </c>
      <c r="T29" s="29">
        <v>23.2</v>
      </c>
      <c r="U29" s="29">
        <v>8.1999999999999993</v>
      </c>
      <c r="V29" s="29">
        <v>5.2</v>
      </c>
      <c r="W29" s="29">
        <v>15.8</v>
      </c>
      <c r="X29" s="29">
        <v>19.2</v>
      </c>
      <c r="Y29" s="37">
        <v>103.6</v>
      </c>
      <c r="Z29" s="19">
        <f t="shared" si="2"/>
        <v>0.51375180747982241</v>
      </c>
      <c r="AA29" s="23">
        <f t="shared" si="0"/>
        <v>5.5021106269562248E-2</v>
      </c>
      <c r="AC29" s="9">
        <f t="shared" si="1"/>
        <v>0</v>
      </c>
    </row>
    <row r="30" spans="1:29" x14ac:dyDescent="0.35">
      <c r="A30" s="36">
        <v>28</v>
      </c>
      <c r="B30" s="28" t="s">
        <v>11</v>
      </c>
      <c r="C30" s="29">
        <v>37</v>
      </c>
      <c r="D30" s="29">
        <v>240.7</v>
      </c>
      <c r="E30" s="29">
        <v>42.3</v>
      </c>
      <c r="F30" s="29">
        <v>91.5</v>
      </c>
      <c r="G30" s="29">
        <v>0.46300000000000002</v>
      </c>
      <c r="H30" s="29">
        <v>10.5</v>
      </c>
      <c r="I30" s="29">
        <v>30.1</v>
      </c>
      <c r="J30" s="29">
        <v>0.35</v>
      </c>
      <c r="K30" s="29">
        <v>31.8</v>
      </c>
      <c r="L30" s="29">
        <v>61.4</v>
      </c>
      <c r="M30" s="29">
        <v>0.51800000000000002</v>
      </c>
      <c r="N30" s="29">
        <v>15.9</v>
      </c>
      <c r="O30" s="29">
        <v>20.3</v>
      </c>
      <c r="P30" s="29">
        <v>0.78300000000000003</v>
      </c>
      <c r="Q30" s="29">
        <v>10.9</v>
      </c>
      <c r="R30" s="29">
        <v>34.1</v>
      </c>
      <c r="S30" s="29">
        <v>45.1</v>
      </c>
      <c r="T30" s="29">
        <v>26.6</v>
      </c>
      <c r="U30" s="29">
        <v>9.8000000000000007</v>
      </c>
      <c r="V30" s="29">
        <v>4.2</v>
      </c>
      <c r="W30" s="29">
        <v>13.5</v>
      </c>
      <c r="X30" s="29">
        <v>18.899999999999999</v>
      </c>
      <c r="Y30" s="37">
        <v>111.1</v>
      </c>
      <c r="Z30" s="19">
        <f t="shared" si="2"/>
        <v>0.59556400533786802</v>
      </c>
      <c r="AA30" s="23">
        <f t="shared" si="0"/>
        <v>0.38701537393787921</v>
      </c>
      <c r="AC30" s="9">
        <f t="shared" si="1"/>
        <v>0</v>
      </c>
    </row>
    <row r="31" spans="1:29" x14ac:dyDescent="0.35">
      <c r="A31" s="38">
        <v>29</v>
      </c>
      <c r="B31" s="30" t="s">
        <v>53</v>
      </c>
      <c r="C31" s="31">
        <v>39</v>
      </c>
      <c r="D31" s="31">
        <v>240.6</v>
      </c>
      <c r="E31" s="31">
        <v>38.6</v>
      </c>
      <c r="F31" s="31">
        <v>89.9</v>
      </c>
      <c r="G31" s="31">
        <v>0.43</v>
      </c>
      <c r="H31" s="31">
        <v>11.9</v>
      </c>
      <c r="I31" s="31">
        <v>33.5</v>
      </c>
      <c r="J31" s="31">
        <v>0.35499999999999998</v>
      </c>
      <c r="K31" s="31">
        <v>26.7</v>
      </c>
      <c r="L31" s="31">
        <v>56.4</v>
      </c>
      <c r="M31" s="31">
        <v>0.47499999999999998</v>
      </c>
      <c r="N31" s="31">
        <v>15.4</v>
      </c>
      <c r="O31" s="31">
        <v>19.5</v>
      </c>
      <c r="P31" s="31">
        <v>0.79</v>
      </c>
      <c r="Q31" s="31">
        <v>10.6</v>
      </c>
      <c r="R31" s="31">
        <v>36</v>
      </c>
      <c r="S31" s="31">
        <v>46.6</v>
      </c>
      <c r="T31" s="31">
        <v>22.6</v>
      </c>
      <c r="U31" s="31">
        <v>6.8</v>
      </c>
      <c r="V31" s="31">
        <v>4.0999999999999996</v>
      </c>
      <c r="W31" s="31">
        <v>13.5</v>
      </c>
      <c r="X31" s="31">
        <v>16.899999999999999</v>
      </c>
      <c r="Y31" s="39">
        <v>104.6</v>
      </c>
      <c r="Z31" s="19">
        <f t="shared" si="2"/>
        <v>0.48845519177458968</v>
      </c>
      <c r="AA31" s="23">
        <f t="shared" si="0"/>
        <v>-4.6187442045176663E-2</v>
      </c>
      <c r="AC31" s="9">
        <f t="shared" si="1"/>
        <v>0</v>
      </c>
    </row>
    <row r="32" spans="1:29" x14ac:dyDescent="0.35">
      <c r="A32" s="40">
        <v>30</v>
      </c>
      <c r="B32" s="41" t="s">
        <v>17</v>
      </c>
      <c r="C32" s="42">
        <v>37</v>
      </c>
      <c r="D32" s="42">
        <v>241.4</v>
      </c>
      <c r="E32" s="42">
        <v>41.4</v>
      </c>
      <c r="F32" s="42">
        <v>90.6</v>
      </c>
      <c r="G32" s="42">
        <v>0.45700000000000002</v>
      </c>
      <c r="H32" s="42">
        <v>10.8</v>
      </c>
      <c r="I32" s="42">
        <v>30</v>
      </c>
      <c r="J32" s="42">
        <v>0.36099999999999999</v>
      </c>
      <c r="K32" s="42">
        <v>30.6</v>
      </c>
      <c r="L32" s="42">
        <v>60.6</v>
      </c>
      <c r="M32" s="42">
        <v>0.504</v>
      </c>
      <c r="N32" s="42">
        <v>16.399999999999999</v>
      </c>
      <c r="O32" s="42">
        <v>20.9</v>
      </c>
      <c r="P32" s="42">
        <v>0.78500000000000003</v>
      </c>
      <c r="Q32" s="42">
        <v>9.1</v>
      </c>
      <c r="R32" s="42">
        <v>35.200000000000003</v>
      </c>
      <c r="S32" s="42">
        <v>44.3</v>
      </c>
      <c r="T32" s="42">
        <v>24.8</v>
      </c>
      <c r="U32" s="42">
        <v>7.2</v>
      </c>
      <c r="V32" s="42">
        <v>5.0999999999999996</v>
      </c>
      <c r="W32" s="42">
        <v>11.3</v>
      </c>
      <c r="X32" s="42">
        <v>17.2</v>
      </c>
      <c r="Y32" s="43"/>
      <c r="Z32" s="19">
        <f t="shared" si="2"/>
        <v>0.57778666077812812</v>
      </c>
      <c r="AA32" s="23">
        <f t="shared" si="0"/>
        <v>0.31369397206689631</v>
      </c>
      <c r="AC32" s="9">
        <f t="shared" si="1"/>
        <v>0</v>
      </c>
    </row>
    <row r="33" spans="1:29" x14ac:dyDescent="0.35">
      <c r="A33" s="1"/>
      <c r="B33" s="3"/>
      <c r="C33" s="2"/>
      <c r="D33" s="2"/>
      <c r="E33" s="2"/>
      <c r="F33" s="2"/>
      <c r="G33" s="2"/>
      <c r="H33" s="2"/>
      <c r="I33" s="2"/>
      <c r="J33" s="2"/>
      <c r="K33" s="2"/>
      <c r="L33" s="2"/>
      <c r="M33" s="2"/>
      <c r="N33" s="2"/>
      <c r="O33" s="2"/>
      <c r="P33" s="2"/>
      <c r="Q33" s="2"/>
      <c r="R33" s="2"/>
      <c r="S33" s="2"/>
      <c r="T33" s="2"/>
      <c r="U33" s="2"/>
      <c r="V33" s="2"/>
      <c r="W33" s="2"/>
      <c r="X33" s="2"/>
      <c r="Y33" s="2"/>
    </row>
    <row r="34" spans="1:29" s="4" customFormat="1" ht="12.65" customHeight="1" x14ac:dyDescent="0.35">
      <c r="A34" s="1"/>
      <c r="B34" s="5" t="s">
        <v>55</v>
      </c>
      <c r="C34" s="5">
        <v>58</v>
      </c>
      <c r="D34" s="5">
        <v>14034</v>
      </c>
      <c r="E34" s="5">
        <v>2368</v>
      </c>
      <c r="F34" s="5">
        <v>5162</v>
      </c>
      <c r="G34" s="5">
        <v>0.45900000000000002</v>
      </c>
      <c r="H34" s="5">
        <v>700</v>
      </c>
      <c r="I34" s="5">
        <v>1962</v>
      </c>
      <c r="J34" s="5">
        <v>0.35699999999999998</v>
      </c>
      <c r="K34" s="5">
        <v>1668</v>
      </c>
      <c r="L34" s="5">
        <v>3200</v>
      </c>
      <c r="M34" s="5">
        <v>0.52100000000000002</v>
      </c>
      <c r="N34" s="5">
        <v>1026</v>
      </c>
      <c r="O34" s="5">
        <v>1330</v>
      </c>
      <c r="P34" s="5">
        <v>0.77100000000000002</v>
      </c>
      <c r="Q34" s="5">
        <v>590</v>
      </c>
      <c r="R34" s="5">
        <v>2023</v>
      </c>
      <c r="S34" s="5">
        <v>2613</v>
      </c>
      <c r="T34" s="5">
        <v>1409</v>
      </c>
      <c r="U34" s="5">
        <v>444</v>
      </c>
      <c r="V34" s="5">
        <v>289</v>
      </c>
      <c r="W34" s="5">
        <v>845</v>
      </c>
      <c r="X34" s="5">
        <v>119</v>
      </c>
      <c r="Z34" s="21"/>
      <c r="AA34" s="18"/>
      <c r="AB34" s="18"/>
      <c r="AC34" s="18"/>
    </row>
  </sheetData>
  <mergeCells count="24">
    <mergeCell ref="M1:M2"/>
    <mergeCell ref="B1:B2"/>
    <mergeCell ref="C1:C2"/>
    <mergeCell ref="D1:D2"/>
    <mergeCell ref="E1:E2"/>
    <mergeCell ref="F1:F2"/>
    <mergeCell ref="G1:G2"/>
    <mergeCell ref="H1:H2"/>
    <mergeCell ref="I1:I2"/>
    <mergeCell ref="J1:J2"/>
    <mergeCell ref="K1:K2"/>
    <mergeCell ref="L1:L2"/>
    <mergeCell ref="Y1:Y2"/>
    <mergeCell ref="N1:N2"/>
    <mergeCell ref="O1:O2"/>
    <mergeCell ref="P1:P2"/>
    <mergeCell ref="Q1:Q2"/>
    <mergeCell ref="R1:R2"/>
    <mergeCell ref="S1:S2"/>
    <mergeCell ref="T1:T2"/>
    <mergeCell ref="U1:U2"/>
    <mergeCell ref="V1:V2"/>
    <mergeCell ref="W1:W2"/>
    <mergeCell ref="X1:X2"/>
  </mergeCells>
  <hyperlinks>
    <hyperlink ref="B4" r:id="rId1" display="https://www.basketball-reference.com/teams/LAC/2021.html" xr:uid="{00000000-0004-0000-0000-000000000000}"/>
    <hyperlink ref="B5" r:id="rId2" display="https://www.basketball-reference.com/teams/MIL/2021.html" xr:uid="{00000000-0004-0000-0000-000001000000}"/>
    <hyperlink ref="B6" r:id="rId3" display="https://www.basketball-reference.com/teams/PHI/2021.html" xr:uid="{00000000-0004-0000-0000-000002000000}"/>
    <hyperlink ref="B7" r:id="rId4" display="https://www.basketball-reference.com/teams/NOP/2021.html" xr:uid="{00000000-0004-0000-0000-000003000000}"/>
    <hyperlink ref="B8" r:id="rId5" display="https://www.basketball-reference.com/teams/GSW/2021.html" xr:uid="{00000000-0004-0000-0000-000004000000}"/>
    <hyperlink ref="B9" r:id="rId6" display="https://www.basketball-reference.com/teams/DEN/2021.html" xr:uid="{00000000-0004-0000-0000-000005000000}"/>
    <hyperlink ref="B10" r:id="rId7" display="https://www.basketball-reference.com/teams/SAC/2021.html" xr:uid="{00000000-0004-0000-0000-000006000000}"/>
    <hyperlink ref="B11" r:id="rId8" display="https://www.basketball-reference.com/teams/UTA/2021.html" xr:uid="{00000000-0004-0000-0000-000007000000}"/>
    <hyperlink ref="B12" r:id="rId9" display="https://www.basketball-reference.com/teams/ATL/2021.html" xr:uid="{00000000-0004-0000-0000-000008000000}"/>
    <hyperlink ref="B13" r:id="rId10" display="https://www.basketball-reference.com/teams/TOR/2021.html" xr:uid="{00000000-0004-0000-0000-000009000000}"/>
    <hyperlink ref="B14" r:id="rId11" display="https://www.basketball-reference.com/teams/LAL/2021.html" xr:uid="{00000000-0004-0000-0000-00000A000000}"/>
    <hyperlink ref="B15" r:id="rId12" display="https://www.basketball-reference.com/teams/POR/2021.html" xr:uid="{00000000-0004-0000-0000-00000B000000}"/>
    <hyperlink ref="B16" r:id="rId13" display="https://www.basketball-reference.com/teams/BOS/2021.html" xr:uid="{00000000-0004-0000-0000-00000C000000}"/>
    <hyperlink ref="B17" r:id="rId14" display="https://www.basketball-reference.com/teams/WAS/2021.html" xr:uid="{00000000-0004-0000-0000-00000D000000}"/>
    <hyperlink ref="B18" r:id="rId15" display="https://www.basketball-reference.com/teams/CHI/2021.html" xr:uid="{00000000-0004-0000-0000-00000E000000}"/>
    <hyperlink ref="B19" r:id="rId16" display="https://www.basketball-reference.com/teams/IND/2021.html" xr:uid="{00000000-0004-0000-0000-00000F000000}"/>
    <hyperlink ref="B20" r:id="rId17" display="https://www.basketball-reference.com/teams/CHO/2021.html" xr:uid="{00000000-0004-0000-0000-000010000000}"/>
    <hyperlink ref="B21" r:id="rId18" display="https://www.basketball-reference.com/teams/MIN/2021.html" xr:uid="{00000000-0004-0000-0000-000011000000}"/>
    <hyperlink ref="B22" r:id="rId19" display="https://www.basketball-reference.com/teams/MIA/2021.html" xr:uid="{00000000-0004-0000-0000-000012000000}"/>
    <hyperlink ref="B23" r:id="rId20" display="https://www.basketball-reference.com/teams/DAL/2021.html" xr:uid="{00000000-0004-0000-0000-000013000000}"/>
    <hyperlink ref="B24" r:id="rId21" display="https://www.basketball-reference.com/teams/PHO/2021.html" xr:uid="{00000000-0004-0000-0000-000014000000}"/>
    <hyperlink ref="B25" r:id="rId22" display="https://www.basketball-reference.com/teams/NYK/2021.html" xr:uid="{00000000-0004-0000-0000-000015000000}"/>
    <hyperlink ref="B26" r:id="rId23" display="https://www.basketball-reference.com/teams/DET/2021.html" xr:uid="{00000000-0004-0000-0000-000016000000}"/>
    <hyperlink ref="B27" r:id="rId24" display="https://www.basketball-reference.com/teams/OKC/2021.html" xr:uid="{00000000-0004-0000-0000-000017000000}"/>
    <hyperlink ref="B28" r:id="rId25" display="https://www.basketball-reference.com/teams/HOU/2021.html" xr:uid="{00000000-0004-0000-0000-000018000000}"/>
    <hyperlink ref="B29" r:id="rId26" display="https://www.basketball-reference.com/teams/CLE/2021.html" xr:uid="{00000000-0004-0000-0000-000019000000}"/>
    <hyperlink ref="B30" r:id="rId27" display="https://www.basketball-reference.com/teams/MEM/2021.html" xr:uid="{00000000-0004-0000-0000-00001A000000}"/>
    <hyperlink ref="B31" r:id="rId28" display="https://www.basketball-reference.com/teams/ORL/2021.html" xr:uid="{00000000-0004-0000-0000-00001B000000}"/>
    <hyperlink ref="B32" r:id="rId29" display="https://www.basketball-reference.com/teams/SAS/2021.html" xr:uid="{00000000-0004-0000-0000-00001C000000}"/>
    <hyperlink ref="B3" r:id="rId30" display="https://www.basketball-reference.com/teams/BRK/2021.html" xr:uid="{00000000-0004-0000-0000-00001D000000}"/>
  </hyperlinks>
  <pageMargins left="0.7" right="0.7" top="0.75" bottom="0.75" header="0.3" footer="0.3"/>
  <pageSetup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9FC7-FA09-408D-91DF-EA03C2B27711}">
  <sheetPr>
    <tabColor rgb="FFFFFF00"/>
  </sheetPr>
  <dimension ref="A1:I19"/>
  <sheetViews>
    <sheetView topLeftCell="A5" workbookViewId="0">
      <selection activeCell="B16" sqref="B16:B19"/>
    </sheetView>
  </sheetViews>
  <sheetFormatPr defaultRowHeight="14.5" x14ac:dyDescent="0.35"/>
  <sheetData>
    <row r="1" spans="1:9" x14ac:dyDescent="0.35">
      <c r="A1" t="s">
        <v>73</v>
      </c>
    </row>
    <row r="2" spans="1:9" ht="15" thickBot="1" x14ac:dyDescent="0.4"/>
    <row r="3" spans="1:9" x14ac:dyDescent="0.35">
      <c r="A3" s="13" t="s">
        <v>74</v>
      </c>
      <c r="B3" s="13"/>
    </row>
    <row r="4" spans="1:9" x14ac:dyDescent="0.35">
      <c r="A4" s="10" t="s">
        <v>75</v>
      </c>
      <c r="B4" s="10">
        <v>0.72891681737148151</v>
      </c>
    </row>
    <row r="5" spans="1:9" x14ac:dyDescent="0.35">
      <c r="A5" s="10" t="s">
        <v>76</v>
      </c>
      <c r="B5" s="10">
        <v>0.53131972664696969</v>
      </c>
    </row>
    <row r="6" spans="1:9" x14ac:dyDescent="0.35">
      <c r="A6" s="10" t="s">
        <v>77</v>
      </c>
      <c r="B6" s="10">
        <v>0.49899694917434689</v>
      </c>
    </row>
    <row r="7" spans="1:9" x14ac:dyDescent="0.35">
      <c r="A7" s="10" t="s">
        <v>78</v>
      </c>
      <c r="B7" s="10">
        <v>0.3481528622923204</v>
      </c>
    </row>
    <row r="8" spans="1:9" ht="15" thickBot="1" x14ac:dyDescent="0.4">
      <c r="A8" s="11" t="s">
        <v>79</v>
      </c>
      <c r="B8" s="11">
        <v>32</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2</v>
      </c>
      <c r="C12" s="10">
        <v>3.9848979498522725</v>
      </c>
      <c r="D12" s="10">
        <v>1.9924489749261363</v>
      </c>
      <c r="E12" s="10">
        <v>16.437935356792732</v>
      </c>
      <c r="F12" s="10">
        <v>1.6893194445679392E-5</v>
      </c>
    </row>
    <row r="13" spans="1:9" x14ac:dyDescent="0.35">
      <c r="A13" s="10" t="s">
        <v>82</v>
      </c>
      <c r="B13" s="10">
        <v>29</v>
      </c>
      <c r="C13" s="10">
        <v>3.5151020501477275</v>
      </c>
      <c r="D13" s="10">
        <v>0.12121041552233543</v>
      </c>
      <c r="E13" s="10"/>
      <c r="F13" s="10"/>
    </row>
    <row r="14" spans="1:9" ht="15" thickBot="1" x14ac:dyDescent="0.4">
      <c r="A14" s="11" t="s">
        <v>83</v>
      </c>
      <c r="B14" s="11">
        <v>31</v>
      </c>
      <c r="C14" s="11">
        <v>7.5</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9" x14ac:dyDescent="0.35">
      <c r="A17" s="10" t="s">
        <v>84</v>
      </c>
      <c r="B17" s="10">
        <v>0.27591452339372657</v>
      </c>
      <c r="C17" s="10">
        <v>0.59076887785134335</v>
      </c>
      <c r="D17" s="10">
        <v>0.46704309204175043</v>
      </c>
      <c r="E17" s="10">
        <v>0.64395919251677403</v>
      </c>
      <c r="F17" s="10">
        <v>-0.93234349723731591</v>
      </c>
      <c r="G17" s="10">
        <v>1.4841725440247691</v>
      </c>
      <c r="H17" s="10">
        <v>-0.93234349723731591</v>
      </c>
      <c r="I17" s="10">
        <v>1.4841725440247691</v>
      </c>
    </row>
    <row r="18" spans="1:9" x14ac:dyDescent="0.35">
      <c r="A18" s="10" t="s">
        <v>168</v>
      </c>
      <c r="B18" s="10">
        <v>5.5397559185851868E-2</v>
      </c>
      <c r="C18" s="10">
        <v>1.5635137691012307E-2</v>
      </c>
      <c r="D18" s="10">
        <v>3.5431449521353797</v>
      </c>
      <c r="E18" s="10">
        <v>1.3607384576877852E-3</v>
      </c>
      <c r="F18" s="10">
        <v>2.3420112121367201E-2</v>
      </c>
      <c r="G18" s="10">
        <v>8.7375006250336534E-2</v>
      </c>
      <c r="H18" s="10">
        <v>2.3420112121367201E-2</v>
      </c>
      <c r="I18" s="10">
        <v>8.7375006250336534E-2</v>
      </c>
    </row>
    <row r="19" spans="1:9" ht="15" thickBot="1" x14ac:dyDescent="0.4">
      <c r="A19" s="11" t="s">
        <v>165</v>
      </c>
      <c r="B19" s="11">
        <v>-5.1024330484201304E-2</v>
      </c>
      <c r="C19" s="11">
        <v>1.6131760090207975E-2</v>
      </c>
      <c r="D19" s="11">
        <v>-3.1629735502434864</v>
      </c>
      <c r="E19" s="11">
        <v>3.6469348349416199E-3</v>
      </c>
      <c r="F19" s="11">
        <v>-8.4017484400468009E-2</v>
      </c>
      <c r="G19" s="11">
        <v>-1.8031176567934598E-2</v>
      </c>
      <c r="H19" s="11">
        <v>-8.4017484400468009E-2</v>
      </c>
      <c r="I19" s="11">
        <v>-1.8031176567934598E-2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EF76-D210-413C-BF46-A573D695322F}">
  <sheetPr>
    <tabColor rgb="FFFFFF00"/>
  </sheetPr>
  <dimension ref="A1:I56"/>
  <sheetViews>
    <sheetView workbookViewId="0">
      <selection activeCell="B16" sqref="B16:B18"/>
    </sheetView>
  </sheetViews>
  <sheetFormatPr defaultRowHeight="14.5" x14ac:dyDescent="0.35"/>
  <sheetData>
    <row r="1" spans="1:9" x14ac:dyDescent="0.35">
      <c r="A1" t="s">
        <v>73</v>
      </c>
    </row>
    <row r="2" spans="1:9" ht="15" thickBot="1" x14ac:dyDescent="0.4"/>
    <row r="3" spans="1:9" x14ac:dyDescent="0.35">
      <c r="A3" s="13" t="s">
        <v>74</v>
      </c>
      <c r="B3" s="13"/>
    </row>
    <row r="4" spans="1:9" x14ac:dyDescent="0.35">
      <c r="A4" s="10" t="s">
        <v>75</v>
      </c>
      <c r="B4" s="10">
        <v>0.5730895689240344</v>
      </c>
    </row>
    <row r="5" spans="1:9" x14ac:dyDescent="0.35">
      <c r="A5" s="10" t="s">
        <v>76</v>
      </c>
      <c r="B5" s="10">
        <v>0.32843165400953561</v>
      </c>
    </row>
    <row r="6" spans="1:9" x14ac:dyDescent="0.35">
      <c r="A6" s="10" t="s">
        <v>77</v>
      </c>
      <c r="B6" s="10">
        <v>0.30604604247652012</v>
      </c>
    </row>
    <row r="7" spans="1:9" x14ac:dyDescent="0.35">
      <c r="A7" s="10" t="s">
        <v>78</v>
      </c>
      <c r="B7" s="10">
        <v>0.40974636849838714</v>
      </c>
    </row>
    <row r="8" spans="1:9" ht="15" thickBot="1" x14ac:dyDescent="0.4">
      <c r="A8" s="11" t="s">
        <v>79</v>
      </c>
      <c r="B8" s="11">
        <v>32</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1</v>
      </c>
      <c r="C12" s="10">
        <v>2.4632374050715171</v>
      </c>
      <c r="D12" s="10">
        <v>2.4632374050715171</v>
      </c>
      <c r="E12" s="10">
        <v>14.671551568968635</v>
      </c>
      <c r="F12" s="10">
        <v>6.0732572363686736E-4</v>
      </c>
    </row>
    <row r="13" spans="1:9" x14ac:dyDescent="0.35">
      <c r="A13" s="10" t="s">
        <v>82</v>
      </c>
      <c r="B13" s="10">
        <v>30</v>
      </c>
      <c r="C13" s="10">
        <v>5.0367625949284829</v>
      </c>
      <c r="D13" s="10">
        <v>0.16789208649761608</v>
      </c>
      <c r="E13" s="10"/>
      <c r="F13" s="10"/>
    </row>
    <row r="14" spans="1:9" ht="15" thickBot="1" x14ac:dyDescent="0.4">
      <c r="A14" s="11" t="s">
        <v>83</v>
      </c>
      <c r="B14" s="11">
        <v>31</v>
      </c>
      <c r="C14" s="11">
        <v>7.5</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9" x14ac:dyDescent="0.35">
      <c r="A17" s="10" t="s">
        <v>84</v>
      </c>
      <c r="B17" s="10">
        <v>1.9497895179008011</v>
      </c>
      <c r="C17" s="10">
        <v>0.41746694428929715</v>
      </c>
      <c r="D17" s="10">
        <v>4.6705243243154406</v>
      </c>
      <c r="E17" s="10">
        <v>5.8976088074517913E-5</v>
      </c>
      <c r="F17" s="10">
        <v>1.0972082761625264</v>
      </c>
      <c r="G17" s="10">
        <v>2.8023707596390759</v>
      </c>
      <c r="H17" s="10">
        <v>1.0972082761625264</v>
      </c>
      <c r="I17" s="10">
        <v>2.8023707596390759</v>
      </c>
    </row>
    <row r="18" spans="1:9" ht="15" thickBot="1" x14ac:dyDescent="0.4">
      <c r="A18" s="11" t="s">
        <v>165</v>
      </c>
      <c r="B18" s="11">
        <v>-6.9022414152616937E-2</v>
      </c>
      <c r="C18" s="11">
        <v>1.8019889480067511E-2</v>
      </c>
      <c r="D18" s="11">
        <v>-3.8303461421872353</v>
      </c>
      <c r="E18" s="11">
        <v>6.0732572363686563E-4</v>
      </c>
      <c r="F18" s="11">
        <v>-0.10582393810335125</v>
      </c>
      <c r="G18" s="11">
        <v>-3.2220890201882631E-2</v>
      </c>
      <c r="H18" s="11">
        <v>-0.10582393810335125</v>
      </c>
      <c r="I18" s="11">
        <v>-3.2220890201882631E-2</v>
      </c>
    </row>
    <row r="22" spans="1:9" x14ac:dyDescent="0.35">
      <c r="A22" t="s">
        <v>174</v>
      </c>
    </row>
    <row r="23" spans="1:9" ht="15" thickBot="1" x14ac:dyDescent="0.4"/>
    <row r="24" spans="1:9" x14ac:dyDescent="0.35">
      <c r="A24" s="12" t="s">
        <v>175</v>
      </c>
      <c r="B24" s="12" t="s">
        <v>176</v>
      </c>
      <c r="C24" s="12" t="s">
        <v>177</v>
      </c>
    </row>
    <row r="25" spans="1:9" x14ac:dyDescent="0.35">
      <c r="A25" s="10">
        <v>1</v>
      </c>
      <c r="B25" s="10">
        <v>4.477088728857348E-2</v>
      </c>
      <c r="C25" s="10">
        <v>-4.477088728857348E-2</v>
      </c>
    </row>
    <row r="26" spans="1:9" x14ac:dyDescent="0.35">
      <c r="A26" s="10">
        <v>2</v>
      </c>
      <c r="B26" s="10">
        <v>0.23113140550063949</v>
      </c>
      <c r="C26" s="10">
        <v>-0.23113140550063949</v>
      </c>
    </row>
    <row r="27" spans="1:9" x14ac:dyDescent="0.35">
      <c r="A27" s="10">
        <v>3</v>
      </c>
      <c r="B27" s="10">
        <v>0.73499502881474288</v>
      </c>
      <c r="C27" s="10">
        <v>0.26500497118525712</v>
      </c>
    </row>
    <row r="28" spans="1:9" x14ac:dyDescent="0.35">
      <c r="A28" s="10">
        <v>4</v>
      </c>
      <c r="B28" s="10">
        <v>0.83162640862840687</v>
      </c>
      <c r="C28" s="10">
        <v>0.16837359137159313</v>
      </c>
    </row>
    <row r="29" spans="1:9" x14ac:dyDescent="0.35">
      <c r="A29" s="10">
        <v>5</v>
      </c>
      <c r="B29" s="10">
        <v>-7.9469458186136821E-2</v>
      </c>
      <c r="C29" s="10">
        <v>7.9469458186136821E-2</v>
      </c>
    </row>
    <row r="30" spans="1:9" x14ac:dyDescent="0.35">
      <c r="A30" s="10">
        <v>6</v>
      </c>
      <c r="B30" s="10">
        <v>0.66597261466212609</v>
      </c>
      <c r="C30" s="10">
        <v>-0.66597261466212609</v>
      </c>
    </row>
    <row r="31" spans="1:9" x14ac:dyDescent="0.35">
      <c r="A31" s="10">
        <v>7</v>
      </c>
      <c r="B31" s="10">
        <v>0.14140226710223747</v>
      </c>
      <c r="C31" s="10">
        <v>-0.14140226710223747</v>
      </c>
    </row>
    <row r="32" spans="1:9" x14ac:dyDescent="0.35">
      <c r="A32" s="10">
        <v>8</v>
      </c>
      <c r="B32" s="10">
        <v>0.25183812974642428</v>
      </c>
      <c r="C32" s="10">
        <v>-0.25183812974642428</v>
      </c>
    </row>
    <row r="33" spans="1:3" x14ac:dyDescent="0.35">
      <c r="A33" s="10">
        <v>9</v>
      </c>
      <c r="B33" s="10">
        <v>0.56243899343320058</v>
      </c>
      <c r="C33" s="10">
        <v>-0.56243899343320058</v>
      </c>
    </row>
    <row r="34" spans="1:3" x14ac:dyDescent="0.35">
      <c r="A34" s="10">
        <v>10</v>
      </c>
      <c r="B34" s="10">
        <v>0.58314571767898582</v>
      </c>
      <c r="C34" s="10">
        <v>-0.58314571767898582</v>
      </c>
    </row>
    <row r="35" spans="1:3" x14ac:dyDescent="0.35">
      <c r="A35" s="10">
        <v>11</v>
      </c>
      <c r="B35" s="10">
        <v>0.12759778427171398</v>
      </c>
      <c r="C35" s="10">
        <v>-0.12759778427171398</v>
      </c>
    </row>
    <row r="36" spans="1:3" x14ac:dyDescent="0.35">
      <c r="A36" s="10">
        <v>12</v>
      </c>
      <c r="B36" s="10">
        <v>0.59695020050950909</v>
      </c>
      <c r="C36" s="10">
        <v>0.40304979949049091</v>
      </c>
    </row>
    <row r="37" spans="1:3" x14ac:dyDescent="0.35">
      <c r="A37" s="10">
        <v>13</v>
      </c>
      <c r="B37" s="10">
        <v>0.28634933682273278</v>
      </c>
      <c r="C37" s="10">
        <v>0.71365066317726722</v>
      </c>
    </row>
    <row r="38" spans="1:3" x14ac:dyDescent="0.35">
      <c r="A38" s="10">
        <v>14</v>
      </c>
      <c r="B38" s="10">
        <v>0.34156726814482652</v>
      </c>
      <c r="C38" s="10">
        <v>-0.34156726814482652</v>
      </c>
    </row>
    <row r="39" spans="1:3" x14ac:dyDescent="0.35">
      <c r="A39" s="10">
        <v>15</v>
      </c>
      <c r="B39" s="10">
        <v>0.23803364691590101</v>
      </c>
      <c r="C39" s="10">
        <v>-0.23803364691590101</v>
      </c>
    </row>
    <row r="40" spans="1:3" x14ac:dyDescent="0.35">
      <c r="A40" s="10">
        <v>16</v>
      </c>
      <c r="B40" s="10">
        <v>0.62455916617055607</v>
      </c>
      <c r="C40" s="10">
        <v>0.37544083382944393</v>
      </c>
    </row>
    <row r="41" spans="1:3" x14ac:dyDescent="0.35">
      <c r="A41" s="10">
        <v>17</v>
      </c>
      <c r="B41" s="10">
        <v>0.4589053722042753</v>
      </c>
      <c r="C41" s="10">
        <v>-0.4589053722042753</v>
      </c>
    </row>
    <row r="42" spans="1:3" x14ac:dyDescent="0.35">
      <c r="A42" s="10">
        <v>18</v>
      </c>
      <c r="B42" s="10">
        <v>0.37607847522113502</v>
      </c>
      <c r="C42" s="10">
        <v>-0.37607847522113502</v>
      </c>
    </row>
    <row r="43" spans="1:3" x14ac:dyDescent="0.35">
      <c r="A43" s="10">
        <v>19</v>
      </c>
      <c r="B43" s="10">
        <v>-0.18300307941506211</v>
      </c>
      <c r="C43" s="10">
        <v>0.18300307941506211</v>
      </c>
    </row>
    <row r="44" spans="1:3" x14ac:dyDescent="0.35">
      <c r="A44" s="10">
        <v>20</v>
      </c>
      <c r="B44" s="10">
        <v>0.64526589041634108</v>
      </c>
      <c r="C44" s="10">
        <v>0.35473410958365892</v>
      </c>
    </row>
    <row r="45" spans="1:3" x14ac:dyDescent="0.35">
      <c r="A45" s="10">
        <v>21</v>
      </c>
      <c r="B45" s="10">
        <v>0.97657347834890229</v>
      </c>
      <c r="C45" s="10">
        <v>2.3426521651097709E-2</v>
      </c>
    </row>
    <row r="46" spans="1:3" x14ac:dyDescent="0.35">
      <c r="A46" s="10">
        <v>22</v>
      </c>
      <c r="B46" s="10">
        <v>0.47961209645006031</v>
      </c>
      <c r="C46" s="10">
        <v>0.52038790354993969</v>
      </c>
    </row>
    <row r="47" spans="1:3" x14ac:dyDescent="0.35">
      <c r="A47" s="10">
        <v>23</v>
      </c>
      <c r="B47" s="10">
        <v>3.3574387970034536E-3</v>
      </c>
      <c r="C47" s="10">
        <v>-3.3574387970034536E-3</v>
      </c>
    </row>
    <row r="48" spans="1:3" x14ac:dyDescent="0.35">
      <c r="A48" s="10">
        <v>24</v>
      </c>
      <c r="B48" s="10">
        <v>0.40368744088218178</v>
      </c>
      <c r="C48" s="10">
        <v>-0.40368744088218178</v>
      </c>
    </row>
    <row r="49" spans="1:3" x14ac:dyDescent="0.35">
      <c r="A49" s="10">
        <v>25</v>
      </c>
      <c r="B49" s="10">
        <v>0.14140226710223747</v>
      </c>
      <c r="C49" s="10">
        <v>-0.14140226710223747</v>
      </c>
    </row>
    <row r="50" spans="1:3" x14ac:dyDescent="0.35">
      <c r="A50" s="10">
        <v>26</v>
      </c>
      <c r="B50" s="10">
        <v>0.42439416512796679</v>
      </c>
      <c r="C50" s="10">
        <v>0.57560583487203321</v>
      </c>
    </row>
    <row r="51" spans="1:3" x14ac:dyDescent="0.35">
      <c r="A51" s="10">
        <v>27</v>
      </c>
      <c r="B51" s="10">
        <v>0.64526589041634108</v>
      </c>
      <c r="C51" s="10">
        <v>-0.64526589041634108</v>
      </c>
    </row>
    <row r="52" spans="1:3" x14ac:dyDescent="0.35">
      <c r="A52" s="10">
        <v>28</v>
      </c>
      <c r="B52" s="10">
        <v>0.61075468334003258</v>
      </c>
      <c r="C52" s="10">
        <v>0.38924531665996742</v>
      </c>
    </row>
    <row r="53" spans="1:3" x14ac:dyDescent="0.35">
      <c r="A53" s="10">
        <v>29</v>
      </c>
      <c r="B53" s="10">
        <v>0.23113140550063949</v>
      </c>
      <c r="C53" s="10">
        <v>0.76886859449936051</v>
      </c>
    </row>
    <row r="54" spans="1:3" x14ac:dyDescent="0.35">
      <c r="A54" s="10">
        <v>30</v>
      </c>
      <c r="B54" s="10">
        <v>1.0259680212265199E-2</v>
      </c>
      <c r="C54" s="10">
        <v>-1.0259680212265199E-2</v>
      </c>
    </row>
    <row r="55" spans="1:3" x14ac:dyDescent="0.35">
      <c r="A55" s="10">
        <v>31</v>
      </c>
      <c r="B55" s="10">
        <v>0.52102554494163056</v>
      </c>
      <c r="C55" s="10">
        <v>0.47897445505836944</v>
      </c>
    </row>
    <row r="56" spans="1:3" ht="15" thickBot="1" x14ac:dyDescent="0.4">
      <c r="A56" s="11">
        <v>32</v>
      </c>
      <c r="B56" s="11">
        <v>7.237985294962046E-2</v>
      </c>
      <c r="C56" s="11">
        <v>-7.237985294962046E-2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9D73-138B-40BC-AC61-F69E76C0DB09}">
  <sheetPr>
    <tabColor rgb="FFFF0000"/>
  </sheetPr>
  <dimension ref="A1:I22"/>
  <sheetViews>
    <sheetView workbookViewId="0">
      <selection sqref="A1:I25"/>
    </sheetView>
  </sheetViews>
  <sheetFormatPr defaultRowHeight="14.5" x14ac:dyDescent="0.35"/>
  <sheetData>
    <row r="1" spans="1:9" x14ac:dyDescent="0.35">
      <c r="A1" t="s">
        <v>73</v>
      </c>
    </row>
    <row r="2" spans="1:9" ht="15" thickBot="1" x14ac:dyDescent="0.4"/>
    <row r="3" spans="1:9" x14ac:dyDescent="0.35">
      <c r="A3" s="13" t="s">
        <v>74</v>
      </c>
      <c r="B3" s="13"/>
    </row>
    <row r="4" spans="1:9" x14ac:dyDescent="0.35">
      <c r="A4" s="10" t="s">
        <v>75</v>
      </c>
      <c r="B4" s="10">
        <v>0.78734069729616485</v>
      </c>
    </row>
    <row r="5" spans="1:9" x14ac:dyDescent="0.35">
      <c r="A5" s="10" t="s">
        <v>76</v>
      </c>
      <c r="B5" s="10">
        <v>0.61990537361881104</v>
      </c>
    </row>
    <row r="6" spans="1:9" x14ac:dyDescent="0.35">
      <c r="A6" s="10" t="s">
        <v>77</v>
      </c>
      <c r="B6" s="10">
        <v>0.40874169229592838</v>
      </c>
    </row>
    <row r="7" spans="1:9" x14ac:dyDescent="0.35">
      <c r="A7" s="10" t="s">
        <v>78</v>
      </c>
      <c r="B7" s="10">
        <v>0.11623946405051212</v>
      </c>
    </row>
    <row r="8" spans="1:9" ht="15" thickBot="1" x14ac:dyDescent="0.4">
      <c r="A8" s="11" t="s">
        <v>79</v>
      </c>
      <c r="B8" s="11">
        <v>15</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5</v>
      </c>
      <c r="C12" s="10">
        <v>0.19832770138761194</v>
      </c>
      <c r="D12" s="10">
        <v>3.9665540277522386E-2</v>
      </c>
      <c r="E12" s="10">
        <v>2.9356628456904765</v>
      </c>
      <c r="F12" s="10">
        <v>7.6350311269528612E-2</v>
      </c>
    </row>
    <row r="13" spans="1:9" x14ac:dyDescent="0.35">
      <c r="A13" s="10" t="s">
        <v>82</v>
      </c>
      <c r="B13" s="10">
        <v>9</v>
      </c>
      <c r="C13" s="10">
        <v>0.1216045170247527</v>
      </c>
      <c r="D13" s="10">
        <v>1.3511613002750299E-2</v>
      </c>
      <c r="E13" s="10"/>
      <c r="F13" s="10"/>
    </row>
    <row r="14" spans="1:9" ht="15" thickBot="1" x14ac:dyDescent="0.4">
      <c r="A14" s="11" t="s">
        <v>83</v>
      </c>
      <c r="B14" s="11">
        <v>14</v>
      </c>
      <c r="C14" s="11">
        <v>0.31993221841236463</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9" x14ac:dyDescent="0.35">
      <c r="A17" s="10" t="s">
        <v>84</v>
      </c>
      <c r="B17" s="10">
        <v>18.629543298170873</v>
      </c>
      <c r="C17" s="10">
        <v>0.87726885700246049</v>
      </c>
      <c r="D17" s="10">
        <v>21.235842523609183</v>
      </c>
      <c r="E17" s="10">
        <v>5.347271315723798E-9</v>
      </c>
      <c r="F17" s="10">
        <v>16.645023269602962</v>
      </c>
      <c r="G17" s="10">
        <v>20.614063326738783</v>
      </c>
      <c r="H17" s="10">
        <v>16.645023269602962</v>
      </c>
      <c r="I17" s="10">
        <v>20.614063326738783</v>
      </c>
    </row>
    <row r="18" spans="1:9" x14ac:dyDescent="0.35">
      <c r="A18" s="10" t="s">
        <v>218</v>
      </c>
      <c r="B18" s="10">
        <v>-6.833206090822265E-2</v>
      </c>
      <c r="C18" s="10">
        <v>3.5266905937996709E-2</v>
      </c>
      <c r="D18" s="10">
        <v>-1.937568921650181</v>
      </c>
      <c r="E18" s="10">
        <v>8.4638818856758155E-2</v>
      </c>
      <c r="F18" s="10">
        <v>-0.14811134478559246</v>
      </c>
      <c r="G18" s="10">
        <v>1.1447222969147172E-2</v>
      </c>
      <c r="H18" s="10">
        <v>-0.14811134478559246</v>
      </c>
      <c r="I18" s="10">
        <v>1.1447222969147172E-2</v>
      </c>
    </row>
    <row r="19" spans="1:9" x14ac:dyDescent="0.35">
      <c r="A19" s="10" t="s">
        <v>221</v>
      </c>
      <c r="B19" s="10">
        <v>1.0957741689823726E-2</v>
      </c>
      <c r="C19" s="10">
        <v>5.9873334472073129E-3</v>
      </c>
      <c r="D19" s="10">
        <v>1.8301539051470022</v>
      </c>
      <c r="E19" s="10">
        <v>0.10047105303121445</v>
      </c>
      <c r="F19" s="10">
        <v>-2.5865475538375676E-3</v>
      </c>
      <c r="G19" s="10">
        <v>2.4502030933485019E-2</v>
      </c>
      <c r="H19" s="10">
        <v>-2.5865475538375676E-3</v>
      </c>
      <c r="I19" s="10">
        <v>2.4502030933485019E-2</v>
      </c>
    </row>
    <row r="20" spans="1:9" x14ac:dyDescent="0.35">
      <c r="A20" s="10" t="s">
        <v>220</v>
      </c>
      <c r="B20" s="10">
        <v>1.5533801690017167E-4</v>
      </c>
      <c r="C20" s="10">
        <v>8.0555911115992362E-5</v>
      </c>
      <c r="D20" s="10">
        <v>1.9283254915520804</v>
      </c>
      <c r="E20" s="10">
        <v>8.5902785853730748E-2</v>
      </c>
      <c r="F20" s="10">
        <v>-2.689211443660601E-5</v>
      </c>
      <c r="G20" s="10">
        <v>3.3756814823694936E-4</v>
      </c>
      <c r="H20" s="10">
        <v>-2.689211443660601E-5</v>
      </c>
      <c r="I20" s="10">
        <v>3.3756814823694936E-4</v>
      </c>
    </row>
    <row r="21" spans="1:9" x14ac:dyDescent="0.35">
      <c r="A21" s="10" t="s">
        <v>223</v>
      </c>
      <c r="B21" s="10">
        <v>1.9255151139561458E-4</v>
      </c>
      <c r="C21" s="10">
        <v>2.8185759176164825E-4</v>
      </c>
      <c r="D21" s="10">
        <v>0.68315176537251121</v>
      </c>
      <c r="E21" s="10">
        <v>0.51171199975233184</v>
      </c>
      <c r="F21" s="10">
        <v>-4.4505465869705042E-4</v>
      </c>
      <c r="G21" s="10">
        <v>8.3015768148827953E-4</v>
      </c>
      <c r="H21" s="10">
        <v>-4.4505465869705042E-4</v>
      </c>
      <c r="I21" s="10">
        <v>8.3015768148827953E-4</v>
      </c>
    </row>
    <row r="22" spans="1:9" ht="15" thickBot="1" x14ac:dyDescent="0.4">
      <c r="A22" s="11" t="s">
        <v>227</v>
      </c>
      <c r="B22" s="11">
        <v>-1.9871860010739786</v>
      </c>
      <c r="C22" s="11">
        <v>1.3396425554579738</v>
      </c>
      <c r="D22" s="11">
        <v>-1.4833703161920186</v>
      </c>
      <c r="E22" s="11">
        <v>0.17212675380936029</v>
      </c>
      <c r="F22" s="11">
        <v>-5.0176680034925258</v>
      </c>
      <c r="G22" s="11">
        <v>1.0432960013445691</v>
      </c>
      <c r="H22" s="11">
        <v>-5.0176680034925258</v>
      </c>
      <c r="I22" s="11">
        <v>1.0432960013445691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941FC-6EA0-48B3-A5BC-6F6ACAE02D22}">
  <sheetPr>
    <tabColor rgb="FFFF0000"/>
  </sheetPr>
  <dimension ref="A1:I21"/>
  <sheetViews>
    <sheetView topLeftCell="A4" workbookViewId="0">
      <selection activeCell="A16" sqref="A16:B21"/>
    </sheetView>
  </sheetViews>
  <sheetFormatPr defaultRowHeight="14.5" x14ac:dyDescent="0.35"/>
  <sheetData>
    <row r="1" spans="1:9" x14ac:dyDescent="0.35">
      <c r="A1" t="s">
        <v>73</v>
      </c>
    </row>
    <row r="2" spans="1:9" ht="15" thickBot="1" x14ac:dyDescent="0.4"/>
    <row r="3" spans="1:9" x14ac:dyDescent="0.35">
      <c r="A3" s="13" t="s">
        <v>74</v>
      </c>
      <c r="B3" s="13"/>
    </row>
    <row r="4" spans="1:9" x14ac:dyDescent="0.35">
      <c r="A4" s="10" t="s">
        <v>75</v>
      </c>
      <c r="B4" s="10">
        <v>0.77472286038743843</v>
      </c>
    </row>
    <row r="5" spans="1:9" x14ac:dyDescent="0.35">
      <c r="A5" s="10" t="s">
        <v>76</v>
      </c>
      <c r="B5" s="10">
        <v>0.60019551040689445</v>
      </c>
    </row>
    <row r="6" spans="1:9" x14ac:dyDescent="0.35">
      <c r="A6" s="10" t="s">
        <v>77</v>
      </c>
      <c r="B6" s="10">
        <v>0.44027371456965214</v>
      </c>
    </row>
    <row r="7" spans="1:9" x14ac:dyDescent="0.35">
      <c r="A7" s="10" t="s">
        <v>78</v>
      </c>
      <c r="B7" s="10">
        <v>0.11309745235271455</v>
      </c>
    </row>
    <row r="8" spans="1:9" ht="15" thickBot="1" x14ac:dyDescent="0.4">
      <c r="A8" s="11" t="s">
        <v>79</v>
      </c>
      <c r="B8" s="11">
        <v>15</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4</v>
      </c>
      <c r="C12" s="10">
        <v>0.19202188112561924</v>
      </c>
      <c r="D12" s="10">
        <v>4.8005470281404811E-2</v>
      </c>
      <c r="E12" s="10">
        <v>3.7530563439753619</v>
      </c>
      <c r="F12" s="10">
        <v>4.0869982171281509E-2</v>
      </c>
    </row>
    <row r="13" spans="1:9" x14ac:dyDescent="0.35">
      <c r="A13" s="10" t="s">
        <v>82</v>
      </c>
      <c r="B13" s="10">
        <v>10</v>
      </c>
      <c r="C13" s="10">
        <v>0.12791033728674539</v>
      </c>
      <c r="D13" s="10">
        <v>1.2791033728674539E-2</v>
      </c>
      <c r="E13" s="10"/>
      <c r="F13" s="10"/>
    </row>
    <row r="14" spans="1:9" ht="15" thickBot="1" x14ac:dyDescent="0.4">
      <c r="A14" s="11" t="s">
        <v>83</v>
      </c>
      <c r="B14" s="11">
        <v>14</v>
      </c>
      <c r="C14" s="11">
        <v>0.31993221841236463</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9" x14ac:dyDescent="0.35">
      <c r="A17" s="10" t="s">
        <v>84</v>
      </c>
      <c r="B17" s="10">
        <v>18.91602462774215</v>
      </c>
      <c r="C17" s="10">
        <v>0.7497196935333772</v>
      </c>
      <c r="D17" s="10">
        <v>25.230795977350191</v>
      </c>
      <c r="E17" s="10">
        <v>2.1916084208578691E-10</v>
      </c>
      <c r="F17" s="10">
        <v>17.245545050481191</v>
      </c>
      <c r="G17" s="10">
        <v>20.586504205003109</v>
      </c>
      <c r="H17" s="10">
        <v>17.245545050481191</v>
      </c>
      <c r="I17" s="10">
        <v>20.586504205003109</v>
      </c>
    </row>
    <row r="18" spans="1:9" x14ac:dyDescent="0.35">
      <c r="A18" s="10" t="s">
        <v>218</v>
      </c>
      <c r="B18" s="10">
        <v>-6.8345642057147479E-2</v>
      </c>
      <c r="C18" s="10">
        <v>3.4313618122858686E-2</v>
      </c>
      <c r="D18" s="10">
        <v>-1.9917935151122317</v>
      </c>
      <c r="E18" s="10">
        <v>7.4398113511497693E-2</v>
      </c>
      <c r="F18" s="10">
        <v>-0.14480114774890923</v>
      </c>
      <c r="G18" s="10">
        <v>8.1098636346142866E-3</v>
      </c>
      <c r="H18" s="10">
        <v>-0.14480114774890923</v>
      </c>
      <c r="I18" s="10">
        <v>8.1098636346142866E-3</v>
      </c>
    </row>
    <row r="19" spans="1:9" x14ac:dyDescent="0.35">
      <c r="A19" s="10" t="s">
        <v>221</v>
      </c>
      <c r="B19" s="10">
        <v>1.2894876333562882E-2</v>
      </c>
      <c r="C19" s="10">
        <v>5.1307534512239532E-3</v>
      </c>
      <c r="D19" s="10">
        <v>2.5132519923534384</v>
      </c>
      <c r="E19" s="10">
        <v>3.0740810344365474E-2</v>
      </c>
      <c r="F19" s="10">
        <v>1.4628452289281273E-3</v>
      </c>
      <c r="G19" s="10">
        <v>2.4326907438197636E-2</v>
      </c>
      <c r="H19" s="10">
        <v>1.4628452289281273E-3</v>
      </c>
      <c r="I19" s="10">
        <v>2.4326907438197636E-2</v>
      </c>
    </row>
    <row r="20" spans="1:9" x14ac:dyDescent="0.35">
      <c r="A20" s="10" t="s">
        <v>220</v>
      </c>
      <c r="B20" s="10">
        <v>1.5725790659509701E-4</v>
      </c>
      <c r="C20" s="10">
        <v>7.8330732558765483E-5</v>
      </c>
      <c r="D20" s="10">
        <v>2.0076143993306661</v>
      </c>
      <c r="E20" s="10">
        <v>7.2462410038180131E-2</v>
      </c>
      <c r="F20" s="10">
        <v>-1.7273841923634591E-5</v>
      </c>
      <c r="G20" s="10">
        <v>3.3178965511382861E-4</v>
      </c>
      <c r="H20" s="10">
        <v>-1.7273841923634591E-5</v>
      </c>
      <c r="I20" s="10">
        <v>3.3178965511382861E-4</v>
      </c>
    </row>
    <row r="21" spans="1:9" ht="15" thickBot="1" x14ac:dyDescent="0.4">
      <c r="A21" s="11" t="s">
        <v>227</v>
      </c>
      <c r="B21" s="11">
        <v>-2.4658952851813019</v>
      </c>
      <c r="C21" s="11">
        <v>1.1108954436964642</v>
      </c>
      <c r="D21" s="11">
        <v>-2.2197366090332724</v>
      </c>
      <c r="E21" s="11">
        <v>5.0717179194592218E-2</v>
      </c>
      <c r="F21" s="11">
        <v>-4.9411245837759239</v>
      </c>
      <c r="G21" s="11">
        <v>9.3340134133206298E-3</v>
      </c>
      <c r="H21" s="11">
        <v>-4.9411245837759239</v>
      </c>
      <c r="I21" s="11">
        <v>9.3340134133206298E-3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1E83F-7AC9-443E-A1C3-D8C88BCE1F30}">
  <sheetPr>
    <tabColor rgb="FFFF0000"/>
  </sheetPr>
  <dimension ref="B1:R18"/>
  <sheetViews>
    <sheetView topLeftCell="C2" workbookViewId="0">
      <selection activeCell="P3" sqref="P3:P17"/>
    </sheetView>
  </sheetViews>
  <sheetFormatPr defaultRowHeight="14.5" x14ac:dyDescent="0.35"/>
  <cols>
    <col min="2" max="2" width="16.6328125" bestFit="1" customWidth="1"/>
    <col min="3" max="3" width="16.6328125" customWidth="1"/>
    <col min="6" max="6" width="12.54296875" bestFit="1" customWidth="1"/>
    <col min="13" max="13" width="17.26953125" bestFit="1" customWidth="1"/>
    <col min="14" max="14" width="14.36328125" bestFit="1" customWidth="1"/>
    <col min="15" max="15" width="11.81640625" bestFit="1" customWidth="1"/>
    <col min="16" max="16" width="11.81640625" customWidth="1"/>
  </cols>
  <sheetData>
    <row r="1" spans="2:18" ht="15" thickBot="1" x14ac:dyDescent="0.4"/>
    <row r="2" spans="2:18" x14ac:dyDescent="0.35">
      <c r="B2" s="102" t="s">
        <v>186</v>
      </c>
      <c r="C2" s="103" t="s">
        <v>226</v>
      </c>
      <c r="D2" s="104" t="s">
        <v>185</v>
      </c>
      <c r="E2" s="102" t="s">
        <v>21</v>
      </c>
      <c r="F2" s="103" t="s">
        <v>218</v>
      </c>
      <c r="G2" s="103" t="s">
        <v>221</v>
      </c>
      <c r="H2" s="103" t="s">
        <v>202</v>
      </c>
      <c r="I2" s="103" t="s">
        <v>220</v>
      </c>
      <c r="J2" s="114" t="s">
        <v>227</v>
      </c>
      <c r="K2" s="103" t="s">
        <v>203</v>
      </c>
      <c r="L2" s="103" t="s">
        <v>219</v>
      </c>
      <c r="M2" s="114" t="s">
        <v>228</v>
      </c>
      <c r="N2" s="114" t="s">
        <v>229</v>
      </c>
      <c r="O2" s="114" t="s">
        <v>230</v>
      </c>
      <c r="P2" s="114" t="s">
        <v>231</v>
      </c>
      <c r="Q2" s="12"/>
      <c r="R2" s="12" t="s">
        <v>90</v>
      </c>
    </row>
    <row r="3" spans="2:18" x14ac:dyDescent="0.35">
      <c r="B3" s="105" t="s">
        <v>190</v>
      </c>
      <c r="C3" s="113">
        <f>LN(D3)</f>
        <v>17.327055996795295</v>
      </c>
      <c r="D3" s="115">
        <v>33500000</v>
      </c>
      <c r="E3" s="117" t="s">
        <v>204</v>
      </c>
      <c r="F3" s="96">
        <v>16</v>
      </c>
      <c r="G3" s="94">
        <v>48</v>
      </c>
      <c r="H3" s="94">
        <v>5</v>
      </c>
      <c r="I3" s="95">
        <v>4299</v>
      </c>
      <c r="J3">
        <f>K3/L3</f>
        <v>0.70722433460076051</v>
      </c>
      <c r="K3" s="94">
        <v>372</v>
      </c>
      <c r="L3" s="94">
        <v>526</v>
      </c>
      <c r="M3">
        <f>(F3*$R$4)+(G3*$R$5)+(I3*$R$6)+(J3*$R$7)+$R$3</f>
        <v>17.373559007033631</v>
      </c>
      <c r="N3">
        <f>EXP(M3)</f>
        <v>35094641.291871481</v>
      </c>
      <c r="O3">
        <f>ABS(N3-D3)</f>
        <v>1594641.2918714806</v>
      </c>
      <c r="P3" s="80">
        <f>(O3/D3)</f>
        <v>4.7601232593178527E-2</v>
      </c>
      <c r="Q3" s="10" t="s">
        <v>84</v>
      </c>
      <c r="R3" s="10">
        <v>18.91602462774215</v>
      </c>
    </row>
    <row r="4" spans="2:18" x14ac:dyDescent="0.35">
      <c r="B4" s="109" t="s">
        <v>189</v>
      </c>
      <c r="C4" s="113">
        <f t="shared" ref="C4:C17" si="0">LN(D4)</f>
        <v>17.341871082580436</v>
      </c>
      <c r="D4" s="116">
        <v>34000000</v>
      </c>
      <c r="E4" s="118" t="s">
        <v>211</v>
      </c>
      <c r="F4" s="110">
        <v>15</v>
      </c>
      <c r="G4" s="110">
        <v>33</v>
      </c>
      <c r="H4" s="110">
        <v>10</v>
      </c>
      <c r="I4" s="111">
        <v>3804</v>
      </c>
      <c r="J4">
        <f>K4/L4</f>
        <v>0.65625</v>
      </c>
      <c r="K4" s="110">
        <v>399</v>
      </c>
      <c r="L4" s="110">
        <v>608</v>
      </c>
      <c r="M4">
        <f t="shared" ref="M4:M17" si="1">(F4*$R$4)+(G4*$R$5)+(I4*$R$6)+(J4*$R$7)+$R$3</f>
        <v>17.296336211680032</v>
      </c>
      <c r="N4">
        <f t="shared" ref="N4:N17" si="2">EXP(M4)</f>
        <v>32486533.633015964</v>
      </c>
      <c r="O4">
        <f t="shared" ref="O4:O17" si="3">ABS(N4-D4)</f>
        <v>1513466.3669840358</v>
      </c>
      <c r="P4" s="80">
        <f t="shared" ref="P4:P17" si="4">(O4/D4)</f>
        <v>4.4513716676001056E-2</v>
      </c>
      <c r="Q4" s="10" t="s">
        <v>218</v>
      </c>
      <c r="R4" s="10">
        <v>-6.8345642057147479E-2</v>
      </c>
    </row>
    <row r="5" spans="2:18" x14ac:dyDescent="0.35">
      <c r="B5" s="105" t="s">
        <v>193</v>
      </c>
      <c r="C5" s="113">
        <f t="shared" si="0"/>
        <v>17.281246460764002</v>
      </c>
      <c r="D5" s="115">
        <v>32000000</v>
      </c>
      <c r="E5" s="118" t="s">
        <v>215</v>
      </c>
      <c r="F5" s="110">
        <v>12</v>
      </c>
      <c r="G5" s="110">
        <v>16</v>
      </c>
      <c r="H5" s="110">
        <v>15</v>
      </c>
      <c r="I5" s="111">
        <v>2620</v>
      </c>
      <c r="J5">
        <f>K5/L5</f>
        <v>0.57437070938215107</v>
      </c>
      <c r="K5" s="110">
        <v>251</v>
      </c>
      <c r="L5" s="110">
        <v>437</v>
      </c>
      <c r="M5">
        <f t="shared" si="1"/>
        <v>17.297872635460855</v>
      </c>
      <c r="N5">
        <f t="shared" si="2"/>
        <v>32536485.079314969</v>
      </c>
      <c r="O5">
        <f t="shared" si="3"/>
        <v>536485.07931496948</v>
      </c>
      <c r="P5" s="80">
        <f t="shared" si="4"/>
        <v>1.6765158728592796E-2</v>
      </c>
      <c r="Q5" s="10" t="s">
        <v>221</v>
      </c>
      <c r="R5" s="10">
        <v>1.2894876333562882E-2</v>
      </c>
    </row>
    <row r="6" spans="2:18" x14ac:dyDescent="0.35">
      <c r="B6" s="109" t="s">
        <v>194</v>
      </c>
      <c r="C6" s="113">
        <f t="shared" si="0"/>
        <v>17.26549810379586</v>
      </c>
      <c r="D6" s="116">
        <v>31500000</v>
      </c>
      <c r="E6" s="118" t="s">
        <v>216</v>
      </c>
      <c r="F6" s="106">
        <v>16</v>
      </c>
      <c r="G6" s="106">
        <v>30</v>
      </c>
      <c r="H6" s="106">
        <v>11</v>
      </c>
      <c r="I6" s="107">
        <v>4902</v>
      </c>
      <c r="J6">
        <f>K6/L6</f>
        <v>0.65100671140939592</v>
      </c>
      <c r="K6" s="106">
        <v>388</v>
      </c>
      <c r="L6" s="106">
        <v>596</v>
      </c>
      <c r="M6">
        <f t="shared" si="1"/>
        <v>17.37490452267803</v>
      </c>
      <c r="N6">
        <f t="shared" si="2"/>
        <v>35141893.462903112</v>
      </c>
      <c r="O6">
        <f t="shared" si="3"/>
        <v>3641893.4629031122</v>
      </c>
      <c r="P6" s="80">
        <f t="shared" si="4"/>
        <v>0.11561566548898769</v>
      </c>
      <c r="Q6" s="10" t="s">
        <v>220</v>
      </c>
      <c r="R6" s="10">
        <v>1.5725790659509701E-4</v>
      </c>
    </row>
    <row r="7" spans="2:18" ht="15" thickBot="1" x14ac:dyDescent="0.4">
      <c r="B7" s="105" t="s">
        <v>200</v>
      </c>
      <c r="C7" s="113">
        <f t="shared" si="0"/>
        <v>17.034386382832476</v>
      </c>
      <c r="D7" s="115">
        <v>25000000</v>
      </c>
      <c r="E7" s="117" t="s">
        <v>210</v>
      </c>
      <c r="F7" s="106">
        <v>16</v>
      </c>
      <c r="G7" s="106">
        <v>27</v>
      </c>
      <c r="H7" s="106">
        <v>9</v>
      </c>
      <c r="I7" s="107">
        <v>4103</v>
      </c>
      <c r="J7">
        <f>K7/L7</f>
        <v>0.67311411992263059</v>
      </c>
      <c r="K7" s="106">
        <v>348</v>
      </c>
      <c r="L7" s="106">
        <v>517</v>
      </c>
      <c r="M7">
        <f t="shared" si="1"/>
        <v>17.156056271887493</v>
      </c>
      <c r="N7">
        <f t="shared" si="2"/>
        <v>28234530.478397265</v>
      </c>
      <c r="O7">
        <f t="shared" si="3"/>
        <v>3234530.4783972651</v>
      </c>
      <c r="P7" s="80">
        <f t="shared" si="4"/>
        <v>0.1293812191358906</v>
      </c>
      <c r="Q7" s="11" t="s">
        <v>227</v>
      </c>
      <c r="R7" s="11">
        <v>-2.4658952851813019</v>
      </c>
    </row>
    <row r="8" spans="2:18" x14ac:dyDescent="0.35">
      <c r="B8" s="109" t="s">
        <v>201</v>
      </c>
      <c r="C8" s="113">
        <f t="shared" si="0"/>
        <v>17.034386382832476</v>
      </c>
      <c r="D8" s="116">
        <v>25000000</v>
      </c>
      <c r="E8" s="117" t="s">
        <v>214</v>
      </c>
      <c r="F8" s="106">
        <v>12</v>
      </c>
      <c r="G8" s="106">
        <v>24</v>
      </c>
      <c r="H8" s="106">
        <v>6</v>
      </c>
      <c r="I8" s="107">
        <v>2942</v>
      </c>
      <c r="J8">
        <f>K8/L8</f>
        <v>0.70512820512820518</v>
      </c>
      <c r="K8" s="106">
        <v>275</v>
      </c>
      <c r="L8" s="106">
        <v>390</v>
      </c>
      <c r="M8">
        <f t="shared" si="1"/>
        <v>17.129234399790668</v>
      </c>
      <c r="N8">
        <f t="shared" si="2"/>
        <v>27487293.458203319</v>
      </c>
      <c r="O8">
        <f t="shared" si="3"/>
        <v>2487293.4582033195</v>
      </c>
      <c r="P8" s="80">
        <f t="shared" si="4"/>
        <v>9.9491738328132781E-2</v>
      </c>
    </row>
    <row r="9" spans="2:18" x14ac:dyDescent="0.35">
      <c r="B9" s="105" t="s">
        <v>197</v>
      </c>
      <c r="C9" s="113">
        <f t="shared" si="0"/>
        <v>17.144137246791594</v>
      </c>
      <c r="D9" s="115">
        <v>27900000</v>
      </c>
      <c r="E9" s="117" t="s">
        <v>224</v>
      </c>
      <c r="F9" s="106">
        <v>15</v>
      </c>
      <c r="G9" s="110">
        <v>18</v>
      </c>
      <c r="H9" s="110">
        <v>6</v>
      </c>
      <c r="I9" s="111">
        <v>2942</v>
      </c>
      <c r="J9">
        <f>K9/L9</f>
        <v>0.60850111856823264</v>
      </c>
      <c r="K9" s="106">
        <v>272</v>
      </c>
      <c r="L9" s="110">
        <v>447</v>
      </c>
      <c r="M9">
        <f t="shared" si="1"/>
        <v>17.085100492786893</v>
      </c>
      <c r="N9">
        <f t="shared" si="2"/>
        <v>26300552.191099849</v>
      </c>
      <c r="O9">
        <f t="shared" si="3"/>
        <v>1599447.8089001514</v>
      </c>
      <c r="P9" s="80">
        <f t="shared" si="4"/>
        <v>5.7327878455202562E-2</v>
      </c>
    </row>
    <row r="10" spans="2:18" x14ac:dyDescent="0.35">
      <c r="B10" s="109" t="s">
        <v>191</v>
      </c>
      <c r="C10" s="113">
        <f t="shared" si="0"/>
        <v>17.327055996795295</v>
      </c>
      <c r="D10" s="116">
        <v>33500000</v>
      </c>
      <c r="E10" s="118" t="s">
        <v>213</v>
      </c>
      <c r="F10" s="110">
        <v>15</v>
      </c>
      <c r="G10" s="110">
        <v>20</v>
      </c>
      <c r="H10" s="110">
        <v>13</v>
      </c>
      <c r="I10" s="111">
        <v>3951</v>
      </c>
      <c r="J10">
        <f>K10/L10</f>
        <v>0.67028985507246375</v>
      </c>
      <c r="K10" s="110">
        <v>370</v>
      </c>
      <c r="L10" s="110">
        <v>552</v>
      </c>
      <c r="M10">
        <f t="shared" si="1"/>
        <v>17.117198919185377</v>
      </c>
      <c r="N10">
        <f t="shared" si="2"/>
        <v>27158453.513721313</v>
      </c>
      <c r="O10">
        <f t="shared" si="3"/>
        <v>6341546.4862786867</v>
      </c>
      <c r="P10" s="80">
        <f t="shared" si="4"/>
        <v>0.18929989511279663</v>
      </c>
    </row>
    <row r="11" spans="2:18" x14ac:dyDescent="0.35">
      <c r="B11" s="105" t="s">
        <v>198</v>
      </c>
      <c r="C11" s="113">
        <f t="shared" si="0"/>
        <v>17.129696562636799</v>
      </c>
      <c r="D11" s="115">
        <v>27500000</v>
      </c>
      <c r="E11" s="117" t="s">
        <v>217</v>
      </c>
      <c r="F11" s="106">
        <v>16</v>
      </c>
      <c r="G11" s="106">
        <v>27</v>
      </c>
      <c r="H11" s="106">
        <v>13</v>
      </c>
      <c r="I11" s="107">
        <v>3978</v>
      </c>
      <c r="J11">
        <f>K11/L11</f>
        <v>0.69117647058823528</v>
      </c>
      <c r="K11" s="106">
        <v>329</v>
      </c>
      <c r="L11" s="106">
        <v>476</v>
      </c>
      <c r="M11">
        <f t="shared" si="1"/>
        <v>17.091859168217503</v>
      </c>
      <c r="N11">
        <f t="shared" si="2"/>
        <v>26478911.143190984</v>
      </c>
      <c r="O11">
        <f t="shared" si="3"/>
        <v>1021088.8568090163</v>
      </c>
      <c r="P11" s="80">
        <f t="shared" si="4"/>
        <v>3.713050388396423E-2</v>
      </c>
    </row>
    <row r="12" spans="2:18" x14ac:dyDescent="0.35">
      <c r="B12" s="109" t="s">
        <v>192</v>
      </c>
      <c r="C12" s="113">
        <f t="shared" si="0"/>
        <v>17.312018119430753</v>
      </c>
      <c r="D12" s="116">
        <v>33000000</v>
      </c>
      <c r="E12" s="117" t="s">
        <v>208</v>
      </c>
      <c r="F12" s="106">
        <v>16</v>
      </c>
      <c r="G12" s="106">
        <v>35</v>
      </c>
      <c r="H12" s="106">
        <v>13</v>
      </c>
      <c r="I12" s="107">
        <v>4265</v>
      </c>
      <c r="J12">
        <f>K12/L12</f>
        <v>0.6763565891472868</v>
      </c>
      <c r="K12" s="106">
        <v>349</v>
      </c>
      <c r="L12" s="106">
        <v>516</v>
      </c>
      <c r="M12">
        <f t="shared" si="1"/>
        <v>17.276695473850978</v>
      </c>
      <c r="N12">
        <f t="shared" si="2"/>
        <v>31854699.300357193</v>
      </c>
      <c r="O12">
        <f t="shared" si="3"/>
        <v>1145300.6996428072</v>
      </c>
      <c r="P12" s="80">
        <f t="shared" si="4"/>
        <v>3.4706081807357798E-2</v>
      </c>
    </row>
    <row r="13" spans="2:18" x14ac:dyDescent="0.35">
      <c r="B13" s="105" t="s">
        <v>195</v>
      </c>
      <c r="C13" s="113">
        <f t="shared" si="0"/>
        <v>17.216707939626428</v>
      </c>
      <c r="D13" s="115">
        <v>30000000</v>
      </c>
      <c r="E13" s="118" t="s">
        <v>209</v>
      </c>
      <c r="F13" s="110">
        <v>16</v>
      </c>
      <c r="G13" s="110">
        <v>26</v>
      </c>
      <c r="H13" s="110">
        <v>11</v>
      </c>
      <c r="I13" s="111">
        <v>4581</v>
      </c>
      <c r="J13">
        <f>K13/L13</f>
        <v>0.65015974440894564</v>
      </c>
      <c r="K13" s="110">
        <v>407</v>
      </c>
      <c r="L13" s="110">
        <v>626</v>
      </c>
      <c r="M13">
        <f t="shared" si="1"/>
        <v>17.274933761259867</v>
      </c>
      <c r="N13">
        <f t="shared" si="2"/>
        <v>31798629.879117932</v>
      </c>
      <c r="O13">
        <f t="shared" si="3"/>
        <v>1798629.8791179322</v>
      </c>
      <c r="P13" s="80">
        <f t="shared" si="4"/>
        <v>5.9954329303931075E-2</v>
      </c>
    </row>
    <row r="14" spans="2:18" x14ac:dyDescent="0.35">
      <c r="B14" s="109" t="s">
        <v>199</v>
      </c>
      <c r="C14" s="113">
        <f t="shared" si="0"/>
        <v>17.111347423968603</v>
      </c>
      <c r="D14" s="116">
        <v>27000000</v>
      </c>
      <c r="E14" s="117" t="s">
        <v>212</v>
      </c>
      <c r="F14" s="106">
        <v>16</v>
      </c>
      <c r="G14" s="106">
        <v>26</v>
      </c>
      <c r="H14" s="106">
        <v>10</v>
      </c>
      <c r="I14" s="107">
        <v>4084</v>
      </c>
      <c r="J14">
        <f>K14/L14</f>
        <v>0.64204545454545459</v>
      </c>
      <c r="K14" s="106">
        <v>339</v>
      </c>
      <c r="L14" s="106">
        <v>528</v>
      </c>
      <c r="M14">
        <f t="shared" si="1"/>
        <v>17.216785570799079</v>
      </c>
      <c r="N14">
        <f t="shared" si="2"/>
        <v>30002329.025580805</v>
      </c>
      <c r="O14">
        <f t="shared" si="3"/>
        <v>3002329.0255808048</v>
      </c>
      <c r="P14" s="80">
        <f t="shared" si="4"/>
        <v>0.11119737131780759</v>
      </c>
    </row>
    <row r="15" spans="2:18" x14ac:dyDescent="0.35">
      <c r="B15" s="105" t="s">
        <v>187</v>
      </c>
      <c r="C15" s="113">
        <f t="shared" si="0"/>
        <v>17.622173047734595</v>
      </c>
      <c r="D15" s="115">
        <v>45000000</v>
      </c>
      <c r="E15" s="118" t="s">
        <v>206</v>
      </c>
      <c r="F15" s="110">
        <v>15</v>
      </c>
      <c r="G15" s="110">
        <v>38</v>
      </c>
      <c r="H15" s="110">
        <v>6</v>
      </c>
      <c r="I15" s="111">
        <v>4740</v>
      </c>
      <c r="J15">
        <f>K15/L15</f>
        <v>0.66326530612244894</v>
      </c>
      <c r="K15" s="110">
        <v>390</v>
      </c>
      <c r="L15" s="110">
        <v>588</v>
      </c>
      <c r="M15">
        <f t="shared" si="1"/>
        <v>17.490704983629406</v>
      </c>
      <c r="N15">
        <f t="shared" si="2"/>
        <v>39456327.434202917</v>
      </c>
      <c r="O15">
        <f t="shared" si="3"/>
        <v>5543672.5657970831</v>
      </c>
      <c r="P15" s="80">
        <f t="shared" si="4"/>
        <v>0.12319272368437963</v>
      </c>
    </row>
    <row r="16" spans="2:18" x14ac:dyDescent="0.35">
      <c r="B16" s="109" t="s">
        <v>188</v>
      </c>
      <c r="C16" s="113">
        <f t="shared" si="0"/>
        <v>17.370858619453688</v>
      </c>
      <c r="D16" s="116">
        <v>35000000</v>
      </c>
      <c r="E16" s="117" t="s">
        <v>205</v>
      </c>
      <c r="F16" s="106">
        <v>16</v>
      </c>
      <c r="G16" s="106">
        <v>40</v>
      </c>
      <c r="H16" s="106">
        <v>13</v>
      </c>
      <c r="I16" s="107">
        <v>4212</v>
      </c>
      <c r="J16">
        <f>K16/L16</f>
        <v>0.68817204301075274</v>
      </c>
      <c r="K16" s="106">
        <v>384</v>
      </c>
      <c r="L16" s="106">
        <v>558</v>
      </c>
      <c r="M16">
        <f t="shared" si="1"/>
        <v>17.303699514495055</v>
      </c>
      <c r="N16">
        <f t="shared" si="2"/>
        <v>32726624.664274558</v>
      </c>
      <c r="O16">
        <f t="shared" si="3"/>
        <v>2273375.3357254416</v>
      </c>
      <c r="P16" s="80">
        <f t="shared" si="4"/>
        <v>6.4953581020726903E-2</v>
      </c>
    </row>
    <row r="17" spans="2:16" x14ac:dyDescent="0.35">
      <c r="B17" s="105" t="s">
        <v>196</v>
      </c>
      <c r="C17" s="113">
        <f t="shared" si="0"/>
        <v>17.199900821310049</v>
      </c>
      <c r="D17" s="115">
        <v>29500000</v>
      </c>
      <c r="E17" s="119" t="s">
        <v>207</v>
      </c>
      <c r="F17" s="99">
        <v>16</v>
      </c>
      <c r="G17" s="99">
        <v>33</v>
      </c>
      <c r="H17" s="99">
        <v>7</v>
      </c>
      <c r="I17" s="100">
        <v>3817</v>
      </c>
      <c r="J17">
        <f>K17/L17</f>
        <v>0.65488565488565487</v>
      </c>
      <c r="K17" s="99">
        <v>315</v>
      </c>
      <c r="L17" s="99">
        <v>481</v>
      </c>
      <c r="M17">
        <f t="shared" si="1"/>
        <v>17.233399254593444</v>
      </c>
      <c r="N17">
        <f t="shared" si="2"/>
        <v>30504941.797288939</v>
      </c>
      <c r="O17">
        <f t="shared" si="3"/>
        <v>1004941.7972889394</v>
      </c>
      <c r="P17" s="80">
        <f t="shared" si="4"/>
        <v>3.4065823636913198E-2</v>
      </c>
    </row>
    <row r="18" spans="2:16" x14ac:dyDescent="0.35">
      <c r="B18" s="97"/>
      <c r="C18" s="120"/>
      <c r="D18" s="98"/>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21B8-17D9-4EC9-BE9A-E279F13BC6C8}">
  <sheetPr>
    <tabColor rgb="FFFF0000"/>
  </sheetPr>
  <dimension ref="B2:N18"/>
  <sheetViews>
    <sheetView topLeftCell="A2" workbookViewId="0">
      <selection activeCell="K2" sqref="K2:K17"/>
    </sheetView>
  </sheetViews>
  <sheetFormatPr defaultRowHeight="14.5" x14ac:dyDescent="0.35"/>
  <cols>
    <col min="2" max="2" width="16.6328125" bestFit="1" customWidth="1"/>
    <col min="3" max="3" width="16.6328125" customWidth="1"/>
    <col min="6" max="6" width="14.54296875" customWidth="1"/>
    <col min="9" max="9" width="9.54296875" customWidth="1"/>
  </cols>
  <sheetData>
    <row r="2" spans="2:14" x14ac:dyDescent="0.35">
      <c r="B2" s="102" t="s">
        <v>186</v>
      </c>
      <c r="C2" s="103" t="s">
        <v>226</v>
      </c>
      <c r="D2" s="104" t="s">
        <v>185</v>
      </c>
      <c r="E2" s="102" t="s">
        <v>21</v>
      </c>
      <c r="F2" s="103" t="s">
        <v>218</v>
      </c>
      <c r="G2" s="103" t="s">
        <v>203</v>
      </c>
      <c r="H2" s="103" t="s">
        <v>219</v>
      </c>
      <c r="I2" s="103" t="s">
        <v>220</v>
      </c>
      <c r="J2" s="103" t="s">
        <v>221</v>
      </c>
      <c r="K2" s="103" t="s">
        <v>202</v>
      </c>
      <c r="L2" s="103" t="s">
        <v>222</v>
      </c>
      <c r="M2" s="103" t="s">
        <v>223</v>
      </c>
      <c r="N2" s="104" t="s">
        <v>225</v>
      </c>
    </row>
    <row r="3" spans="2:14" x14ac:dyDescent="0.35">
      <c r="B3" s="105" t="s">
        <v>190</v>
      </c>
      <c r="C3" s="113">
        <f>LN(D3)</f>
        <v>17.327055996795295</v>
      </c>
      <c r="D3" s="115">
        <v>33500000</v>
      </c>
      <c r="E3" s="117" t="s">
        <v>204</v>
      </c>
      <c r="F3" s="96">
        <v>16</v>
      </c>
      <c r="G3" s="94">
        <v>372</v>
      </c>
      <c r="H3" s="94">
        <v>526</v>
      </c>
      <c r="I3" s="95">
        <v>4299</v>
      </c>
      <c r="J3" s="94">
        <v>48</v>
      </c>
      <c r="K3" s="94">
        <v>5</v>
      </c>
      <c r="L3" s="94">
        <v>38</v>
      </c>
      <c r="M3" s="94">
        <v>149</v>
      </c>
      <c r="N3" s="94">
        <v>3</v>
      </c>
    </row>
    <row r="4" spans="2:14" x14ac:dyDescent="0.35">
      <c r="B4" s="109" t="s">
        <v>189</v>
      </c>
      <c r="C4" s="113">
        <f t="shared" ref="C4:C17" si="0">LN(D4)</f>
        <v>17.341871082580436</v>
      </c>
      <c r="D4" s="116">
        <v>34000000</v>
      </c>
      <c r="E4" s="118" t="s">
        <v>211</v>
      </c>
      <c r="F4" s="110">
        <v>15</v>
      </c>
      <c r="G4" s="110">
        <v>399</v>
      </c>
      <c r="H4" s="110">
        <v>608</v>
      </c>
      <c r="I4" s="111">
        <v>3804</v>
      </c>
      <c r="J4" s="110">
        <v>33</v>
      </c>
      <c r="K4" s="110">
        <v>10</v>
      </c>
      <c r="L4" s="110">
        <v>25</v>
      </c>
      <c r="M4" s="110">
        <v>10</v>
      </c>
      <c r="N4" s="112">
        <v>0</v>
      </c>
    </row>
    <row r="5" spans="2:14" x14ac:dyDescent="0.35">
      <c r="B5" s="105" t="s">
        <v>193</v>
      </c>
      <c r="C5" s="113">
        <f t="shared" si="0"/>
        <v>17.281246460764002</v>
      </c>
      <c r="D5" s="115">
        <v>32000000</v>
      </c>
      <c r="E5" s="118" t="s">
        <v>215</v>
      </c>
      <c r="F5" s="110">
        <v>12</v>
      </c>
      <c r="G5" s="110">
        <v>251</v>
      </c>
      <c r="H5" s="110">
        <v>437</v>
      </c>
      <c r="I5" s="111">
        <v>2620</v>
      </c>
      <c r="J5" s="110">
        <v>16</v>
      </c>
      <c r="K5" s="110">
        <v>15</v>
      </c>
      <c r="L5" s="110">
        <v>52</v>
      </c>
      <c r="M5" s="110">
        <v>276</v>
      </c>
      <c r="N5" s="112">
        <v>5</v>
      </c>
    </row>
    <row r="6" spans="2:14" x14ac:dyDescent="0.35">
      <c r="B6" s="109" t="s">
        <v>194</v>
      </c>
      <c r="C6" s="113">
        <f t="shared" si="0"/>
        <v>17.26549810379586</v>
      </c>
      <c r="D6" s="116">
        <v>31500000</v>
      </c>
      <c r="E6" s="118" t="s">
        <v>216</v>
      </c>
      <c r="F6" s="106">
        <v>16</v>
      </c>
      <c r="G6" s="106">
        <v>388</v>
      </c>
      <c r="H6" s="106">
        <v>596</v>
      </c>
      <c r="I6" s="107">
        <v>4902</v>
      </c>
      <c r="J6" s="106">
        <v>30</v>
      </c>
      <c r="K6" s="106">
        <v>11</v>
      </c>
      <c r="L6" s="106">
        <v>52</v>
      </c>
      <c r="M6" s="106">
        <v>277</v>
      </c>
      <c r="N6" s="108">
        <v>3</v>
      </c>
    </row>
    <row r="7" spans="2:14" x14ac:dyDescent="0.35">
      <c r="B7" s="105" t="s">
        <v>200</v>
      </c>
      <c r="C7" s="113">
        <f t="shared" si="0"/>
        <v>17.034386382832476</v>
      </c>
      <c r="D7" s="115">
        <v>25000000</v>
      </c>
      <c r="E7" s="117" t="s">
        <v>210</v>
      </c>
      <c r="F7" s="106">
        <v>16</v>
      </c>
      <c r="G7" s="106">
        <v>348</v>
      </c>
      <c r="H7" s="106">
        <v>517</v>
      </c>
      <c r="I7" s="107">
        <v>4103</v>
      </c>
      <c r="J7" s="106">
        <v>27</v>
      </c>
      <c r="K7" s="106">
        <v>9</v>
      </c>
      <c r="L7" s="106">
        <v>39</v>
      </c>
      <c r="M7" s="106">
        <v>140</v>
      </c>
      <c r="N7" s="108">
        <v>3</v>
      </c>
    </row>
    <row r="8" spans="2:14" x14ac:dyDescent="0.35">
      <c r="B8" s="109" t="s">
        <v>201</v>
      </c>
      <c r="C8" s="113">
        <f t="shared" si="0"/>
        <v>17.034386382832476</v>
      </c>
      <c r="D8" s="116">
        <v>25000000</v>
      </c>
      <c r="E8" s="117" t="s">
        <v>214</v>
      </c>
      <c r="F8" s="106">
        <v>12</v>
      </c>
      <c r="G8" s="106">
        <v>275</v>
      </c>
      <c r="H8" s="106">
        <v>390</v>
      </c>
      <c r="I8" s="107">
        <v>2942</v>
      </c>
      <c r="J8" s="106">
        <v>24</v>
      </c>
      <c r="K8" s="106">
        <v>6</v>
      </c>
      <c r="L8" s="106">
        <v>18</v>
      </c>
      <c r="M8" s="106">
        <v>-2</v>
      </c>
      <c r="N8" s="108">
        <v>2</v>
      </c>
    </row>
    <row r="9" spans="2:14" x14ac:dyDescent="0.35">
      <c r="B9" s="105" t="s">
        <v>197</v>
      </c>
      <c r="C9" s="113">
        <f t="shared" si="0"/>
        <v>17.144137246791594</v>
      </c>
      <c r="D9" s="115">
        <v>27900000</v>
      </c>
      <c r="E9" s="117" t="s">
        <v>224</v>
      </c>
      <c r="F9" s="106">
        <v>15</v>
      </c>
      <c r="G9" s="106">
        <v>272</v>
      </c>
      <c r="H9" s="110">
        <v>447</v>
      </c>
      <c r="I9" s="111">
        <v>2942</v>
      </c>
      <c r="J9" s="110">
        <v>18</v>
      </c>
      <c r="K9" s="110">
        <v>6</v>
      </c>
      <c r="L9" s="110">
        <v>56</v>
      </c>
      <c r="M9" s="110">
        <v>228</v>
      </c>
      <c r="N9" s="112">
        <v>4</v>
      </c>
    </row>
    <row r="10" spans="2:14" x14ac:dyDescent="0.35">
      <c r="B10" s="109" t="s">
        <v>191</v>
      </c>
      <c r="C10" s="113">
        <f t="shared" si="0"/>
        <v>17.327055996795295</v>
      </c>
      <c r="D10" s="116">
        <v>33500000</v>
      </c>
      <c r="E10" s="118" t="s">
        <v>213</v>
      </c>
      <c r="F10" s="110">
        <v>15</v>
      </c>
      <c r="G10" s="110">
        <v>370</v>
      </c>
      <c r="H10" s="110">
        <v>552</v>
      </c>
      <c r="I10" s="111">
        <v>3951</v>
      </c>
      <c r="J10" s="110">
        <v>20</v>
      </c>
      <c r="K10" s="110">
        <v>13</v>
      </c>
      <c r="L10" s="110">
        <v>51</v>
      </c>
      <c r="M10" s="110">
        <v>99</v>
      </c>
      <c r="N10" s="112">
        <v>4</v>
      </c>
    </row>
    <row r="11" spans="2:14" x14ac:dyDescent="0.35">
      <c r="B11" s="105" t="s">
        <v>198</v>
      </c>
      <c r="C11" s="113">
        <f t="shared" si="0"/>
        <v>17.129696562636799</v>
      </c>
      <c r="D11" s="115">
        <v>27500000</v>
      </c>
      <c r="E11" s="117" t="s">
        <v>217</v>
      </c>
      <c r="F11" s="106">
        <v>16</v>
      </c>
      <c r="G11" s="106">
        <v>329</v>
      </c>
      <c r="H11" s="106">
        <v>476</v>
      </c>
      <c r="I11" s="107">
        <v>3978</v>
      </c>
      <c r="J11" s="106">
        <v>27</v>
      </c>
      <c r="K11" s="106">
        <v>13</v>
      </c>
      <c r="L11" s="106">
        <v>46</v>
      </c>
      <c r="M11" s="106">
        <v>62</v>
      </c>
      <c r="N11" s="108">
        <v>1</v>
      </c>
    </row>
    <row r="12" spans="2:14" x14ac:dyDescent="0.35">
      <c r="B12" s="109" t="s">
        <v>192</v>
      </c>
      <c r="C12" s="113">
        <f t="shared" si="0"/>
        <v>17.312018119430753</v>
      </c>
      <c r="D12" s="116">
        <v>33000000</v>
      </c>
      <c r="E12" s="117" t="s">
        <v>208</v>
      </c>
      <c r="F12" s="106">
        <v>16</v>
      </c>
      <c r="G12" s="106">
        <v>349</v>
      </c>
      <c r="H12" s="106">
        <v>516</v>
      </c>
      <c r="I12" s="107">
        <v>4265</v>
      </c>
      <c r="J12" s="106">
        <v>35</v>
      </c>
      <c r="K12" s="106">
        <v>13</v>
      </c>
      <c r="L12" s="106">
        <v>33</v>
      </c>
      <c r="M12" s="106">
        <v>156</v>
      </c>
      <c r="N12" s="108">
        <v>1</v>
      </c>
    </row>
    <row r="13" spans="2:14" x14ac:dyDescent="0.35">
      <c r="B13" s="105" t="s">
        <v>195</v>
      </c>
      <c r="C13" s="113">
        <f t="shared" si="0"/>
        <v>17.216707939626428</v>
      </c>
      <c r="D13" s="115">
        <v>30000000</v>
      </c>
      <c r="E13" s="118" t="s">
        <v>209</v>
      </c>
      <c r="F13" s="110">
        <v>16</v>
      </c>
      <c r="G13" s="110">
        <v>407</v>
      </c>
      <c r="H13" s="110">
        <v>626</v>
      </c>
      <c r="I13" s="111">
        <v>4581</v>
      </c>
      <c r="J13" s="110">
        <v>26</v>
      </c>
      <c r="K13" s="110">
        <v>11</v>
      </c>
      <c r="L13" s="110">
        <v>29</v>
      </c>
      <c r="M13" s="110">
        <v>92</v>
      </c>
      <c r="N13" s="112">
        <v>2</v>
      </c>
    </row>
    <row r="14" spans="2:14" x14ac:dyDescent="0.35">
      <c r="B14" s="109" t="s">
        <v>199</v>
      </c>
      <c r="C14" s="113">
        <f t="shared" si="0"/>
        <v>17.111347423968603</v>
      </c>
      <c r="D14" s="116">
        <v>27000000</v>
      </c>
      <c r="E14" s="117" t="s">
        <v>212</v>
      </c>
      <c r="F14" s="106">
        <v>16</v>
      </c>
      <c r="G14" s="106">
        <v>339</v>
      </c>
      <c r="H14" s="106">
        <v>528</v>
      </c>
      <c r="I14" s="107">
        <v>4084</v>
      </c>
      <c r="J14" s="106">
        <v>26</v>
      </c>
      <c r="K14" s="106">
        <v>10</v>
      </c>
      <c r="L14" s="106">
        <v>29</v>
      </c>
      <c r="M14" s="106">
        <v>112</v>
      </c>
      <c r="N14" s="108">
        <v>0</v>
      </c>
    </row>
    <row r="15" spans="2:14" x14ac:dyDescent="0.35">
      <c r="B15" s="105" t="s">
        <v>187</v>
      </c>
      <c r="C15" s="113">
        <f t="shared" si="0"/>
        <v>17.622173047734595</v>
      </c>
      <c r="D15" s="115">
        <v>45000000</v>
      </c>
      <c r="E15" s="118" t="s">
        <v>206</v>
      </c>
      <c r="F15" s="110">
        <v>15</v>
      </c>
      <c r="G15" s="110">
        <v>390</v>
      </c>
      <c r="H15" s="110">
        <v>588</v>
      </c>
      <c r="I15" s="111">
        <v>4740</v>
      </c>
      <c r="J15" s="110">
        <v>38</v>
      </c>
      <c r="K15" s="110">
        <v>6</v>
      </c>
      <c r="L15" s="110">
        <v>62</v>
      </c>
      <c r="M15" s="110">
        <v>308</v>
      </c>
      <c r="N15" s="112">
        <v>2</v>
      </c>
    </row>
    <row r="16" spans="2:14" x14ac:dyDescent="0.35">
      <c r="B16" s="109" t="s">
        <v>188</v>
      </c>
      <c r="C16" s="113">
        <f t="shared" si="0"/>
        <v>17.370858619453688</v>
      </c>
      <c r="D16" s="116">
        <v>35000000</v>
      </c>
      <c r="E16" s="117" t="s">
        <v>205</v>
      </c>
      <c r="F16" s="106">
        <v>16</v>
      </c>
      <c r="G16" s="106">
        <v>384</v>
      </c>
      <c r="H16" s="106">
        <v>558</v>
      </c>
      <c r="I16" s="107">
        <v>4212</v>
      </c>
      <c r="J16" s="106">
        <v>40</v>
      </c>
      <c r="K16" s="106">
        <v>13</v>
      </c>
      <c r="L16" s="106">
        <v>83</v>
      </c>
      <c r="M16" s="106">
        <v>513</v>
      </c>
      <c r="N16" s="108">
        <v>2</v>
      </c>
    </row>
    <row r="17" spans="2:14" x14ac:dyDescent="0.35">
      <c r="B17" s="105" t="s">
        <v>196</v>
      </c>
      <c r="C17" s="113">
        <f t="shared" si="0"/>
        <v>17.199900821310049</v>
      </c>
      <c r="D17" s="115">
        <v>29500000</v>
      </c>
      <c r="E17" s="119" t="s">
        <v>207</v>
      </c>
      <c r="F17" s="99">
        <v>16</v>
      </c>
      <c r="G17" s="99">
        <v>315</v>
      </c>
      <c r="H17" s="99">
        <v>481</v>
      </c>
      <c r="I17" s="100">
        <v>3817</v>
      </c>
      <c r="J17" s="99">
        <v>33</v>
      </c>
      <c r="K17" s="99">
        <v>7</v>
      </c>
      <c r="L17" s="99">
        <v>43</v>
      </c>
      <c r="M17" s="99">
        <v>266</v>
      </c>
      <c r="N17" s="101">
        <v>7</v>
      </c>
    </row>
    <row r="18" spans="2:14" x14ac:dyDescent="0.35">
      <c r="B18" s="97"/>
      <c r="C18" s="120"/>
      <c r="D18" s="9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2"/>
  <sheetViews>
    <sheetView topLeftCell="B1" workbookViewId="0">
      <selection activeCell="C29" sqref="C29"/>
    </sheetView>
  </sheetViews>
  <sheetFormatPr defaultRowHeight="14.5" x14ac:dyDescent="0.35"/>
  <cols>
    <col min="2" max="2" width="19.81640625" customWidth="1"/>
    <col min="3" max="3" width="10.1796875" customWidth="1"/>
  </cols>
  <sheetData>
    <row r="1" spans="1:26" x14ac:dyDescent="0.35">
      <c r="A1" s="32"/>
      <c r="B1" s="32"/>
      <c r="C1" s="32"/>
      <c r="D1" s="32"/>
      <c r="E1" s="32"/>
      <c r="F1" s="32"/>
      <c r="G1" s="32"/>
      <c r="H1" s="32"/>
      <c r="I1" s="32"/>
      <c r="J1" s="32"/>
      <c r="K1" s="32"/>
      <c r="L1" s="32"/>
      <c r="M1" s="32"/>
      <c r="N1" s="32"/>
      <c r="O1" s="32"/>
      <c r="P1" s="32"/>
      <c r="Q1" s="32"/>
      <c r="R1" s="32"/>
      <c r="S1" s="32"/>
      <c r="T1" s="32"/>
      <c r="U1" s="32"/>
      <c r="V1" s="32"/>
      <c r="W1" s="32"/>
      <c r="X1" s="32"/>
      <c r="Y1" s="32"/>
      <c r="Z1" s="33"/>
    </row>
    <row r="2" spans="1:26" ht="15" thickBot="1" x14ac:dyDescent="0.4">
      <c r="A2" s="34" t="s">
        <v>20</v>
      </c>
      <c r="B2" s="26" t="s">
        <v>21</v>
      </c>
      <c r="C2" s="26" t="s">
        <v>72</v>
      </c>
      <c r="D2" s="27" t="s">
        <v>22</v>
      </c>
      <c r="E2" s="27" t="s">
        <v>23</v>
      </c>
      <c r="F2" s="27" t="s">
        <v>24</v>
      </c>
      <c r="G2" s="27" t="s">
        <v>25</v>
      </c>
      <c r="H2" s="27" t="s">
        <v>26</v>
      </c>
      <c r="I2" s="27" t="s">
        <v>27</v>
      </c>
      <c r="J2" s="27" t="s">
        <v>28</v>
      </c>
      <c r="K2" s="27" t="s">
        <v>29</v>
      </c>
      <c r="L2" s="27" t="s">
        <v>30</v>
      </c>
      <c r="M2" s="27" t="s">
        <v>31</v>
      </c>
      <c r="N2" s="27" t="s">
        <v>32</v>
      </c>
      <c r="O2" s="27" t="s">
        <v>33</v>
      </c>
      <c r="P2" s="27" t="s">
        <v>34</v>
      </c>
      <c r="Q2" s="27" t="s">
        <v>35</v>
      </c>
      <c r="R2" s="27" t="s">
        <v>36</v>
      </c>
      <c r="S2" s="27" t="s">
        <v>37</v>
      </c>
      <c r="T2" s="27" t="s">
        <v>38</v>
      </c>
      <c r="U2" s="27" t="s">
        <v>39</v>
      </c>
      <c r="V2" s="27" t="s">
        <v>40</v>
      </c>
      <c r="W2" s="27" t="s">
        <v>41</v>
      </c>
      <c r="X2" s="27" t="s">
        <v>42</v>
      </c>
      <c r="Y2" s="27" t="s">
        <v>43</v>
      </c>
      <c r="Z2" s="35" t="s">
        <v>44</v>
      </c>
    </row>
    <row r="3" spans="1:26" x14ac:dyDescent="0.35">
      <c r="A3" s="36">
        <v>1</v>
      </c>
      <c r="B3" s="28" t="s">
        <v>112</v>
      </c>
      <c r="C3" s="7">
        <f>IF(RIGHT(B3,1)="*",1,0)</f>
        <v>1</v>
      </c>
      <c r="D3" s="29">
        <v>75</v>
      </c>
      <c r="E3" s="29">
        <v>242.3</v>
      </c>
      <c r="F3" s="29">
        <v>41.7</v>
      </c>
      <c r="G3" s="29">
        <v>90.3</v>
      </c>
      <c r="H3" s="29">
        <v>0.46100000000000002</v>
      </c>
      <c r="I3" s="29">
        <v>15.1</v>
      </c>
      <c r="J3" s="29">
        <v>41.3</v>
      </c>
      <c r="K3" s="29">
        <v>0.36699999999999999</v>
      </c>
      <c r="L3" s="29">
        <v>26.5</v>
      </c>
      <c r="M3" s="29">
        <v>49</v>
      </c>
      <c r="N3" s="29">
        <v>0.54100000000000004</v>
      </c>
      <c r="O3" s="29">
        <v>18.600000000000001</v>
      </c>
      <c r="P3" s="29">
        <v>23.8</v>
      </c>
      <c r="Q3" s="29">
        <v>0.77900000000000003</v>
      </c>
      <c r="R3" s="29">
        <v>10.5</v>
      </c>
      <c r="S3" s="29">
        <v>36.4</v>
      </c>
      <c r="T3" s="29">
        <v>46.9</v>
      </c>
      <c r="U3" s="29">
        <v>24.7</v>
      </c>
      <c r="V3" s="29">
        <v>6.1</v>
      </c>
      <c r="W3" s="29">
        <v>4.8</v>
      </c>
      <c r="X3" s="29">
        <v>12.7</v>
      </c>
      <c r="Y3" s="29">
        <v>19.5</v>
      </c>
      <c r="Z3" s="37">
        <v>117</v>
      </c>
    </row>
    <row r="4" spans="1:26" x14ac:dyDescent="0.35">
      <c r="A4" s="36">
        <v>2</v>
      </c>
      <c r="B4" s="28" t="s">
        <v>56</v>
      </c>
      <c r="C4" s="7">
        <f t="shared" ref="C4:C32" si="0">IF(RIGHT(B4,1)="*",1,0)</f>
        <v>1</v>
      </c>
      <c r="D4" s="29">
        <v>73</v>
      </c>
      <c r="E4" s="29">
        <v>241</v>
      </c>
      <c r="F4" s="29">
        <v>43.3</v>
      </c>
      <c r="G4" s="29">
        <v>90.9</v>
      </c>
      <c r="H4" s="29">
        <v>0.47599999999999998</v>
      </c>
      <c r="I4" s="29">
        <v>13.8</v>
      </c>
      <c r="J4" s="29">
        <v>38.9</v>
      </c>
      <c r="K4" s="29">
        <v>0.35499999999999998</v>
      </c>
      <c r="L4" s="29">
        <v>29.5</v>
      </c>
      <c r="M4" s="29">
        <v>52</v>
      </c>
      <c r="N4" s="29">
        <v>0.56699999999999995</v>
      </c>
      <c r="O4" s="29">
        <v>18.3</v>
      </c>
      <c r="P4" s="29">
        <v>24.7</v>
      </c>
      <c r="Q4" s="29">
        <v>0.74199999999999999</v>
      </c>
      <c r="R4" s="29">
        <v>9.5</v>
      </c>
      <c r="S4" s="29">
        <v>42.2</v>
      </c>
      <c r="T4" s="29">
        <v>51.7</v>
      </c>
      <c r="U4" s="29">
        <v>25.9</v>
      </c>
      <c r="V4" s="29">
        <v>7.2</v>
      </c>
      <c r="W4" s="29">
        <v>5.9</v>
      </c>
      <c r="X4" s="29">
        <v>15.1</v>
      </c>
      <c r="Y4" s="29">
        <v>19.600000000000001</v>
      </c>
      <c r="Z4" s="37">
        <v>118.7</v>
      </c>
    </row>
    <row r="5" spans="1:26" x14ac:dyDescent="0.35">
      <c r="A5" s="36">
        <v>3</v>
      </c>
      <c r="B5" s="28" t="s">
        <v>60</v>
      </c>
      <c r="C5" s="7">
        <f t="shared" si="0"/>
        <v>1</v>
      </c>
      <c r="D5" s="29">
        <v>74</v>
      </c>
      <c r="E5" s="29">
        <v>241</v>
      </c>
      <c r="F5" s="29">
        <v>42.2</v>
      </c>
      <c r="G5" s="29">
        <v>91.2</v>
      </c>
      <c r="H5" s="29">
        <v>0.46300000000000002</v>
      </c>
      <c r="I5" s="29">
        <v>12.9</v>
      </c>
      <c r="J5" s="29">
        <v>34.1</v>
      </c>
      <c r="K5" s="29">
        <v>0.377</v>
      </c>
      <c r="L5" s="29">
        <v>29.3</v>
      </c>
      <c r="M5" s="29">
        <v>57.1</v>
      </c>
      <c r="N5" s="29">
        <v>0.51400000000000001</v>
      </c>
      <c r="O5" s="29">
        <v>17.7</v>
      </c>
      <c r="P5" s="29">
        <v>22.1</v>
      </c>
      <c r="Q5" s="29">
        <v>0.80400000000000005</v>
      </c>
      <c r="R5" s="29">
        <v>10.199999999999999</v>
      </c>
      <c r="S5" s="29">
        <v>35.1</v>
      </c>
      <c r="T5" s="29">
        <v>45.3</v>
      </c>
      <c r="U5" s="29">
        <v>20.6</v>
      </c>
      <c r="V5" s="29">
        <v>6.3</v>
      </c>
      <c r="W5" s="29">
        <v>6.1</v>
      </c>
      <c r="X5" s="29">
        <v>12.8</v>
      </c>
      <c r="Y5" s="29">
        <v>21.7</v>
      </c>
      <c r="Z5" s="37">
        <v>115</v>
      </c>
    </row>
    <row r="6" spans="1:26" x14ac:dyDescent="0.35">
      <c r="A6" s="36">
        <v>4</v>
      </c>
      <c r="B6" s="28" t="s">
        <v>63</v>
      </c>
      <c r="C6" s="7">
        <f t="shared" si="0"/>
        <v>1</v>
      </c>
      <c r="D6" s="29">
        <v>72</v>
      </c>
      <c r="E6" s="29">
        <v>241.4</v>
      </c>
      <c r="F6" s="29">
        <v>40.799999999999997</v>
      </c>
      <c r="G6" s="29">
        <v>90.4</v>
      </c>
      <c r="H6" s="29">
        <v>0.45100000000000001</v>
      </c>
      <c r="I6" s="29">
        <v>15.6</v>
      </c>
      <c r="J6" s="29">
        <v>45.3</v>
      </c>
      <c r="K6" s="29">
        <v>0.34499999999999997</v>
      </c>
      <c r="L6" s="29">
        <v>25.1</v>
      </c>
      <c r="M6" s="29">
        <v>45.2</v>
      </c>
      <c r="N6" s="29">
        <v>0.55700000000000005</v>
      </c>
      <c r="O6" s="29">
        <v>20.6</v>
      </c>
      <c r="P6" s="29">
        <v>26.1</v>
      </c>
      <c r="Q6" s="29">
        <v>0.79100000000000004</v>
      </c>
      <c r="R6" s="29">
        <v>9.8000000000000007</v>
      </c>
      <c r="S6" s="29">
        <v>34.5</v>
      </c>
      <c r="T6" s="29">
        <v>44.3</v>
      </c>
      <c r="U6" s="29">
        <v>21.6</v>
      </c>
      <c r="V6" s="29">
        <v>8.6999999999999993</v>
      </c>
      <c r="W6" s="29">
        <v>5.2</v>
      </c>
      <c r="X6" s="29">
        <v>14.7</v>
      </c>
      <c r="Y6" s="29">
        <v>21.8</v>
      </c>
      <c r="Z6" s="37">
        <v>117.8</v>
      </c>
    </row>
    <row r="7" spans="1:26" x14ac:dyDescent="0.35">
      <c r="A7" s="36">
        <v>5</v>
      </c>
      <c r="B7" s="28" t="s">
        <v>59</v>
      </c>
      <c r="C7" s="7">
        <f t="shared" si="0"/>
        <v>1</v>
      </c>
      <c r="D7" s="29">
        <v>72</v>
      </c>
      <c r="E7" s="29">
        <v>241.4</v>
      </c>
      <c r="F7" s="29">
        <v>41.6</v>
      </c>
      <c r="G7" s="29">
        <v>89.2</v>
      </c>
      <c r="H7" s="29">
        <v>0.46600000000000003</v>
      </c>
      <c r="I7" s="29">
        <v>12.4</v>
      </c>
      <c r="J7" s="29">
        <v>33.5</v>
      </c>
      <c r="K7" s="29">
        <v>0.371</v>
      </c>
      <c r="L7" s="29">
        <v>29.1</v>
      </c>
      <c r="M7" s="29">
        <v>55.8</v>
      </c>
      <c r="N7" s="29">
        <v>0.52200000000000002</v>
      </c>
      <c r="O7" s="29">
        <v>20.8</v>
      </c>
      <c r="P7" s="29">
        <v>26.3</v>
      </c>
      <c r="Q7" s="29">
        <v>0.79100000000000004</v>
      </c>
      <c r="R7" s="29">
        <v>10.7</v>
      </c>
      <c r="S7" s="29">
        <v>37</v>
      </c>
      <c r="T7" s="29">
        <v>47.7</v>
      </c>
      <c r="U7" s="29">
        <v>23.7</v>
      </c>
      <c r="V7" s="29">
        <v>7.1</v>
      </c>
      <c r="W7" s="29">
        <v>4.7</v>
      </c>
      <c r="X7" s="29">
        <v>14.6</v>
      </c>
      <c r="Y7" s="29">
        <v>22.1</v>
      </c>
      <c r="Z7" s="37">
        <v>116.3</v>
      </c>
    </row>
    <row r="8" spans="1:26" x14ac:dyDescent="0.35">
      <c r="A8" s="36">
        <v>6</v>
      </c>
      <c r="B8" s="28" t="s">
        <v>3</v>
      </c>
      <c r="C8" s="7">
        <f t="shared" si="0"/>
        <v>0</v>
      </c>
      <c r="D8" s="29">
        <v>72</v>
      </c>
      <c r="E8" s="29">
        <v>242.1</v>
      </c>
      <c r="F8" s="29">
        <v>42.6</v>
      </c>
      <c r="G8" s="29">
        <v>91.6</v>
      </c>
      <c r="H8" s="29">
        <v>0.46500000000000002</v>
      </c>
      <c r="I8" s="29">
        <v>13.6</v>
      </c>
      <c r="J8" s="29">
        <v>36.9</v>
      </c>
      <c r="K8" s="29">
        <v>0.37</v>
      </c>
      <c r="L8" s="29">
        <v>28.9</v>
      </c>
      <c r="M8" s="29">
        <v>54.8</v>
      </c>
      <c r="N8" s="29">
        <v>0.52800000000000002</v>
      </c>
      <c r="O8" s="29">
        <v>17.100000000000001</v>
      </c>
      <c r="P8" s="29">
        <v>23.4</v>
      </c>
      <c r="Q8" s="29">
        <v>0.72899999999999998</v>
      </c>
      <c r="R8" s="29">
        <v>11.1</v>
      </c>
      <c r="S8" s="29">
        <v>35.4</v>
      </c>
      <c r="T8" s="29">
        <v>46.5</v>
      </c>
      <c r="U8" s="29">
        <v>26.8</v>
      </c>
      <c r="V8" s="29">
        <v>7.5</v>
      </c>
      <c r="W8" s="29">
        <v>5</v>
      </c>
      <c r="X8" s="29">
        <v>16.399999999999999</v>
      </c>
      <c r="Y8" s="29">
        <v>21.2</v>
      </c>
      <c r="Z8" s="37">
        <v>115.8</v>
      </c>
    </row>
    <row r="9" spans="1:26" x14ac:dyDescent="0.35">
      <c r="A9" s="36">
        <v>7</v>
      </c>
      <c r="B9" s="28" t="s">
        <v>7</v>
      </c>
      <c r="C9" s="7">
        <f t="shared" si="0"/>
        <v>0</v>
      </c>
      <c r="D9" s="29">
        <v>73</v>
      </c>
      <c r="E9" s="29">
        <v>241</v>
      </c>
      <c r="F9" s="29">
        <v>41.2</v>
      </c>
      <c r="G9" s="29">
        <v>88.1</v>
      </c>
      <c r="H9" s="29">
        <v>0.46800000000000003</v>
      </c>
      <c r="I9" s="29">
        <v>11.4</v>
      </c>
      <c r="J9" s="29">
        <v>31.8</v>
      </c>
      <c r="K9" s="29">
        <v>0.35799999999999998</v>
      </c>
      <c r="L9" s="29">
        <v>29.8</v>
      </c>
      <c r="M9" s="29">
        <v>56.3</v>
      </c>
      <c r="N9" s="29">
        <v>0.52900000000000003</v>
      </c>
      <c r="O9" s="29">
        <v>19.899999999999999</v>
      </c>
      <c r="P9" s="29">
        <v>23.8</v>
      </c>
      <c r="Q9" s="29">
        <v>0.83399999999999996</v>
      </c>
      <c r="R9" s="29">
        <v>9.8000000000000007</v>
      </c>
      <c r="S9" s="29">
        <v>33.799999999999997</v>
      </c>
      <c r="T9" s="29">
        <v>43.5</v>
      </c>
      <c r="U9" s="29">
        <v>27.2</v>
      </c>
      <c r="V9" s="29">
        <v>7.7</v>
      </c>
      <c r="W9" s="29">
        <v>4</v>
      </c>
      <c r="X9" s="29">
        <v>14.8</v>
      </c>
      <c r="Y9" s="29">
        <v>22</v>
      </c>
      <c r="Z9" s="37">
        <v>113.6</v>
      </c>
    </row>
    <row r="10" spans="1:26" x14ac:dyDescent="0.35">
      <c r="A10" s="36">
        <v>8</v>
      </c>
      <c r="B10" s="28" t="s">
        <v>8</v>
      </c>
      <c r="C10" s="7">
        <f t="shared" si="0"/>
        <v>0</v>
      </c>
      <c r="D10" s="29">
        <v>72</v>
      </c>
      <c r="E10" s="29">
        <v>241</v>
      </c>
      <c r="F10" s="29">
        <v>41.5</v>
      </c>
      <c r="G10" s="29">
        <v>90.9</v>
      </c>
      <c r="H10" s="29">
        <v>0.45700000000000002</v>
      </c>
      <c r="I10" s="29">
        <v>12</v>
      </c>
      <c r="J10" s="29">
        <v>32.6</v>
      </c>
      <c r="K10" s="29">
        <v>0.36799999999999999</v>
      </c>
      <c r="L10" s="29">
        <v>29.5</v>
      </c>
      <c r="M10" s="29">
        <v>58.3</v>
      </c>
      <c r="N10" s="29">
        <v>0.50600000000000001</v>
      </c>
      <c r="O10" s="29">
        <v>19.399999999999999</v>
      </c>
      <c r="P10" s="29">
        <v>24.6</v>
      </c>
      <c r="Q10" s="29">
        <v>0.78800000000000003</v>
      </c>
      <c r="R10" s="29">
        <v>10.199999999999999</v>
      </c>
      <c r="S10" s="29">
        <v>31.9</v>
      </c>
      <c r="T10" s="29">
        <v>42</v>
      </c>
      <c r="U10" s="29">
        <v>25</v>
      </c>
      <c r="V10" s="29">
        <v>8</v>
      </c>
      <c r="W10" s="29">
        <v>4.3</v>
      </c>
      <c r="X10" s="29">
        <v>14.2</v>
      </c>
      <c r="Y10" s="29">
        <v>22.7</v>
      </c>
      <c r="Z10" s="37">
        <v>114.4</v>
      </c>
    </row>
    <row r="11" spans="1:26" x14ac:dyDescent="0.35">
      <c r="A11" s="36">
        <v>9</v>
      </c>
      <c r="B11" s="28" t="s">
        <v>11</v>
      </c>
      <c r="C11" s="7">
        <f t="shared" si="0"/>
        <v>0</v>
      </c>
      <c r="D11" s="29">
        <v>73</v>
      </c>
      <c r="E11" s="29">
        <v>240.7</v>
      </c>
      <c r="F11" s="29">
        <v>42.5</v>
      </c>
      <c r="G11" s="29">
        <v>90.9</v>
      </c>
      <c r="H11" s="29">
        <v>0.46800000000000003</v>
      </c>
      <c r="I11" s="29">
        <v>10.9</v>
      </c>
      <c r="J11" s="29">
        <v>31.5</v>
      </c>
      <c r="K11" s="29">
        <v>0.34699999999999998</v>
      </c>
      <c r="L11" s="29">
        <v>31.6</v>
      </c>
      <c r="M11" s="29">
        <v>59.4</v>
      </c>
      <c r="N11" s="29">
        <v>0.53200000000000003</v>
      </c>
      <c r="O11" s="29">
        <v>16.600000000000001</v>
      </c>
      <c r="P11" s="29">
        <v>21.8</v>
      </c>
      <c r="Q11" s="29">
        <v>0.76300000000000001</v>
      </c>
      <c r="R11" s="29">
        <v>10.3</v>
      </c>
      <c r="S11" s="29">
        <v>36.200000000000003</v>
      </c>
      <c r="T11" s="29">
        <v>46.5</v>
      </c>
      <c r="U11" s="29">
        <v>26.9</v>
      </c>
      <c r="V11" s="29">
        <v>7.9</v>
      </c>
      <c r="W11" s="29">
        <v>5.5</v>
      </c>
      <c r="X11" s="29">
        <v>15.2</v>
      </c>
      <c r="Y11" s="29">
        <v>21.2</v>
      </c>
      <c r="Z11" s="37">
        <v>112.6</v>
      </c>
    </row>
    <row r="12" spans="1:26" x14ac:dyDescent="0.35">
      <c r="A12" s="36">
        <v>10</v>
      </c>
      <c r="B12" s="28" t="s">
        <v>64</v>
      </c>
      <c r="C12" s="7">
        <f t="shared" si="0"/>
        <v>1</v>
      </c>
      <c r="D12" s="29">
        <v>72</v>
      </c>
      <c r="E12" s="29">
        <v>242.1</v>
      </c>
      <c r="F12" s="29">
        <v>41.3</v>
      </c>
      <c r="G12" s="29">
        <v>89.6</v>
      </c>
      <c r="H12" s="29">
        <v>0.46100000000000002</v>
      </c>
      <c r="I12" s="29">
        <v>12.6</v>
      </c>
      <c r="J12" s="29">
        <v>34.5</v>
      </c>
      <c r="K12" s="29">
        <v>0.36399999999999999</v>
      </c>
      <c r="L12" s="29">
        <v>28.7</v>
      </c>
      <c r="M12" s="29">
        <v>55</v>
      </c>
      <c r="N12" s="29">
        <v>0.52200000000000002</v>
      </c>
      <c r="O12" s="29">
        <v>18.600000000000001</v>
      </c>
      <c r="P12" s="29">
        <v>23.2</v>
      </c>
      <c r="Q12" s="29">
        <v>0.80100000000000005</v>
      </c>
      <c r="R12" s="29">
        <v>10.7</v>
      </c>
      <c r="S12" s="29">
        <v>35.4</v>
      </c>
      <c r="T12" s="29">
        <v>46.1</v>
      </c>
      <c r="U12" s="29">
        <v>23</v>
      </c>
      <c r="V12" s="29">
        <v>8.3000000000000007</v>
      </c>
      <c r="W12" s="29">
        <v>5.6</v>
      </c>
      <c r="X12" s="29">
        <v>13.8</v>
      </c>
      <c r="Y12" s="29">
        <v>21.6</v>
      </c>
      <c r="Z12" s="37">
        <v>113.7</v>
      </c>
    </row>
    <row r="13" spans="1:26" x14ac:dyDescent="0.35">
      <c r="A13" s="36">
        <v>11</v>
      </c>
      <c r="B13" s="28" t="s">
        <v>113</v>
      </c>
      <c r="C13" s="7">
        <f t="shared" si="0"/>
        <v>1</v>
      </c>
      <c r="D13" s="29">
        <v>73</v>
      </c>
      <c r="E13" s="29">
        <v>243.1</v>
      </c>
      <c r="F13" s="29">
        <v>39.5</v>
      </c>
      <c r="G13" s="29">
        <v>84.4</v>
      </c>
      <c r="H13" s="29">
        <v>0.46800000000000003</v>
      </c>
      <c r="I13" s="29">
        <v>13.4</v>
      </c>
      <c r="J13" s="29">
        <v>35.4</v>
      </c>
      <c r="K13" s="29">
        <v>0.379</v>
      </c>
      <c r="L13" s="29">
        <v>26</v>
      </c>
      <c r="M13" s="29">
        <v>49</v>
      </c>
      <c r="N13" s="29">
        <v>0.53200000000000003</v>
      </c>
      <c r="O13" s="29">
        <v>19.7</v>
      </c>
      <c r="P13" s="29">
        <v>25.2</v>
      </c>
      <c r="Q13" s="29">
        <v>0.78300000000000003</v>
      </c>
      <c r="R13" s="29">
        <v>8.5</v>
      </c>
      <c r="S13" s="29">
        <v>35.9</v>
      </c>
      <c r="T13" s="29">
        <v>44.4</v>
      </c>
      <c r="U13" s="29">
        <v>25.9</v>
      </c>
      <c r="V13" s="29">
        <v>7.5</v>
      </c>
      <c r="W13" s="29">
        <v>4.5</v>
      </c>
      <c r="X13" s="29">
        <v>14.9</v>
      </c>
      <c r="Y13" s="29">
        <v>20.6</v>
      </c>
      <c r="Z13" s="37">
        <v>112</v>
      </c>
    </row>
    <row r="14" spans="1:26" x14ac:dyDescent="0.35">
      <c r="A14" s="36">
        <v>12</v>
      </c>
      <c r="B14" s="28" t="s">
        <v>68</v>
      </c>
      <c r="C14" s="7">
        <f t="shared" si="0"/>
        <v>1</v>
      </c>
      <c r="D14" s="29">
        <v>73</v>
      </c>
      <c r="E14" s="29">
        <v>243.1</v>
      </c>
      <c r="F14" s="29">
        <v>42</v>
      </c>
      <c r="G14" s="29">
        <v>88.9</v>
      </c>
      <c r="H14" s="29">
        <v>0.47299999999999998</v>
      </c>
      <c r="I14" s="29">
        <v>11</v>
      </c>
      <c r="J14" s="29">
        <v>30.6</v>
      </c>
      <c r="K14" s="29">
        <v>0.35899999999999999</v>
      </c>
      <c r="L14" s="29">
        <v>31.1</v>
      </c>
      <c r="M14" s="29">
        <v>58.3</v>
      </c>
      <c r="N14" s="29">
        <v>0.53300000000000003</v>
      </c>
      <c r="O14" s="29">
        <v>16.2</v>
      </c>
      <c r="P14" s="29">
        <v>20.9</v>
      </c>
      <c r="Q14" s="29">
        <v>0.77700000000000002</v>
      </c>
      <c r="R14" s="29">
        <v>10.8</v>
      </c>
      <c r="S14" s="29">
        <v>33.4</v>
      </c>
      <c r="T14" s="29">
        <v>44.1</v>
      </c>
      <c r="U14" s="29">
        <v>26.7</v>
      </c>
      <c r="V14" s="29">
        <v>8</v>
      </c>
      <c r="W14" s="29">
        <v>4.5999999999999996</v>
      </c>
      <c r="X14" s="29">
        <v>13.8</v>
      </c>
      <c r="Y14" s="29">
        <v>20.3</v>
      </c>
      <c r="Z14" s="37">
        <v>111.3</v>
      </c>
    </row>
    <row r="15" spans="1:26" x14ac:dyDescent="0.35">
      <c r="A15" s="36">
        <v>13</v>
      </c>
      <c r="B15" s="28" t="s">
        <v>62</v>
      </c>
      <c r="C15" s="7">
        <f t="shared" si="0"/>
        <v>1</v>
      </c>
      <c r="D15" s="29">
        <v>72</v>
      </c>
      <c r="E15" s="29">
        <v>241.4</v>
      </c>
      <c r="F15" s="29">
        <v>40.200000000000003</v>
      </c>
      <c r="G15" s="29">
        <v>87.9</v>
      </c>
      <c r="H15" s="29">
        <v>0.45800000000000002</v>
      </c>
      <c r="I15" s="29">
        <v>13.8</v>
      </c>
      <c r="J15" s="29">
        <v>37</v>
      </c>
      <c r="K15" s="29">
        <v>0.374</v>
      </c>
      <c r="L15" s="29">
        <v>26.4</v>
      </c>
      <c r="M15" s="29">
        <v>50.9</v>
      </c>
      <c r="N15" s="29">
        <v>0.51900000000000002</v>
      </c>
      <c r="O15" s="29">
        <v>18.5</v>
      </c>
      <c r="P15" s="29">
        <v>23.2</v>
      </c>
      <c r="Q15" s="29">
        <v>0.79600000000000004</v>
      </c>
      <c r="R15" s="29">
        <v>9.5</v>
      </c>
      <c r="S15" s="29">
        <v>35.9</v>
      </c>
      <c r="T15" s="29">
        <v>45.4</v>
      </c>
      <c r="U15" s="29">
        <v>25.2</v>
      </c>
      <c r="V15" s="29">
        <v>8.8000000000000007</v>
      </c>
      <c r="W15" s="29">
        <v>5</v>
      </c>
      <c r="X15" s="29">
        <v>14.8</v>
      </c>
      <c r="Y15" s="29">
        <v>21.7</v>
      </c>
      <c r="Z15" s="37">
        <v>112.8</v>
      </c>
    </row>
    <row r="16" spans="1:26" x14ac:dyDescent="0.35">
      <c r="A16" s="36">
        <v>14</v>
      </c>
      <c r="B16" s="28" t="s">
        <v>17</v>
      </c>
      <c r="C16" s="7">
        <f t="shared" si="0"/>
        <v>0</v>
      </c>
      <c r="D16" s="29">
        <v>71</v>
      </c>
      <c r="E16" s="29">
        <v>242.5</v>
      </c>
      <c r="F16" s="29">
        <v>42.2</v>
      </c>
      <c r="G16" s="29">
        <v>89.4</v>
      </c>
      <c r="H16" s="29">
        <v>0.47199999999999998</v>
      </c>
      <c r="I16" s="29">
        <v>10.7</v>
      </c>
      <c r="J16" s="29">
        <v>28.5</v>
      </c>
      <c r="K16" s="29">
        <v>0.376</v>
      </c>
      <c r="L16" s="29">
        <v>31.5</v>
      </c>
      <c r="M16" s="29">
        <v>61</v>
      </c>
      <c r="N16" s="29">
        <v>0.51600000000000001</v>
      </c>
      <c r="O16" s="29">
        <v>19</v>
      </c>
      <c r="P16" s="29">
        <v>23.4</v>
      </c>
      <c r="Q16" s="29">
        <v>0.81</v>
      </c>
      <c r="R16" s="29">
        <v>9</v>
      </c>
      <c r="S16" s="29">
        <v>35.6</v>
      </c>
      <c r="T16" s="29">
        <v>44.6</v>
      </c>
      <c r="U16" s="29">
        <v>24.7</v>
      </c>
      <c r="V16" s="29">
        <v>7.3</v>
      </c>
      <c r="W16" s="29">
        <v>5.5</v>
      </c>
      <c r="X16" s="29">
        <v>12.6</v>
      </c>
      <c r="Y16" s="29">
        <v>19.399999999999999</v>
      </c>
      <c r="Z16" s="37">
        <v>114.1</v>
      </c>
    </row>
    <row r="17" spans="1:26" x14ac:dyDescent="0.35">
      <c r="A17" s="36">
        <v>15</v>
      </c>
      <c r="B17" s="28" t="s">
        <v>58</v>
      </c>
      <c r="C17" s="7">
        <f t="shared" si="0"/>
        <v>1</v>
      </c>
      <c r="D17" s="29">
        <v>73</v>
      </c>
      <c r="E17" s="29">
        <v>241</v>
      </c>
      <c r="F17" s="29">
        <v>41.1</v>
      </c>
      <c r="G17" s="29">
        <v>87.9</v>
      </c>
      <c r="H17" s="29">
        <v>0.46800000000000003</v>
      </c>
      <c r="I17" s="29">
        <v>11.6</v>
      </c>
      <c r="J17" s="29">
        <v>31.6</v>
      </c>
      <c r="K17" s="29">
        <v>0.36799999999999999</v>
      </c>
      <c r="L17" s="29">
        <v>29.5</v>
      </c>
      <c r="M17" s="29">
        <v>56.3</v>
      </c>
      <c r="N17" s="29">
        <v>0.52400000000000002</v>
      </c>
      <c r="O17" s="29">
        <v>16.899999999999999</v>
      </c>
      <c r="P17" s="29">
        <v>22.4</v>
      </c>
      <c r="Q17" s="29">
        <v>0.755</v>
      </c>
      <c r="R17" s="29">
        <v>10.5</v>
      </c>
      <c r="S17" s="29">
        <v>35</v>
      </c>
      <c r="T17" s="29">
        <v>45.4</v>
      </c>
      <c r="U17" s="29">
        <v>25.8</v>
      </c>
      <c r="V17" s="29">
        <v>8</v>
      </c>
      <c r="W17" s="29">
        <v>5.3</v>
      </c>
      <c r="X17" s="29">
        <v>14.2</v>
      </c>
      <c r="Y17" s="29">
        <v>20.9</v>
      </c>
      <c r="Z17" s="37">
        <v>110.7</v>
      </c>
    </row>
    <row r="18" spans="1:26" x14ac:dyDescent="0.35">
      <c r="A18" s="36">
        <v>16</v>
      </c>
      <c r="B18" s="28" t="s">
        <v>114</v>
      </c>
      <c r="C18" s="7">
        <f t="shared" si="0"/>
        <v>1</v>
      </c>
      <c r="D18" s="29">
        <v>71</v>
      </c>
      <c r="E18" s="29">
        <v>240.7</v>
      </c>
      <c r="F18" s="29">
        <v>42.3</v>
      </c>
      <c r="G18" s="29">
        <v>88.3</v>
      </c>
      <c r="H18" s="29">
        <v>0.48</v>
      </c>
      <c r="I18" s="29">
        <v>11</v>
      </c>
      <c r="J18" s="29">
        <v>31.6</v>
      </c>
      <c r="K18" s="29">
        <v>0.34899999999999998</v>
      </c>
      <c r="L18" s="29">
        <v>31.3</v>
      </c>
      <c r="M18" s="29">
        <v>56.7</v>
      </c>
      <c r="N18" s="29">
        <v>0.55200000000000005</v>
      </c>
      <c r="O18" s="29">
        <v>17.7</v>
      </c>
      <c r="P18" s="29">
        <v>24.3</v>
      </c>
      <c r="Q18" s="29">
        <v>0.72899999999999998</v>
      </c>
      <c r="R18" s="29">
        <v>10.7</v>
      </c>
      <c r="S18" s="29">
        <v>35.1</v>
      </c>
      <c r="T18" s="29">
        <v>45.7</v>
      </c>
      <c r="U18" s="29">
        <v>25.4</v>
      </c>
      <c r="V18" s="29">
        <v>8.6</v>
      </c>
      <c r="W18" s="29">
        <v>6.6</v>
      </c>
      <c r="X18" s="29">
        <v>15.2</v>
      </c>
      <c r="Y18" s="29">
        <v>20.7</v>
      </c>
      <c r="Z18" s="37">
        <v>113.4</v>
      </c>
    </row>
    <row r="19" spans="1:26" x14ac:dyDescent="0.35">
      <c r="A19" s="36">
        <v>17</v>
      </c>
      <c r="B19" s="28" t="s">
        <v>65</v>
      </c>
      <c r="C19" s="7">
        <f t="shared" si="0"/>
        <v>1</v>
      </c>
      <c r="D19" s="29">
        <v>72</v>
      </c>
      <c r="E19" s="29">
        <v>242.8</v>
      </c>
      <c r="F19" s="29">
        <v>40.4</v>
      </c>
      <c r="G19" s="29">
        <v>90.3</v>
      </c>
      <c r="H19" s="29">
        <v>0.44800000000000001</v>
      </c>
      <c r="I19" s="29">
        <v>13.1</v>
      </c>
      <c r="J19" s="29">
        <v>38.1</v>
      </c>
      <c r="K19" s="29">
        <v>0.34300000000000003</v>
      </c>
      <c r="L19" s="29">
        <v>27.3</v>
      </c>
      <c r="M19" s="29">
        <v>52.1</v>
      </c>
      <c r="N19" s="29">
        <v>0.52400000000000002</v>
      </c>
      <c r="O19" s="29">
        <v>17.899999999999999</v>
      </c>
      <c r="P19" s="29">
        <v>24.1</v>
      </c>
      <c r="Q19" s="29">
        <v>0.745</v>
      </c>
      <c r="R19" s="29">
        <v>10.6</v>
      </c>
      <c r="S19" s="29">
        <v>37.299999999999997</v>
      </c>
      <c r="T19" s="29">
        <v>47.9</v>
      </c>
      <c r="U19" s="29">
        <v>24.5</v>
      </c>
      <c r="V19" s="29">
        <v>6.4</v>
      </c>
      <c r="W19" s="29">
        <v>4.5</v>
      </c>
      <c r="X19" s="29">
        <v>15.3</v>
      </c>
      <c r="Y19" s="29">
        <v>21</v>
      </c>
      <c r="Z19" s="37">
        <v>111.8</v>
      </c>
    </row>
    <row r="20" spans="1:26" x14ac:dyDescent="0.35">
      <c r="A20" s="36">
        <v>18</v>
      </c>
      <c r="B20" s="28" t="s">
        <v>66</v>
      </c>
      <c r="C20" s="7">
        <f t="shared" si="0"/>
        <v>1</v>
      </c>
      <c r="D20" s="29">
        <v>72</v>
      </c>
      <c r="E20" s="29">
        <v>241</v>
      </c>
      <c r="F20" s="29">
        <v>40.1</v>
      </c>
      <c r="G20" s="29">
        <v>85.1</v>
      </c>
      <c r="H20" s="29">
        <v>0.47099999999999997</v>
      </c>
      <c r="I20" s="29">
        <v>13.4</v>
      </c>
      <c r="J20" s="29">
        <v>35.200000000000003</v>
      </c>
      <c r="K20" s="29">
        <v>0.38</v>
      </c>
      <c r="L20" s="29">
        <v>26.7</v>
      </c>
      <c r="M20" s="29">
        <v>49.9</v>
      </c>
      <c r="N20" s="29">
        <v>0.53500000000000003</v>
      </c>
      <c r="O20" s="29">
        <v>17.8</v>
      </c>
      <c r="P20" s="29">
        <v>22.8</v>
      </c>
      <c r="Q20" s="29">
        <v>0.77900000000000003</v>
      </c>
      <c r="R20" s="29">
        <v>9.1</v>
      </c>
      <c r="S20" s="29">
        <v>35.799999999999997</v>
      </c>
      <c r="T20" s="29">
        <v>44.9</v>
      </c>
      <c r="U20" s="29">
        <v>22.4</v>
      </c>
      <c r="V20" s="29">
        <v>6.1</v>
      </c>
      <c r="W20" s="29">
        <v>4.0999999999999996</v>
      </c>
      <c r="X20" s="29">
        <v>15.1</v>
      </c>
      <c r="Y20" s="29">
        <v>20.399999999999999</v>
      </c>
      <c r="Z20" s="37">
        <v>111.3</v>
      </c>
    </row>
    <row r="21" spans="1:26" x14ac:dyDescent="0.35">
      <c r="A21" s="36">
        <v>19</v>
      </c>
      <c r="B21" s="28" t="s">
        <v>69</v>
      </c>
      <c r="C21" s="7">
        <f t="shared" si="0"/>
        <v>1</v>
      </c>
      <c r="D21" s="29">
        <v>73</v>
      </c>
      <c r="E21" s="29">
        <v>241.4</v>
      </c>
      <c r="F21" s="29">
        <v>42.1</v>
      </c>
      <c r="G21" s="29">
        <v>88.5</v>
      </c>
      <c r="H21" s="29">
        <v>0.47599999999999998</v>
      </c>
      <c r="I21" s="29">
        <v>10.199999999999999</v>
      </c>
      <c r="J21" s="29">
        <v>28</v>
      </c>
      <c r="K21" s="29">
        <v>0.36299999999999999</v>
      </c>
      <c r="L21" s="29">
        <v>31.9</v>
      </c>
      <c r="M21" s="29">
        <v>60.4</v>
      </c>
      <c r="N21" s="29">
        <v>0.52900000000000003</v>
      </c>
      <c r="O21" s="29">
        <v>15</v>
      </c>
      <c r="P21" s="29">
        <v>19.100000000000001</v>
      </c>
      <c r="Q21" s="29">
        <v>0.78700000000000003</v>
      </c>
      <c r="R21" s="29">
        <v>8.6999999999999993</v>
      </c>
      <c r="S21" s="29">
        <v>34.1</v>
      </c>
      <c r="T21" s="29">
        <v>42.8</v>
      </c>
      <c r="U21" s="29">
        <v>25.9</v>
      </c>
      <c r="V21" s="29">
        <v>7.4</v>
      </c>
      <c r="W21" s="29">
        <v>5.2</v>
      </c>
      <c r="X21" s="29">
        <v>13.2</v>
      </c>
      <c r="Y21" s="29">
        <v>19.8</v>
      </c>
      <c r="Z21" s="37">
        <v>109.4</v>
      </c>
    </row>
    <row r="22" spans="1:26" x14ac:dyDescent="0.35">
      <c r="A22" s="36">
        <v>20</v>
      </c>
      <c r="B22" s="28" t="s">
        <v>61</v>
      </c>
      <c r="C22" s="7">
        <f t="shared" si="0"/>
        <v>1</v>
      </c>
      <c r="D22" s="29">
        <v>72</v>
      </c>
      <c r="E22" s="29">
        <v>242.1</v>
      </c>
      <c r="F22" s="29">
        <v>40</v>
      </c>
      <c r="G22" s="29">
        <v>85.5</v>
      </c>
      <c r="H22" s="29">
        <v>0.46800000000000003</v>
      </c>
      <c r="I22" s="29">
        <v>10.7</v>
      </c>
      <c r="J22" s="29">
        <v>30.2</v>
      </c>
      <c r="K22" s="29">
        <v>0.35499999999999998</v>
      </c>
      <c r="L22" s="29">
        <v>29.3</v>
      </c>
      <c r="M22" s="29">
        <v>55.3</v>
      </c>
      <c r="N22" s="29">
        <v>0.52900000000000003</v>
      </c>
      <c r="O22" s="29">
        <v>19.8</v>
      </c>
      <c r="P22" s="29">
        <v>24.8</v>
      </c>
      <c r="Q22" s="29">
        <v>0.79600000000000004</v>
      </c>
      <c r="R22" s="29">
        <v>8.1999999999999993</v>
      </c>
      <c r="S22" s="29">
        <v>34.700000000000003</v>
      </c>
      <c r="T22" s="29">
        <v>42.9</v>
      </c>
      <c r="U22" s="29">
        <v>21.7</v>
      </c>
      <c r="V22" s="29">
        <v>7.6</v>
      </c>
      <c r="W22" s="29">
        <v>4.9000000000000004</v>
      </c>
      <c r="X22" s="29">
        <v>13.7</v>
      </c>
      <c r="Y22" s="29">
        <v>19.3</v>
      </c>
      <c r="Z22" s="37">
        <v>110.4</v>
      </c>
    </row>
    <row r="23" spans="1:26" x14ac:dyDescent="0.35">
      <c r="A23" s="36">
        <v>21</v>
      </c>
      <c r="B23" s="28" t="s">
        <v>50</v>
      </c>
      <c r="C23" s="7">
        <f t="shared" si="0"/>
        <v>0</v>
      </c>
      <c r="D23" s="29">
        <v>72</v>
      </c>
      <c r="E23" s="29">
        <v>242.4</v>
      </c>
      <c r="F23" s="29">
        <v>40.9</v>
      </c>
      <c r="G23" s="29">
        <v>88.4</v>
      </c>
      <c r="H23" s="29">
        <v>0.46200000000000002</v>
      </c>
      <c r="I23" s="29">
        <v>12.7</v>
      </c>
      <c r="J23" s="29">
        <v>34.9</v>
      </c>
      <c r="K23" s="29">
        <v>0.36399999999999999</v>
      </c>
      <c r="L23" s="29">
        <v>28.2</v>
      </c>
      <c r="M23" s="29">
        <v>53.5</v>
      </c>
      <c r="N23" s="29">
        <v>0.52700000000000002</v>
      </c>
      <c r="O23" s="29">
        <v>15.7</v>
      </c>
      <c r="P23" s="29">
        <v>20.3</v>
      </c>
      <c r="Q23" s="29">
        <v>0.77</v>
      </c>
      <c r="R23" s="29">
        <v>9.6999999999999993</v>
      </c>
      <c r="S23" s="29">
        <v>32.9</v>
      </c>
      <c r="T23" s="29">
        <v>42.6</v>
      </c>
      <c r="U23" s="29">
        <v>23.8</v>
      </c>
      <c r="V23" s="29">
        <v>7.7</v>
      </c>
      <c r="W23" s="29">
        <v>4.0999999999999996</v>
      </c>
      <c r="X23" s="29">
        <v>14.5</v>
      </c>
      <c r="Y23" s="29">
        <v>22.2</v>
      </c>
      <c r="Z23" s="37">
        <v>110.1</v>
      </c>
    </row>
    <row r="24" spans="1:26" x14ac:dyDescent="0.35">
      <c r="A24" s="36">
        <v>22</v>
      </c>
      <c r="B24" s="28" t="s">
        <v>70</v>
      </c>
      <c r="C24" s="7">
        <f t="shared" si="0"/>
        <v>1</v>
      </c>
      <c r="D24" s="29">
        <v>73</v>
      </c>
      <c r="E24" s="29">
        <v>240.7</v>
      </c>
      <c r="F24" s="29">
        <v>39.299999999999997</v>
      </c>
      <c r="G24" s="29">
        <v>88.6</v>
      </c>
      <c r="H24" s="29">
        <v>0.44400000000000001</v>
      </c>
      <c r="I24" s="29">
        <v>11.1</v>
      </c>
      <c r="J24" s="29">
        <v>32.200000000000003</v>
      </c>
      <c r="K24" s="29">
        <v>0.34300000000000003</v>
      </c>
      <c r="L24" s="29">
        <v>28.3</v>
      </c>
      <c r="M24" s="29">
        <v>56.4</v>
      </c>
      <c r="N24" s="29">
        <v>0.502</v>
      </c>
      <c r="O24" s="29">
        <v>17.600000000000001</v>
      </c>
      <c r="P24" s="29">
        <v>22.7</v>
      </c>
      <c r="Q24" s="29">
        <v>0.77400000000000002</v>
      </c>
      <c r="R24" s="29">
        <v>10.3</v>
      </c>
      <c r="S24" s="29">
        <v>34.200000000000003</v>
      </c>
      <c r="T24" s="29">
        <v>44.5</v>
      </c>
      <c r="U24" s="29">
        <v>23.9</v>
      </c>
      <c r="V24" s="29">
        <v>8.1999999999999993</v>
      </c>
      <c r="W24" s="29">
        <v>5.4</v>
      </c>
      <c r="X24" s="29">
        <v>12.8</v>
      </c>
      <c r="Y24" s="29">
        <v>18.3</v>
      </c>
      <c r="Z24" s="37">
        <v>107.3</v>
      </c>
    </row>
    <row r="25" spans="1:26" x14ac:dyDescent="0.35">
      <c r="A25" s="36">
        <v>23</v>
      </c>
      <c r="B25" s="28" t="s">
        <v>6</v>
      </c>
      <c r="C25" s="7">
        <f t="shared" si="0"/>
        <v>0</v>
      </c>
      <c r="D25" s="29">
        <v>67</v>
      </c>
      <c r="E25" s="29">
        <v>243</v>
      </c>
      <c r="F25" s="29">
        <v>40.6</v>
      </c>
      <c r="G25" s="29">
        <v>90.6</v>
      </c>
      <c r="H25" s="29">
        <v>0.44900000000000001</v>
      </c>
      <c r="I25" s="29">
        <v>12</v>
      </c>
      <c r="J25" s="29">
        <v>36.1</v>
      </c>
      <c r="K25" s="29">
        <v>0.33300000000000002</v>
      </c>
      <c r="L25" s="29">
        <v>28.6</v>
      </c>
      <c r="M25" s="29">
        <v>54.5</v>
      </c>
      <c r="N25" s="29">
        <v>0.52500000000000002</v>
      </c>
      <c r="O25" s="29">
        <v>18.5</v>
      </c>
      <c r="P25" s="29">
        <v>23.4</v>
      </c>
      <c r="Q25" s="29">
        <v>0.79</v>
      </c>
      <c r="R25" s="29">
        <v>9.9</v>
      </c>
      <c r="S25" s="29">
        <v>33.4</v>
      </c>
      <c r="T25" s="29">
        <v>43.3</v>
      </c>
      <c r="U25" s="29">
        <v>24</v>
      </c>
      <c r="V25" s="29">
        <v>7.8</v>
      </c>
      <c r="W25" s="29">
        <v>5.0999999999999996</v>
      </c>
      <c r="X25" s="29">
        <v>16.2</v>
      </c>
      <c r="Y25" s="29">
        <v>23.1</v>
      </c>
      <c r="Z25" s="37">
        <v>111.8</v>
      </c>
    </row>
    <row r="26" spans="1:26" x14ac:dyDescent="0.35">
      <c r="A26" s="36">
        <v>24</v>
      </c>
      <c r="B26" s="28" t="s">
        <v>15</v>
      </c>
      <c r="C26" s="7">
        <f t="shared" si="0"/>
        <v>0</v>
      </c>
      <c r="D26" s="29">
        <v>64</v>
      </c>
      <c r="E26" s="29">
        <v>243.1</v>
      </c>
      <c r="F26" s="29">
        <v>40.4</v>
      </c>
      <c r="G26" s="29">
        <v>91.6</v>
      </c>
      <c r="H26" s="29">
        <v>0.441</v>
      </c>
      <c r="I26" s="29">
        <v>13.3</v>
      </c>
      <c r="J26" s="29">
        <v>39.700000000000003</v>
      </c>
      <c r="K26" s="29">
        <v>0.33600000000000002</v>
      </c>
      <c r="L26" s="29">
        <v>27.1</v>
      </c>
      <c r="M26" s="29">
        <v>52</v>
      </c>
      <c r="N26" s="29">
        <v>0.52100000000000002</v>
      </c>
      <c r="O26" s="29">
        <v>19.100000000000001</v>
      </c>
      <c r="P26" s="29">
        <v>25.4</v>
      </c>
      <c r="Q26" s="29">
        <v>0.753</v>
      </c>
      <c r="R26" s="29">
        <v>10.5</v>
      </c>
      <c r="S26" s="29">
        <v>34.299999999999997</v>
      </c>
      <c r="T26" s="29">
        <v>44.8</v>
      </c>
      <c r="U26" s="29">
        <v>23.8</v>
      </c>
      <c r="V26" s="29">
        <v>8.6999999999999993</v>
      </c>
      <c r="W26" s="29">
        <v>5.7</v>
      </c>
      <c r="X26" s="29">
        <v>15.3</v>
      </c>
      <c r="Y26" s="29">
        <v>21.4</v>
      </c>
      <c r="Z26" s="37">
        <v>113.3</v>
      </c>
    </row>
    <row r="27" spans="1:26" x14ac:dyDescent="0.35">
      <c r="A27" s="36">
        <v>25</v>
      </c>
      <c r="B27" s="28" t="s">
        <v>13</v>
      </c>
      <c r="C27" s="7">
        <f t="shared" si="0"/>
        <v>0</v>
      </c>
      <c r="D27" s="29">
        <v>66</v>
      </c>
      <c r="E27" s="29">
        <v>241.9</v>
      </c>
      <c r="F27" s="29">
        <v>39.299999999999997</v>
      </c>
      <c r="G27" s="29">
        <v>85.7</v>
      </c>
      <c r="H27" s="29">
        <v>0.45900000000000002</v>
      </c>
      <c r="I27" s="29">
        <v>12</v>
      </c>
      <c r="J27" s="29">
        <v>32.700000000000003</v>
      </c>
      <c r="K27" s="29">
        <v>0.36699999999999999</v>
      </c>
      <c r="L27" s="29">
        <v>27.3</v>
      </c>
      <c r="M27" s="29">
        <v>53</v>
      </c>
      <c r="N27" s="29">
        <v>0.51500000000000001</v>
      </c>
      <c r="O27" s="29">
        <v>16.600000000000001</v>
      </c>
      <c r="P27" s="29">
        <v>22.4</v>
      </c>
      <c r="Q27" s="29">
        <v>0.74299999999999999</v>
      </c>
      <c r="R27" s="29">
        <v>9.8000000000000007</v>
      </c>
      <c r="S27" s="29">
        <v>32</v>
      </c>
      <c r="T27" s="29">
        <v>41.7</v>
      </c>
      <c r="U27" s="29">
        <v>24.1</v>
      </c>
      <c r="V27" s="29">
        <v>7.4</v>
      </c>
      <c r="W27" s="29">
        <v>4.5</v>
      </c>
      <c r="X27" s="29">
        <v>15.3</v>
      </c>
      <c r="Y27" s="29">
        <v>19.7</v>
      </c>
      <c r="Z27" s="37">
        <v>107.2</v>
      </c>
    </row>
    <row r="28" spans="1:26" x14ac:dyDescent="0.35">
      <c r="A28" s="36">
        <v>26</v>
      </c>
      <c r="B28" s="28" t="s">
        <v>52</v>
      </c>
      <c r="C28" s="7">
        <f t="shared" si="0"/>
        <v>0</v>
      </c>
      <c r="D28" s="29">
        <v>66</v>
      </c>
      <c r="E28" s="29">
        <v>241.9</v>
      </c>
      <c r="F28" s="29">
        <v>40</v>
      </c>
      <c r="G28" s="29">
        <v>89.3</v>
      </c>
      <c r="H28" s="29">
        <v>0.44700000000000001</v>
      </c>
      <c r="I28" s="29">
        <v>9.6</v>
      </c>
      <c r="J28" s="29">
        <v>28.4</v>
      </c>
      <c r="K28" s="29">
        <v>0.33700000000000002</v>
      </c>
      <c r="L28" s="29">
        <v>30.4</v>
      </c>
      <c r="M28" s="29">
        <v>61</v>
      </c>
      <c r="N28" s="29">
        <v>0.499</v>
      </c>
      <c r="O28" s="29">
        <v>16.3</v>
      </c>
      <c r="P28" s="29">
        <v>23.5</v>
      </c>
      <c r="Q28" s="29">
        <v>0.69399999999999995</v>
      </c>
      <c r="R28" s="29">
        <v>12</v>
      </c>
      <c r="S28" s="29">
        <v>34.5</v>
      </c>
      <c r="T28" s="29">
        <v>46.5</v>
      </c>
      <c r="U28" s="29">
        <v>22.1</v>
      </c>
      <c r="V28" s="29">
        <v>7.6</v>
      </c>
      <c r="W28" s="29">
        <v>4.7</v>
      </c>
      <c r="X28" s="29">
        <v>14.3</v>
      </c>
      <c r="Y28" s="29">
        <v>22.2</v>
      </c>
      <c r="Z28" s="37">
        <v>105.8</v>
      </c>
    </row>
    <row r="29" spans="1:26" x14ac:dyDescent="0.35">
      <c r="A29" s="36">
        <v>27</v>
      </c>
      <c r="B29" s="28" t="s">
        <v>49</v>
      </c>
      <c r="C29" s="7">
        <f t="shared" si="0"/>
        <v>0</v>
      </c>
      <c r="D29" s="29">
        <v>65</v>
      </c>
      <c r="E29" s="29">
        <v>241.9</v>
      </c>
      <c r="F29" s="29">
        <v>40.299999999999997</v>
      </c>
      <c r="G29" s="29">
        <v>87.9</v>
      </c>
      <c r="H29" s="29">
        <v>0.45800000000000002</v>
      </c>
      <c r="I29" s="29">
        <v>11.2</v>
      </c>
      <c r="J29" s="29">
        <v>31.8</v>
      </c>
      <c r="K29" s="29">
        <v>0.35099999999999998</v>
      </c>
      <c r="L29" s="29">
        <v>29.1</v>
      </c>
      <c r="M29" s="29">
        <v>56.1</v>
      </c>
      <c r="N29" s="29">
        <v>0.51900000000000002</v>
      </c>
      <c r="O29" s="29">
        <v>15.1</v>
      </c>
      <c r="P29" s="29">
        <v>19.899999999999999</v>
      </c>
      <c r="Q29" s="29">
        <v>0.75800000000000001</v>
      </c>
      <c r="R29" s="29">
        <v>10.8</v>
      </c>
      <c r="S29" s="29">
        <v>33.4</v>
      </c>
      <c r="T29" s="29">
        <v>44.2</v>
      </c>
      <c r="U29" s="29">
        <v>23.1</v>
      </c>
      <c r="V29" s="29">
        <v>6.9</v>
      </c>
      <c r="W29" s="29">
        <v>3.2</v>
      </c>
      <c r="X29" s="29">
        <v>16.5</v>
      </c>
      <c r="Y29" s="29">
        <v>18.3</v>
      </c>
      <c r="Z29" s="37">
        <v>106.9</v>
      </c>
    </row>
    <row r="30" spans="1:26" x14ac:dyDescent="0.35">
      <c r="A30" s="36">
        <v>28</v>
      </c>
      <c r="B30" s="28" t="s">
        <v>48</v>
      </c>
      <c r="C30" s="7">
        <f t="shared" si="0"/>
        <v>0</v>
      </c>
      <c r="D30" s="29">
        <v>65</v>
      </c>
      <c r="E30" s="29">
        <v>241.2</v>
      </c>
      <c r="F30" s="29">
        <v>39.6</v>
      </c>
      <c r="G30" s="29">
        <v>88.6</v>
      </c>
      <c r="H30" s="29">
        <v>0.44700000000000001</v>
      </c>
      <c r="I30" s="29">
        <v>12.2</v>
      </c>
      <c r="J30" s="29">
        <v>35.1</v>
      </c>
      <c r="K30" s="29">
        <v>0.34799999999999998</v>
      </c>
      <c r="L30" s="29">
        <v>27.4</v>
      </c>
      <c r="M30" s="29">
        <v>53.5</v>
      </c>
      <c r="N30" s="29">
        <v>0.51100000000000001</v>
      </c>
      <c r="O30" s="29">
        <v>15.5</v>
      </c>
      <c r="P30" s="29">
        <v>20.5</v>
      </c>
      <c r="Q30" s="29">
        <v>0.755</v>
      </c>
      <c r="R30" s="29">
        <v>10.5</v>
      </c>
      <c r="S30" s="29">
        <v>31.4</v>
      </c>
      <c r="T30" s="29">
        <v>41.9</v>
      </c>
      <c r="U30" s="29">
        <v>23.2</v>
      </c>
      <c r="V30" s="29">
        <v>10</v>
      </c>
      <c r="W30" s="29">
        <v>4.0999999999999996</v>
      </c>
      <c r="X30" s="29">
        <v>15.5</v>
      </c>
      <c r="Y30" s="29">
        <v>21.8</v>
      </c>
      <c r="Z30" s="37">
        <v>106.8</v>
      </c>
    </row>
    <row r="31" spans="1:26" x14ac:dyDescent="0.35">
      <c r="A31" s="38">
        <v>29</v>
      </c>
      <c r="B31" s="30" t="s">
        <v>51</v>
      </c>
      <c r="C31" s="7">
        <f t="shared" si="0"/>
        <v>0</v>
      </c>
      <c r="D31" s="31">
        <v>65</v>
      </c>
      <c r="E31" s="31">
        <v>241.9</v>
      </c>
      <c r="F31" s="31">
        <v>38.6</v>
      </c>
      <c r="G31" s="31">
        <v>88.2</v>
      </c>
      <c r="H31" s="31">
        <v>0.438</v>
      </c>
      <c r="I31" s="31">
        <v>10.4</v>
      </c>
      <c r="J31" s="31">
        <v>31.3</v>
      </c>
      <c r="K31" s="31">
        <v>0.33400000000000002</v>
      </c>
      <c r="L31" s="31">
        <v>28.2</v>
      </c>
      <c r="M31" s="31">
        <v>56.9</v>
      </c>
      <c r="N31" s="31">
        <v>0.495</v>
      </c>
      <c r="O31" s="31">
        <v>18.7</v>
      </c>
      <c r="P31" s="31">
        <v>23.2</v>
      </c>
      <c r="Q31" s="31">
        <v>0.80300000000000005</v>
      </c>
      <c r="R31" s="31">
        <v>10</v>
      </c>
      <c r="S31" s="31">
        <v>32.9</v>
      </c>
      <c r="T31" s="31">
        <v>42.8</v>
      </c>
      <c r="U31" s="31">
        <v>25.6</v>
      </c>
      <c r="V31" s="31">
        <v>8.1999999999999993</v>
      </c>
      <c r="W31" s="31">
        <v>4.5999999999999996</v>
      </c>
      <c r="X31" s="31">
        <v>14.9</v>
      </c>
      <c r="Y31" s="31">
        <v>20.100000000000001</v>
      </c>
      <c r="Z31" s="39">
        <v>106.3</v>
      </c>
    </row>
    <row r="32" spans="1:26" x14ac:dyDescent="0.35">
      <c r="A32" s="40">
        <v>30</v>
      </c>
      <c r="B32" s="41" t="s">
        <v>54</v>
      </c>
      <c r="C32" s="7">
        <f t="shared" si="0"/>
        <v>0</v>
      </c>
      <c r="D32" s="42">
        <v>65</v>
      </c>
      <c r="E32" s="42">
        <v>242.3</v>
      </c>
      <c r="F32" s="42">
        <v>37.299999999999997</v>
      </c>
      <c r="G32" s="42">
        <v>85.9</v>
      </c>
      <c r="H32" s="42">
        <v>0.434</v>
      </c>
      <c r="I32" s="42">
        <v>12.1</v>
      </c>
      <c r="J32" s="42">
        <v>34.299999999999997</v>
      </c>
      <c r="K32" s="42">
        <v>0.35199999999999998</v>
      </c>
      <c r="L32" s="42">
        <v>25.2</v>
      </c>
      <c r="M32" s="25"/>
      <c r="N32" s="25"/>
      <c r="O32" s="25"/>
      <c r="P32" s="25"/>
      <c r="Q32" s="25"/>
      <c r="R32" s="25"/>
      <c r="S32" s="25"/>
      <c r="T32" s="25"/>
      <c r="U32" s="25"/>
      <c r="V32" s="25"/>
      <c r="W32" s="25"/>
      <c r="X32" s="25"/>
      <c r="Y32" s="25"/>
      <c r="Z32" s="43"/>
    </row>
  </sheetData>
  <hyperlinks>
    <hyperlink ref="B3" r:id="rId1" display="https://www.basketball-reference.com/teams/DAL/2020.html" xr:uid="{00000000-0004-0000-0300-000000000000}"/>
    <hyperlink ref="B4" r:id="rId2" display="https://www.basketball-reference.com/teams/MIL/2020.html" xr:uid="{00000000-0004-0000-0300-000001000000}"/>
    <hyperlink ref="B5" r:id="rId3" display="https://www.basketball-reference.com/teams/POR/2020.html" xr:uid="{00000000-0004-0000-0300-000002000000}"/>
    <hyperlink ref="B6" r:id="rId4" display="https://www.basketball-reference.com/teams/HOU/2020.html" xr:uid="{00000000-0004-0000-0300-000003000000}"/>
    <hyperlink ref="B7" r:id="rId5" display="https://www.basketball-reference.com/teams/LAC/2020.html" xr:uid="{00000000-0004-0000-0300-000004000000}"/>
    <hyperlink ref="B8" r:id="rId6" display="https://www.basketball-reference.com/teams/NOP/2020.html" xr:uid="{00000000-0004-0000-0300-000005000000}"/>
    <hyperlink ref="B9" r:id="rId7" display="https://www.basketball-reference.com/teams/PHO/2020.html" xr:uid="{00000000-0004-0000-0300-000006000000}"/>
    <hyperlink ref="B10" r:id="rId8" display="https://www.basketball-reference.com/teams/WAS/2020.html" xr:uid="{00000000-0004-0000-0300-000007000000}"/>
    <hyperlink ref="B11" r:id="rId9" display="https://www.basketball-reference.com/teams/MEM/2020.html" xr:uid="{00000000-0004-0000-0300-000008000000}"/>
    <hyperlink ref="B12" r:id="rId10" display="https://www.basketball-reference.com/teams/BOS/2020.html" xr:uid="{00000000-0004-0000-0300-000009000000}"/>
    <hyperlink ref="B13" r:id="rId11" display="https://www.basketball-reference.com/teams/MIA/2020.html" xr:uid="{00000000-0004-0000-0300-00000A000000}"/>
    <hyperlink ref="B14" r:id="rId12" display="https://www.basketball-reference.com/teams/DEN/2020.html" xr:uid="{00000000-0004-0000-0300-00000B000000}"/>
    <hyperlink ref="B15" r:id="rId13" display="https://www.basketball-reference.com/teams/TOR/2020.html" xr:uid="{00000000-0004-0000-0300-00000C000000}"/>
    <hyperlink ref="B16" r:id="rId14" display="https://www.basketball-reference.com/teams/SAS/2020.html" xr:uid="{00000000-0004-0000-0300-00000D000000}"/>
    <hyperlink ref="B17" r:id="rId15" display="https://www.basketball-reference.com/teams/PHI/2020.html" xr:uid="{00000000-0004-0000-0300-00000E000000}"/>
    <hyperlink ref="B18" r:id="rId16" display="https://www.basketball-reference.com/teams/LAL/2020.html" xr:uid="{00000000-0004-0000-0300-00000F000000}"/>
    <hyperlink ref="B19" r:id="rId17" display="https://www.basketball-reference.com/teams/BRK/2020.html" xr:uid="{00000000-0004-0000-0300-000010000000}"/>
    <hyperlink ref="B20" r:id="rId18" display="https://www.basketball-reference.com/teams/UTA/2020.html" xr:uid="{00000000-0004-0000-0300-000011000000}"/>
    <hyperlink ref="B21" r:id="rId19" display="https://www.basketball-reference.com/teams/IND/2020.html" xr:uid="{00000000-0004-0000-0300-000012000000}"/>
    <hyperlink ref="B22" r:id="rId20" display="https://www.basketball-reference.com/teams/OKC/2020.html" xr:uid="{00000000-0004-0000-0300-000013000000}"/>
    <hyperlink ref="B23" r:id="rId21" display="https://www.basketball-reference.com/teams/SAC/2020.html" xr:uid="{00000000-0004-0000-0300-000014000000}"/>
    <hyperlink ref="B24" r:id="rId22" display="https://www.basketball-reference.com/teams/ORL/2020.html" xr:uid="{00000000-0004-0000-0300-000015000000}"/>
    <hyperlink ref="B25" r:id="rId23" display="https://www.basketball-reference.com/teams/ATL/2020.html" xr:uid="{00000000-0004-0000-0300-000016000000}"/>
    <hyperlink ref="B26" r:id="rId24" display="https://www.basketball-reference.com/teams/MIN/2020.html" xr:uid="{00000000-0004-0000-0300-000017000000}"/>
    <hyperlink ref="B27" r:id="rId25" display="https://www.basketball-reference.com/teams/DET/2020.html" xr:uid="{00000000-0004-0000-0300-000018000000}"/>
    <hyperlink ref="B28" r:id="rId26" display="https://www.basketball-reference.com/teams/NYK/2020.html" xr:uid="{00000000-0004-0000-0300-000019000000}"/>
    <hyperlink ref="B29" r:id="rId27" display="https://www.basketball-reference.com/teams/CLE/2020.html" xr:uid="{00000000-0004-0000-0300-00001A000000}"/>
    <hyperlink ref="B30" r:id="rId28" display="https://www.basketball-reference.com/teams/CHI/2020.html" xr:uid="{00000000-0004-0000-0300-00001B000000}"/>
    <hyperlink ref="B31" r:id="rId29" display="https://www.basketball-reference.com/teams/GSW/2020.html" xr:uid="{00000000-0004-0000-0300-00001C000000}"/>
    <hyperlink ref="B32" r:id="rId30" display="https://www.basketball-reference.com/teams/CHO/2020.html" xr:uid="{00000000-0004-0000-0300-00001D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
  <sheetViews>
    <sheetView topLeftCell="A7" workbookViewId="0">
      <selection activeCell="B22" sqref="B22"/>
    </sheetView>
  </sheetViews>
  <sheetFormatPr defaultRowHeight="14.5" x14ac:dyDescent="0.35"/>
  <cols>
    <col min="5" max="5" width="11" bestFit="1" customWidth="1"/>
  </cols>
  <sheetData>
    <row r="1" spans="1:9" x14ac:dyDescent="0.35">
      <c r="A1" t="s">
        <v>73</v>
      </c>
    </row>
    <row r="2" spans="1:9" ht="15" thickBot="1" x14ac:dyDescent="0.4"/>
    <row r="3" spans="1:9" x14ac:dyDescent="0.35">
      <c r="A3" s="13" t="s">
        <v>74</v>
      </c>
      <c r="B3" s="13"/>
    </row>
    <row r="4" spans="1:9" x14ac:dyDescent="0.35">
      <c r="A4" s="10" t="s">
        <v>75</v>
      </c>
      <c r="B4" s="10">
        <v>0.55828342182776103</v>
      </c>
    </row>
    <row r="5" spans="1:9" x14ac:dyDescent="0.35">
      <c r="A5" s="10" t="s">
        <v>76</v>
      </c>
      <c r="B5" s="10">
        <v>0.31168037908771379</v>
      </c>
    </row>
    <row r="6" spans="1:9" x14ac:dyDescent="0.35">
      <c r="A6" s="10" t="s">
        <v>77</v>
      </c>
      <c r="B6" s="10">
        <v>0.26069374050161853</v>
      </c>
    </row>
    <row r="7" spans="1:9" x14ac:dyDescent="0.35">
      <c r="A7" s="10" t="s">
        <v>78</v>
      </c>
      <c r="B7" s="10">
        <v>0.4362913216969701</v>
      </c>
    </row>
    <row r="8" spans="1:9" ht="15" thickBot="1" x14ac:dyDescent="0.4">
      <c r="A8" s="11" t="s">
        <v>79</v>
      </c>
      <c r="B8" s="11">
        <v>30</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2</v>
      </c>
      <c r="C12" s="10">
        <v>2.3272134971882634</v>
      </c>
      <c r="D12" s="10">
        <v>1.1636067485941317</v>
      </c>
      <c r="E12" s="10">
        <v>6.1129815130176697</v>
      </c>
      <c r="F12" s="10">
        <v>6.4590257889402206E-3</v>
      </c>
    </row>
    <row r="13" spans="1:9" x14ac:dyDescent="0.35">
      <c r="A13" s="10" t="s">
        <v>82</v>
      </c>
      <c r="B13" s="10">
        <v>27</v>
      </c>
      <c r="C13" s="10">
        <v>5.1394531694784051</v>
      </c>
      <c r="D13" s="10">
        <v>0.19035011738808907</v>
      </c>
      <c r="E13" s="10"/>
      <c r="F13" s="10"/>
    </row>
    <row r="14" spans="1:9" ht="15" thickBot="1" x14ac:dyDescent="0.4">
      <c r="A14" s="11" t="s">
        <v>83</v>
      </c>
      <c r="B14" s="11">
        <v>29</v>
      </c>
      <c r="C14" s="11">
        <v>7.4666666666666686</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10" x14ac:dyDescent="0.35">
      <c r="A17" s="10" t="s">
        <v>84</v>
      </c>
      <c r="B17" s="10">
        <v>-8.3354467218094221</v>
      </c>
      <c r="C17" s="10">
        <v>2.8978805614637193</v>
      </c>
      <c r="D17" s="10">
        <v>-2.8763941594608675</v>
      </c>
      <c r="E17" s="10">
        <v>7.7616544350678435E-3</v>
      </c>
      <c r="F17" s="10">
        <v>-14.281406490935705</v>
      </c>
      <c r="G17" s="10">
        <v>-2.3894869526831384</v>
      </c>
      <c r="H17" s="10">
        <v>-14.281406490935705</v>
      </c>
      <c r="I17" s="10">
        <v>-2.3894869526831384</v>
      </c>
    </row>
    <row r="18" spans="1:10" x14ac:dyDescent="0.35">
      <c r="A18" s="10" t="s">
        <v>26</v>
      </c>
      <c r="B18" s="10">
        <v>16.148688233958286</v>
      </c>
      <c r="C18" s="10">
        <v>6.1229155103958508</v>
      </c>
      <c r="D18" s="10">
        <v>2.6374181068708329</v>
      </c>
      <c r="E18" s="10">
        <v>1.368906081420283E-2</v>
      </c>
      <c r="F18" s="10">
        <v>3.5855033398976133</v>
      </c>
      <c r="G18" s="10">
        <v>28.711873128018958</v>
      </c>
      <c r="H18" s="10">
        <v>3.5855033398976133</v>
      </c>
      <c r="I18" s="10">
        <v>28.711873128018958</v>
      </c>
    </row>
    <row r="19" spans="1:10" ht="15" thickBot="1" x14ac:dyDescent="0.4">
      <c r="A19" s="11" t="s">
        <v>27</v>
      </c>
      <c r="B19" s="11">
        <v>0.12613093424408142</v>
      </c>
      <c r="C19" s="11">
        <v>5.3693824369192601E-2</v>
      </c>
      <c r="D19" s="11">
        <v>2.3490771187542823</v>
      </c>
      <c r="E19" s="11">
        <v>2.6389631073745687E-2</v>
      </c>
      <c r="F19" s="11">
        <v>1.5960306856839204E-2</v>
      </c>
      <c r="G19" s="11">
        <v>0.23630156163132365</v>
      </c>
      <c r="H19" s="11">
        <v>1.5960306856839204E-2</v>
      </c>
      <c r="I19" s="11">
        <v>0.23630156163132365</v>
      </c>
    </row>
    <row r="20" spans="1:10" x14ac:dyDescent="0.35">
      <c r="A20" s="17" t="s">
        <v>102</v>
      </c>
      <c r="B20" s="16"/>
      <c r="C20" s="16"/>
      <c r="D20" s="16"/>
      <c r="E20" s="16"/>
      <c r="F20" s="10"/>
      <c r="G20" s="10"/>
      <c r="H20" s="10"/>
      <c r="I20" s="10"/>
    </row>
    <row r="21" spans="1:10" x14ac:dyDescent="0.35">
      <c r="A21" s="16" t="s">
        <v>26</v>
      </c>
      <c r="B21" s="16">
        <v>0.5</v>
      </c>
    </row>
    <row r="22" spans="1:10" x14ac:dyDescent="0.35">
      <c r="A22" s="16" t="s">
        <v>27</v>
      </c>
      <c r="B22" s="16">
        <v>11</v>
      </c>
    </row>
    <row r="23" spans="1:10" x14ac:dyDescent="0.35">
      <c r="A23" s="9" t="s">
        <v>97</v>
      </c>
      <c r="B23" s="9">
        <f>B17+B18*B21+B19*B22</f>
        <v>1.1263376718546163</v>
      </c>
      <c r="D23" s="15" t="s">
        <v>104</v>
      </c>
      <c r="E23" s="14"/>
      <c r="F23" s="14"/>
      <c r="G23" s="14"/>
      <c r="H23" s="14"/>
      <c r="I23" s="14"/>
      <c r="J23" s="14"/>
    </row>
    <row r="24" spans="1:10" x14ac:dyDescent="0.35">
      <c r="A24" s="9" t="s">
        <v>98</v>
      </c>
      <c r="B24" s="9"/>
      <c r="D24" s="14" t="s">
        <v>100</v>
      </c>
      <c r="E24" s="14">
        <f>EXP(B19)</f>
        <v>1.1344306943846685</v>
      </c>
      <c r="F24" s="14" t="s">
        <v>101</v>
      </c>
      <c r="G24" s="14"/>
      <c r="H24" s="14">
        <v>0.73109999999999997</v>
      </c>
      <c r="I24" s="14">
        <f>H24/(1-H24)</f>
        <v>2.7188545927854215</v>
      </c>
      <c r="J24" s="14"/>
    </row>
    <row r="25" spans="1:10" x14ac:dyDescent="0.35">
      <c r="A25" s="9"/>
      <c r="B25" s="9"/>
      <c r="D25" s="14" t="s">
        <v>111</v>
      </c>
      <c r="E25" s="14">
        <f>EXP(B18/100)</f>
        <v>1.1752570414344874</v>
      </c>
      <c r="F25" s="14"/>
      <c r="G25" s="14"/>
      <c r="H25" s="14">
        <v>0.75519999999999998</v>
      </c>
      <c r="I25" s="14">
        <f>H25/(1-H25)</f>
        <v>3.0849673202614376</v>
      </c>
      <c r="J25" s="14">
        <f>I25/I24</f>
        <v>1.1346569722586524</v>
      </c>
    </row>
    <row r="26" spans="1:10" x14ac:dyDescent="0.35">
      <c r="A26" s="9" t="s">
        <v>99</v>
      </c>
      <c r="B26" s="9"/>
      <c r="F26" s="14" t="s">
        <v>110</v>
      </c>
      <c r="G26" s="14"/>
      <c r="H26" s="14"/>
      <c r="I26" s="14"/>
      <c r="J26" s="14"/>
    </row>
    <row r="27" spans="1:10" x14ac:dyDescent="0.35">
      <c r="A27" s="9" t="s">
        <v>98</v>
      </c>
      <c r="B27" s="9">
        <f>1/(1+EXP(-B23))</f>
        <v>0.75516239630462212</v>
      </c>
      <c r="C27" s="18" t="s">
        <v>103</v>
      </c>
      <c r="D27" s="18"/>
      <c r="E27"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3"/>
  <sheetViews>
    <sheetView topLeftCell="J1" workbookViewId="0">
      <selection activeCell="Z2" sqref="Z2"/>
    </sheetView>
  </sheetViews>
  <sheetFormatPr defaultRowHeight="14.5" x14ac:dyDescent="0.35"/>
  <cols>
    <col min="2" max="2" width="32.90625" customWidth="1"/>
    <col min="3" max="3" width="8.90625" style="9"/>
    <col min="26" max="26" width="8.90625" style="19"/>
    <col min="27" max="27" width="11.81640625" style="9" customWidth="1"/>
    <col min="28" max="28" width="9.6328125" style="9" customWidth="1"/>
    <col min="29" max="31" width="8.90625" style="9"/>
  </cols>
  <sheetData>
    <row r="1" spans="1:31" x14ac:dyDescent="0.35">
      <c r="A1" s="1" t="s">
        <v>20</v>
      </c>
      <c r="B1" s="1" t="s">
        <v>21</v>
      </c>
      <c r="C1" s="6" t="s">
        <v>72</v>
      </c>
      <c r="D1" s="1" t="s">
        <v>23</v>
      </c>
      <c r="E1" s="1" t="s">
        <v>24</v>
      </c>
      <c r="F1" s="1" t="s">
        <v>25</v>
      </c>
      <c r="G1" s="1" t="s">
        <v>26</v>
      </c>
      <c r="H1" s="1"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1" t="s">
        <v>43</v>
      </c>
      <c r="Y1" s="1" t="s">
        <v>44</v>
      </c>
      <c r="Z1" s="21" t="s">
        <v>107</v>
      </c>
      <c r="AA1" s="18" t="s">
        <v>108</v>
      </c>
      <c r="AB1" s="24" t="s">
        <v>90</v>
      </c>
      <c r="AC1" s="18" t="s">
        <v>105</v>
      </c>
      <c r="AD1" s="18" t="s">
        <v>106</v>
      </c>
      <c r="AE1" s="18" t="s">
        <v>109</v>
      </c>
    </row>
    <row r="2" spans="1:31" x14ac:dyDescent="0.35">
      <c r="A2" s="1">
        <v>1</v>
      </c>
      <c r="B2" t="s">
        <v>56</v>
      </c>
      <c r="C2" s="7">
        <f>IF(RIGHT(B2,1)="*",1,0)</f>
        <v>1</v>
      </c>
      <c r="D2" s="2">
        <v>241.2</v>
      </c>
      <c r="E2" s="2">
        <v>43.4</v>
      </c>
      <c r="F2" s="2">
        <v>91.1</v>
      </c>
      <c r="G2" s="2">
        <v>0.47599999999999998</v>
      </c>
      <c r="H2" s="2">
        <v>13.5</v>
      </c>
      <c r="I2" s="2">
        <v>38.200000000000003</v>
      </c>
      <c r="J2" s="2">
        <v>0.35299999999999998</v>
      </c>
      <c r="K2" s="2">
        <v>29.9</v>
      </c>
      <c r="L2" s="2">
        <v>52.9</v>
      </c>
      <c r="M2" s="2">
        <v>0.56499999999999995</v>
      </c>
      <c r="N2" s="2">
        <v>17.899999999999999</v>
      </c>
      <c r="O2" s="2">
        <v>23.2</v>
      </c>
      <c r="P2" s="2">
        <v>0.77300000000000002</v>
      </c>
      <c r="Q2" s="2">
        <v>9.3000000000000007</v>
      </c>
      <c r="R2" s="2">
        <v>40.4</v>
      </c>
      <c r="S2" s="2">
        <v>49.7</v>
      </c>
      <c r="T2" s="2">
        <v>26</v>
      </c>
      <c r="U2" s="2">
        <v>7.5</v>
      </c>
      <c r="V2" s="2">
        <v>5.9</v>
      </c>
      <c r="W2" s="2">
        <v>13.9</v>
      </c>
      <c r="X2" s="2">
        <v>19.600000000000001</v>
      </c>
      <c r="Y2" s="2">
        <v>118.1</v>
      </c>
      <c r="Z2" s="19">
        <f>1/(1+EXP(-AA2))</f>
        <v>0.74156076145343219</v>
      </c>
      <c r="AA2" s="22">
        <f>$AB$2+G2*$AB$3+$AB$4*H2</f>
        <v>1.0540964898498211</v>
      </c>
      <c r="AB2" s="16">
        <v>-8.3354467218094221</v>
      </c>
      <c r="AC2" s="9">
        <f>IF(RANK(Z2,$Z$2:$Z$31,0)&lt;=16,1,0)</f>
        <v>1</v>
      </c>
      <c r="AD2" s="9" t="str">
        <f>IF(AC2=C2,"yes","no")</f>
        <v>yes</v>
      </c>
      <c r="AE2" s="18">
        <f>COUNTIF(AD2:AD31,"no")</f>
        <v>10</v>
      </c>
    </row>
    <row r="3" spans="1:31" x14ac:dyDescent="0.35">
      <c r="A3" s="1">
        <v>2</v>
      </c>
      <c r="B3" t="s">
        <v>57</v>
      </c>
      <c r="C3" s="7">
        <f t="shared" ref="C3:C31" si="0">IF(RIGHT(B3,1)="*",1,0)</f>
        <v>1</v>
      </c>
      <c r="D3" s="2">
        <v>241.5</v>
      </c>
      <c r="E3" s="2">
        <v>44</v>
      </c>
      <c r="F3" s="2">
        <v>89.8</v>
      </c>
      <c r="G3" s="2">
        <v>0.49099999999999999</v>
      </c>
      <c r="H3" s="2">
        <v>13.3</v>
      </c>
      <c r="I3" s="2">
        <v>34.4</v>
      </c>
      <c r="J3" s="2">
        <v>0.38500000000000001</v>
      </c>
      <c r="K3" s="2">
        <v>30.8</v>
      </c>
      <c r="L3" s="2">
        <v>55.3</v>
      </c>
      <c r="M3" s="2">
        <v>0.55700000000000005</v>
      </c>
      <c r="N3" s="2">
        <v>16.3</v>
      </c>
      <c r="O3" s="2">
        <v>20.399999999999999</v>
      </c>
      <c r="P3" s="2">
        <v>0.80100000000000005</v>
      </c>
      <c r="Q3" s="2">
        <v>9.6999999999999993</v>
      </c>
      <c r="R3" s="2">
        <v>36.5</v>
      </c>
      <c r="S3" s="2">
        <v>46.2</v>
      </c>
      <c r="T3" s="2">
        <v>29.4</v>
      </c>
      <c r="U3" s="2">
        <v>7.6</v>
      </c>
      <c r="V3" s="2">
        <v>6.4</v>
      </c>
      <c r="W3" s="2">
        <v>14.3</v>
      </c>
      <c r="X3" s="2">
        <v>21.4</v>
      </c>
      <c r="Y3" s="2">
        <v>117.7</v>
      </c>
      <c r="Z3" s="19">
        <f t="shared" ref="Z3:Z31" si="1">1/(1+EXP(-AA3))</f>
        <v>0.78093109880271427</v>
      </c>
      <c r="AA3" s="22">
        <f t="shared" ref="AA3:AA31" si="2">$AB$2+G3*$AB$3+$AB$4*H3</f>
        <v>1.271100626510379</v>
      </c>
      <c r="AB3" s="16">
        <v>16.148688233958286</v>
      </c>
      <c r="AC3" s="9">
        <f t="shared" ref="AC3:AC31" si="3">IF(RANK(Z3,$Z$2:$Z$31,0)&lt;=16,1,0)</f>
        <v>1</v>
      </c>
      <c r="AD3" s="9" t="str">
        <f t="shared" ref="AD3:AD31" si="4">IF(AC3=C3,"yes","no")</f>
        <v>yes</v>
      </c>
    </row>
    <row r="4" spans="1:31" ht="15" thickBot="1" x14ac:dyDescent="0.4">
      <c r="A4" s="1">
        <v>3</v>
      </c>
      <c r="B4" t="s">
        <v>3</v>
      </c>
      <c r="C4" s="7">
        <f t="shared" si="0"/>
        <v>0</v>
      </c>
      <c r="D4" s="2">
        <v>240.9</v>
      </c>
      <c r="E4" s="2">
        <v>43.7</v>
      </c>
      <c r="F4" s="2">
        <v>92.2</v>
      </c>
      <c r="G4" s="2">
        <v>0.47299999999999998</v>
      </c>
      <c r="H4" s="2">
        <v>10.3</v>
      </c>
      <c r="I4" s="2">
        <v>29.9</v>
      </c>
      <c r="J4" s="2">
        <v>0.34399999999999997</v>
      </c>
      <c r="K4" s="2">
        <v>33.4</v>
      </c>
      <c r="L4" s="2">
        <v>62.4</v>
      </c>
      <c r="M4" s="2">
        <v>0.53600000000000003</v>
      </c>
      <c r="N4" s="2">
        <v>17.8</v>
      </c>
      <c r="O4" s="2">
        <v>23.4</v>
      </c>
      <c r="P4" s="2">
        <v>0.76100000000000001</v>
      </c>
      <c r="Q4" s="2">
        <v>11.1</v>
      </c>
      <c r="R4" s="2">
        <v>36.200000000000003</v>
      </c>
      <c r="S4" s="2">
        <v>47.3</v>
      </c>
      <c r="T4" s="2">
        <v>27</v>
      </c>
      <c r="U4" s="2">
        <v>7.4</v>
      </c>
      <c r="V4" s="2">
        <v>5.4</v>
      </c>
      <c r="W4" s="2">
        <v>14.8</v>
      </c>
      <c r="X4" s="2">
        <v>21.1</v>
      </c>
      <c r="Y4" s="2">
        <v>115.4</v>
      </c>
      <c r="Z4" s="19">
        <f t="shared" si="1"/>
        <v>0.64612092903132812</v>
      </c>
      <c r="AA4" s="22">
        <f t="shared" si="2"/>
        <v>0.60203143556688543</v>
      </c>
      <c r="AB4" s="20">
        <v>0.12613093424408142</v>
      </c>
      <c r="AC4" s="9">
        <f t="shared" si="3"/>
        <v>1</v>
      </c>
      <c r="AD4" s="9" t="str">
        <f t="shared" si="4"/>
        <v>no</v>
      </c>
    </row>
    <row r="5" spans="1:31" x14ac:dyDescent="0.35">
      <c r="A5" s="1">
        <v>4</v>
      </c>
      <c r="B5" t="s">
        <v>58</v>
      </c>
      <c r="C5" s="7">
        <f t="shared" si="0"/>
        <v>1</v>
      </c>
      <c r="D5" s="2">
        <v>241.5</v>
      </c>
      <c r="E5" s="2">
        <v>41.5</v>
      </c>
      <c r="F5" s="2">
        <v>88.2</v>
      </c>
      <c r="G5" s="2">
        <v>0.47099999999999997</v>
      </c>
      <c r="H5" s="2">
        <v>10.8</v>
      </c>
      <c r="I5" s="2">
        <v>30.2</v>
      </c>
      <c r="J5" s="2">
        <v>0.35899999999999999</v>
      </c>
      <c r="K5" s="2">
        <v>30.7</v>
      </c>
      <c r="L5" s="2">
        <v>58</v>
      </c>
      <c r="M5" s="2">
        <v>0.52900000000000003</v>
      </c>
      <c r="N5" s="2">
        <v>21.2</v>
      </c>
      <c r="O5" s="2">
        <v>27.5</v>
      </c>
      <c r="P5" s="2">
        <v>0.77100000000000002</v>
      </c>
      <c r="Q5" s="2">
        <v>10.9</v>
      </c>
      <c r="R5" s="2">
        <v>36.9</v>
      </c>
      <c r="S5" s="2">
        <v>47.8</v>
      </c>
      <c r="T5" s="2">
        <v>26.9</v>
      </c>
      <c r="U5" s="2">
        <v>7.4</v>
      </c>
      <c r="V5" s="2">
        <v>5.3</v>
      </c>
      <c r="W5" s="2">
        <v>14.9</v>
      </c>
      <c r="X5" s="2">
        <v>21.3</v>
      </c>
      <c r="Y5" s="2">
        <v>115.2</v>
      </c>
      <c r="Z5" s="19">
        <f t="shared" si="1"/>
        <v>0.65312397497696928</v>
      </c>
      <c r="AA5" s="22">
        <f t="shared" si="2"/>
        <v>0.6327995262210091</v>
      </c>
      <c r="AC5" s="9">
        <f t="shared" si="3"/>
        <v>1</v>
      </c>
      <c r="AD5" s="9" t="str">
        <f t="shared" si="4"/>
        <v>yes</v>
      </c>
    </row>
    <row r="6" spans="1:31" x14ac:dyDescent="0.35">
      <c r="A6" s="1">
        <v>5</v>
      </c>
      <c r="B6" t="s">
        <v>59</v>
      </c>
      <c r="C6" s="7">
        <f t="shared" si="0"/>
        <v>1</v>
      </c>
      <c r="D6" s="2">
        <v>241.8</v>
      </c>
      <c r="E6" s="2">
        <v>41.3</v>
      </c>
      <c r="F6" s="2">
        <v>87.5</v>
      </c>
      <c r="G6" s="2">
        <v>0.47099999999999997</v>
      </c>
      <c r="H6" s="2">
        <v>10</v>
      </c>
      <c r="I6" s="2">
        <v>25.8</v>
      </c>
      <c r="J6" s="2">
        <v>0.38800000000000001</v>
      </c>
      <c r="K6" s="2">
        <v>31.3</v>
      </c>
      <c r="L6" s="2">
        <v>61.7</v>
      </c>
      <c r="M6" s="2">
        <v>0.50700000000000001</v>
      </c>
      <c r="N6" s="2">
        <v>22.6</v>
      </c>
      <c r="O6" s="2">
        <v>28.5</v>
      </c>
      <c r="P6" s="2">
        <v>0.79200000000000004</v>
      </c>
      <c r="Q6" s="2">
        <v>9.6999999999999993</v>
      </c>
      <c r="R6" s="2">
        <v>35.799999999999997</v>
      </c>
      <c r="S6" s="2">
        <v>45.5</v>
      </c>
      <c r="T6" s="2">
        <v>24</v>
      </c>
      <c r="U6" s="2">
        <v>6.8</v>
      </c>
      <c r="V6" s="2">
        <v>4.7</v>
      </c>
      <c r="W6" s="2">
        <v>14.5</v>
      </c>
      <c r="X6" s="2">
        <v>23.3</v>
      </c>
      <c r="Y6" s="2">
        <v>115.1</v>
      </c>
      <c r="Z6" s="19">
        <f t="shared" si="1"/>
        <v>0.62992493051768284</v>
      </c>
      <c r="AA6" s="22">
        <f t="shared" si="2"/>
        <v>0.53189477882574376</v>
      </c>
      <c r="AC6" s="9">
        <f t="shared" si="3"/>
        <v>0</v>
      </c>
      <c r="AD6" s="9" t="str">
        <f t="shared" si="4"/>
        <v>no</v>
      </c>
    </row>
    <row r="7" spans="1:31" x14ac:dyDescent="0.35">
      <c r="A7" s="1">
        <v>6</v>
      </c>
      <c r="B7" t="s">
        <v>60</v>
      </c>
      <c r="C7" s="7">
        <f t="shared" si="0"/>
        <v>1</v>
      </c>
      <c r="D7" s="2">
        <v>242.1</v>
      </c>
      <c r="E7" s="2">
        <v>42.3</v>
      </c>
      <c r="F7" s="2">
        <v>90.6</v>
      </c>
      <c r="G7" s="2">
        <v>0.46700000000000003</v>
      </c>
      <c r="H7" s="2">
        <v>11</v>
      </c>
      <c r="I7" s="2">
        <v>30.7</v>
      </c>
      <c r="J7" s="2">
        <v>0.35899999999999999</v>
      </c>
      <c r="K7" s="2">
        <v>31.3</v>
      </c>
      <c r="L7" s="2">
        <v>59.8</v>
      </c>
      <c r="M7" s="2">
        <v>0.52300000000000002</v>
      </c>
      <c r="N7" s="2">
        <v>19</v>
      </c>
      <c r="O7" s="2">
        <v>23.3</v>
      </c>
      <c r="P7" s="2">
        <v>0.81399999999999995</v>
      </c>
      <c r="Q7" s="2">
        <v>11.8</v>
      </c>
      <c r="R7" s="2">
        <v>36.200000000000003</v>
      </c>
      <c r="S7" s="2">
        <v>48</v>
      </c>
      <c r="T7" s="2">
        <v>23</v>
      </c>
      <c r="U7" s="2">
        <v>6.7</v>
      </c>
      <c r="V7" s="2">
        <v>5</v>
      </c>
      <c r="W7" s="2">
        <v>13.8</v>
      </c>
      <c r="X7" s="2">
        <v>20.399999999999999</v>
      </c>
      <c r="Y7" s="2">
        <v>114.7</v>
      </c>
      <c r="Z7" s="19">
        <f t="shared" si="1"/>
        <v>0.64415197946604963</v>
      </c>
      <c r="AA7" s="22">
        <f t="shared" si="2"/>
        <v>0.59343096013399288</v>
      </c>
      <c r="AC7" s="9">
        <f t="shared" si="3"/>
        <v>1</v>
      </c>
      <c r="AD7" s="9" t="str">
        <f t="shared" si="4"/>
        <v>yes</v>
      </c>
    </row>
    <row r="8" spans="1:31" x14ac:dyDescent="0.35">
      <c r="A8" s="1">
        <v>7</v>
      </c>
      <c r="B8" t="s">
        <v>61</v>
      </c>
      <c r="C8" s="7">
        <f t="shared" si="0"/>
        <v>1</v>
      </c>
      <c r="D8" s="2">
        <v>242.1</v>
      </c>
      <c r="E8" s="2">
        <v>42.6</v>
      </c>
      <c r="F8" s="2">
        <v>94</v>
      </c>
      <c r="G8" s="2">
        <v>0.45400000000000001</v>
      </c>
      <c r="H8" s="2">
        <v>11.4</v>
      </c>
      <c r="I8" s="2">
        <v>32.6</v>
      </c>
      <c r="J8" s="2">
        <v>0.34799999999999998</v>
      </c>
      <c r="K8" s="2">
        <v>31.3</v>
      </c>
      <c r="L8" s="2">
        <v>61.3</v>
      </c>
      <c r="M8" s="2">
        <v>0.51</v>
      </c>
      <c r="N8" s="2">
        <v>17.8</v>
      </c>
      <c r="O8" s="2">
        <v>25</v>
      </c>
      <c r="P8" s="2">
        <v>0.71299999999999997</v>
      </c>
      <c r="Q8" s="2">
        <v>12.6</v>
      </c>
      <c r="R8" s="2">
        <v>35.5</v>
      </c>
      <c r="S8" s="2">
        <v>48.1</v>
      </c>
      <c r="T8" s="2">
        <v>23.4</v>
      </c>
      <c r="U8" s="2">
        <v>9.3000000000000007</v>
      </c>
      <c r="V8" s="2">
        <v>5.2</v>
      </c>
      <c r="W8" s="2">
        <v>14</v>
      </c>
      <c r="X8" s="2">
        <v>22.4</v>
      </c>
      <c r="Y8" s="2">
        <v>114.5</v>
      </c>
      <c r="Z8" s="19">
        <f t="shared" si="1"/>
        <v>0.60681658872564914</v>
      </c>
      <c r="AA8" s="22">
        <f t="shared" si="2"/>
        <v>0.4339503867901684</v>
      </c>
      <c r="AC8" s="9">
        <f t="shared" si="3"/>
        <v>0</v>
      </c>
      <c r="AD8" s="9" t="str">
        <f t="shared" si="4"/>
        <v>no</v>
      </c>
    </row>
    <row r="9" spans="1:31" x14ac:dyDescent="0.35">
      <c r="A9" s="1">
        <v>8</v>
      </c>
      <c r="B9" t="s">
        <v>62</v>
      </c>
      <c r="C9" s="7">
        <f t="shared" si="0"/>
        <v>1</v>
      </c>
      <c r="D9" s="2">
        <v>242.4</v>
      </c>
      <c r="E9" s="2">
        <v>42.2</v>
      </c>
      <c r="F9" s="2">
        <v>89.1</v>
      </c>
      <c r="G9" s="2">
        <v>0.47399999999999998</v>
      </c>
      <c r="H9" s="2">
        <v>12.4</v>
      </c>
      <c r="I9" s="2">
        <v>33.799999999999997</v>
      </c>
      <c r="J9" s="2">
        <v>0.36599999999999999</v>
      </c>
      <c r="K9" s="2">
        <v>29.8</v>
      </c>
      <c r="L9" s="2">
        <v>55.3</v>
      </c>
      <c r="M9" s="2">
        <v>0.53900000000000003</v>
      </c>
      <c r="N9" s="2">
        <v>17.7</v>
      </c>
      <c r="O9" s="2">
        <v>22</v>
      </c>
      <c r="P9" s="2">
        <v>0.80400000000000005</v>
      </c>
      <c r="Q9" s="2">
        <v>9.6</v>
      </c>
      <c r="R9" s="2">
        <v>35.6</v>
      </c>
      <c r="S9" s="2">
        <v>45.2</v>
      </c>
      <c r="T9" s="2">
        <v>25.4</v>
      </c>
      <c r="U9" s="2">
        <v>8.3000000000000007</v>
      </c>
      <c r="V9" s="2">
        <v>5.3</v>
      </c>
      <c r="W9" s="2">
        <v>14</v>
      </c>
      <c r="X9" s="2">
        <v>21</v>
      </c>
      <c r="Y9" s="2">
        <v>114.4</v>
      </c>
      <c r="Z9" s="19">
        <f t="shared" si="1"/>
        <v>0.70745490965091684</v>
      </c>
      <c r="AA9" s="22">
        <f t="shared" si="2"/>
        <v>0.88305508571341451</v>
      </c>
      <c r="AC9" s="9">
        <f t="shared" si="3"/>
        <v>1</v>
      </c>
      <c r="AD9" s="9" t="str">
        <f t="shared" si="4"/>
        <v>yes</v>
      </c>
    </row>
    <row r="10" spans="1:31" x14ac:dyDescent="0.35">
      <c r="A10" s="1">
        <v>9</v>
      </c>
      <c r="B10" t="s">
        <v>50</v>
      </c>
      <c r="C10" s="7">
        <f t="shared" si="0"/>
        <v>0</v>
      </c>
      <c r="D10" s="2">
        <v>240.6</v>
      </c>
      <c r="E10" s="2">
        <v>43.2</v>
      </c>
      <c r="F10" s="2">
        <v>93.1</v>
      </c>
      <c r="G10" s="2">
        <v>0.46400000000000002</v>
      </c>
      <c r="H10" s="2">
        <v>11.3</v>
      </c>
      <c r="I10" s="2">
        <v>29.9</v>
      </c>
      <c r="J10" s="2">
        <v>0.378</v>
      </c>
      <c r="K10" s="2">
        <v>31.9</v>
      </c>
      <c r="L10" s="2">
        <v>63.2</v>
      </c>
      <c r="M10" s="2">
        <v>0.504</v>
      </c>
      <c r="N10" s="2">
        <v>16.5</v>
      </c>
      <c r="O10" s="2">
        <v>22.7</v>
      </c>
      <c r="P10" s="2">
        <v>0.72599999999999998</v>
      </c>
      <c r="Q10" s="2">
        <v>11</v>
      </c>
      <c r="R10" s="2">
        <v>34.4</v>
      </c>
      <c r="S10" s="2">
        <v>45.4</v>
      </c>
      <c r="T10" s="2">
        <v>25.4</v>
      </c>
      <c r="U10" s="2">
        <v>8.3000000000000007</v>
      </c>
      <c r="V10" s="2">
        <v>4.4000000000000004</v>
      </c>
      <c r="W10" s="2">
        <v>13.4</v>
      </c>
      <c r="X10" s="2">
        <v>21.4</v>
      </c>
      <c r="Y10" s="2">
        <v>114.2</v>
      </c>
      <c r="Z10" s="19">
        <f t="shared" si="1"/>
        <v>0.64171698990224446</v>
      </c>
      <c r="AA10" s="22">
        <f t="shared" si="2"/>
        <v>0.58282417570534317</v>
      </c>
      <c r="AC10" s="9">
        <f t="shared" si="3"/>
        <v>1</v>
      </c>
      <c r="AD10" s="9" t="str">
        <f t="shared" si="4"/>
        <v>no</v>
      </c>
    </row>
    <row r="11" spans="1:31" x14ac:dyDescent="0.35">
      <c r="A11" s="1">
        <v>10</v>
      </c>
      <c r="B11" t="s">
        <v>8</v>
      </c>
      <c r="C11" s="7">
        <f t="shared" si="0"/>
        <v>0</v>
      </c>
      <c r="D11" s="2">
        <v>243</v>
      </c>
      <c r="E11" s="2">
        <v>42.1</v>
      </c>
      <c r="F11" s="2">
        <v>90.1</v>
      </c>
      <c r="G11" s="2">
        <v>0.46800000000000003</v>
      </c>
      <c r="H11" s="2">
        <v>11.3</v>
      </c>
      <c r="I11" s="2">
        <v>33.299999999999997</v>
      </c>
      <c r="J11" s="2">
        <v>0.34100000000000003</v>
      </c>
      <c r="K11" s="2">
        <v>30.8</v>
      </c>
      <c r="L11" s="2">
        <v>56.8</v>
      </c>
      <c r="M11" s="2">
        <v>0.54300000000000004</v>
      </c>
      <c r="N11" s="2">
        <v>18.399999999999999</v>
      </c>
      <c r="O11" s="2">
        <v>23.9</v>
      </c>
      <c r="P11" s="2">
        <v>0.76800000000000002</v>
      </c>
      <c r="Q11" s="2">
        <v>9.6999999999999993</v>
      </c>
      <c r="R11" s="2">
        <v>32.700000000000003</v>
      </c>
      <c r="S11" s="2">
        <v>42.4</v>
      </c>
      <c r="T11" s="2">
        <v>26.3</v>
      </c>
      <c r="U11" s="2">
        <v>8.3000000000000007</v>
      </c>
      <c r="V11" s="2">
        <v>4.5999999999999996</v>
      </c>
      <c r="W11" s="2">
        <v>14.1</v>
      </c>
      <c r="X11" s="2">
        <v>20.7</v>
      </c>
      <c r="Y11" s="2">
        <v>114</v>
      </c>
      <c r="Z11" s="19">
        <f t="shared" si="1"/>
        <v>0.65642858865709774</v>
      </c>
      <c r="AA11" s="22">
        <f t="shared" si="2"/>
        <v>0.64741892864117645</v>
      </c>
      <c r="AC11" s="9">
        <f t="shared" si="3"/>
        <v>1</v>
      </c>
      <c r="AD11" s="9" t="str">
        <f t="shared" si="4"/>
        <v>no</v>
      </c>
    </row>
    <row r="12" spans="1:31" x14ac:dyDescent="0.35">
      <c r="A12" s="1">
        <v>11</v>
      </c>
      <c r="B12" t="s">
        <v>63</v>
      </c>
      <c r="C12" s="7">
        <f t="shared" si="0"/>
        <v>1</v>
      </c>
      <c r="D12" s="2">
        <v>241.8</v>
      </c>
      <c r="E12" s="2">
        <v>39.200000000000003</v>
      </c>
      <c r="F12" s="2">
        <v>87.4</v>
      </c>
      <c r="G12" s="2">
        <v>0.44900000000000001</v>
      </c>
      <c r="H12" s="2">
        <v>16.100000000000001</v>
      </c>
      <c r="I12" s="2">
        <v>45.4</v>
      </c>
      <c r="J12" s="2">
        <v>0.35599999999999998</v>
      </c>
      <c r="K12" s="2">
        <v>23.1</v>
      </c>
      <c r="L12" s="2">
        <v>42</v>
      </c>
      <c r="M12" s="2">
        <v>0.55100000000000005</v>
      </c>
      <c r="N12" s="2">
        <v>19.3</v>
      </c>
      <c r="O12" s="2">
        <v>24.4</v>
      </c>
      <c r="P12" s="2">
        <v>0.79100000000000004</v>
      </c>
      <c r="Q12" s="2">
        <v>10.199999999999999</v>
      </c>
      <c r="R12" s="2">
        <v>31.9</v>
      </c>
      <c r="S12" s="2">
        <v>42.1</v>
      </c>
      <c r="T12" s="2">
        <v>21.2</v>
      </c>
      <c r="U12" s="2">
        <v>8.5</v>
      </c>
      <c r="V12" s="2">
        <v>4.9000000000000004</v>
      </c>
      <c r="W12" s="2">
        <v>13.3</v>
      </c>
      <c r="X12" s="2">
        <v>22</v>
      </c>
      <c r="Y12" s="2">
        <v>113.9</v>
      </c>
      <c r="Z12" s="19">
        <f t="shared" si="1"/>
        <v>0.72031453464720918</v>
      </c>
      <c r="AA12" s="22">
        <f t="shared" si="2"/>
        <v>0.94602233656755885</v>
      </c>
      <c r="AC12" s="9">
        <f t="shared" si="3"/>
        <v>1</v>
      </c>
      <c r="AD12" s="9" t="str">
        <f t="shared" si="4"/>
        <v>yes</v>
      </c>
    </row>
    <row r="13" spans="1:31" x14ac:dyDescent="0.35">
      <c r="A13" s="1">
        <v>12</v>
      </c>
      <c r="B13" t="s">
        <v>6</v>
      </c>
      <c r="C13" s="7">
        <f t="shared" si="0"/>
        <v>0</v>
      </c>
      <c r="D13" s="2">
        <v>242.1</v>
      </c>
      <c r="E13" s="2">
        <v>41.4</v>
      </c>
      <c r="F13" s="2">
        <v>91.8</v>
      </c>
      <c r="G13" s="2">
        <v>0.45100000000000001</v>
      </c>
      <c r="H13" s="2">
        <v>13</v>
      </c>
      <c r="I13" s="2">
        <v>37</v>
      </c>
      <c r="J13" s="2">
        <v>0.35199999999999998</v>
      </c>
      <c r="K13" s="2">
        <v>28.4</v>
      </c>
      <c r="L13" s="2">
        <v>54.8</v>
      </c>
      <c r="M13" s="2">
        <v>0.51800000000000002</v>
      </c>
      <c r="N13" s="2">
        <v>17.600000000000001</v>
      </c>
      <c r="O13" s="2">
        <v>23.4</v>
      </c>
      <c r="P13" s="2">
        <v>0.752</v>
      </c>
      <c r="Q13" s="2">
        <v>11.6</v>
      </c>
      <c r="R13" s="2">
        <v>34.5</v>
      </c>
      <c r="S13" s="2">
        <v>46.1</v>
      </c>
      <c r="T13" s="2">
        <v>25.8</v>
      </c>
      <c r="U13" s="2">
        <v>8.1999999999999993</v>
      </c>
      <c r="V13" s="2">
        <v>5.0999999999999996</v>
      </c>
      <c r="W13" s="2">
        <v>17</v>
      </c>
      <c r="X13" s="2">
        <v>23.6</v>
      </c>
      <c r="Y13" s="2">
        <v>113.3</v>
      </c>
      <c r="Z13" s="19">
        <f t="shared" si="1"/>
        <v>0.64274857347917014</v>
      </c>
      <c r="AA13" s="22">
        <f t="shared" si="2"/>
        <v>0.58731381687882345</v>
      </c>
      <c r="AC13" s="9">
        <f t="shared" si="3"/>
        <v>1</v>
      </c>
      <c r="AD13" s="9" t="str">
        <f t="shared" si="4"/>
        <v>no</v>
      </c>
    </row>
    <row r="14" spans="1:31" x14ac:dyDescent="0.35">
      <c r="A14" s="1">
        <v>13</v>
      </c>
      <c r="B14" t="s">
        <v>15</v>
      </c>
      <c r="C14" s="7">
        <f t="shared" si="0"/>
        <v>0</v>
      </c>
      <c r="D14" s="2">
        <v>241.8</v>
      </c>
      <c r="E14" s="2">
        <v>41.6</v>
      </c>
      <c r="F14" s="2">
        <v>91.3</v>
      </c>
      <c r="G14" s="2">
        <v>0.45600000000000002</v>
      </c>
      <c r="H14" s="2">
        <v>10.1</v>
      </c>
      <c r="I14" s="2">
        <v>28.7</v>
      </c>
      <c r="J14" s="2">
        <v>0.35099999999999998</v>
      </c>
      <c r="K14" s="2">
        <v>31.5</v>
      </c>
      <c r="L14" s="2">
        <v>62.5</v>
      </c>
      <c r="M14" s="2">
        <v>0.504</v>
      </c>
      <c r="N14" s="2">
        <v>19.100000000000001</v>
      </c>
      <c r="O14" s="2">
        <v>24.3</v>
      </c>
      <c r="P14" s="2">
        <v>0.78700000000000003</v>
      </c>
      <c r="Q14" s="2">
        <v>11.3</v>
      </c>
      <c r="R14" s="2">
        <v>33.5</v>
      </c>
      <c r="S14" s="2">
        <v>44.8</v>
      </c>
      <c r="T14" s="2">
        <v>24.6</v>
      </c>
      <c r="U14" s="2">
        <v>8.3000000000000007</v>
      </c>
      <c r="V14" s="2">
        <v>5</v>
      </c>
      <c r="W14" s="2">
        <v>13.1</v>
      </c>
      <c r="X14" s="2">
        <v>20.3</v>
      </c>
      <c r="Y14" s="2">
        <v>112.5</v>
      </c>
      <c r="Z14" s="19">
        <f t="shared" si="1"/>
        <v>0.57499918790937732</v>
      </c>
      <c r="AA14" s="22">
        <f t="shared" si="2"/>
        <v>0.30227754874077872</v>
      </c>
      <c r="AC14" s="9">
        <f t="shared" si="3"/>
        <v>0</v>
      </c>
      <c r="AD14" s="9" t="str">
        <f t="shared" si="4"/>
        <v>yes</v>
      </c>
    </row>
    <row r="15" spans="1:31" x14ac:dyDescent="0.35">
      <c r="A15" s="1">
        <v>14</v>
      </c>
      <c r="B15" t="s">
        <v>64</v>
      </c>
      <c r="C15" s="7">
        <f t="shared" si="0"/>
        <v>1</v>
      </c>
      <c r="D15" s="2">
        <v>241.2</v>
      </c>
      <c r="E15" s="2">
        <v>42.1</v>
      </c>
      <c r="F15" s="2">
        <v>90.5</v>
      </c>
      <c r="G15" s="2">
        <v>0.46500000000000002</v>
      </c>
      <c r="H15" s="2">
        <v>12.6</v>
      </c>
      <c r="I15" s="2">
        <v>34.5</v>
      </c>
      <c r="J15" s="2">
        <v>0.36499999999999999</v>
      </c>
      <c r="K15" s="2">
        <v>29.5</v>
      </c>
      <c r="L15" s="2">
        <v>56</v>
      </c>
      <c r="M15" s="2">
        <v>0.52700000000000002</v>
      </c>
      <c r="N15" s="2">
        <v>15.6</v>
      </c>
      <c r="O15" s="2">
        <v>19.5</v>
      </c>
      <c r="P15" s="2">
        <v>0.80200000000000005</v>
      </c>
      <c r="Q15" s="2">
        <v>9.8000000000000007</v>
      </c>
      <c r="R15" s="2">
        <v>34.700000000000003</v>
      </c>
      <c r="S15" s="2">
        <v>44.5</v>
      </c>
      <c r="T15" s="2">
        <v>26.3</v>
      </c>
      <c r="U15" s="2">
        <v>8.6</v>
      </c>
      <c r="V15" s="2">
        <v>5.3</v>
      </c>
      <c r="W15" s="2">
        <v>12.8</v>
      </c>
      <c r="X15" s="2">
        <v>20.399999999999999</v>
      </c>
      <c r="Y15" s="2">
        <v>112.4</v>
      </c>
      <c r="Z15" s="19">
        <f t="shared" si="1"/>
        <v>0.68199236665183316</v>
      </c>
      <c r="AA15" s="22">
        <f t="shared" si="2"/>
        <v>0.76294307845660692</v>
      </c>
      <c r="AC15" s="9">
        <f t="shared" si="3"/>
        <v>1</v>
      </c>
      <c r="AD15" s="9" t="str">
        <f t="shared" si="4"/>
        <v>yes</v>
      </c>
    </row>
    <row r="16" spans="1:31" x14ac:dyDescent="0.35">
      <c r="A16" s="1">
        <v>15</v>
      </c>
      <c r="B16" t="s">
        <v>65</v>
      </c>
      <c r="C16" s="7">
        <f t="shared" si="0"/>
        <v>1</v>
      </c>
      <c r="D16" s="2">
        <v>243.7</v>
      </c>
      <c r="E16" s="2">
        <v>40.299999999999997</v>
      </c>
      <c r="F16" s="2">
        <v>89.7</v>
      </c>
      <c r="G16" s="2">
        <v>0.44900000000000001</v>
      </c>
      <c r="H16" s="2">
        <v>12.8</v>
      </c>
      <c r="I16" s="2">
        <v>36.200000000000003</v>
      </c>
      <c r="J16" s="2">
        <v>0.35299999999999998</v>
      </c>
      <c r="K16" s="2">
        <v>27.5</v>
      </c>
      <c r="L16" s="2">
        <v>53.6</v>
      </c>
      <c r="M16" s="2">
        <v>0.51300000000000001</v>
      </c>
      <c r="N16" s="2">
        <v>19</v>
      </c>
      <c r="O16" s="2">
        <v>25.5</v>
      </c>
      <c r="P16" s="2">
        <v>0.745</v>
      </c>
      <c r="Q16" s="2">
        <v>11</v>
      </c>
      <c r="R16" s="2">
        <v>35.6</v>
      </c>
      <c r="S16" s="2">
        <v>46.6</v>
      </c>
      <c r="T16" s="2">
        <v>23.8</v>
      </c>
      <c r="U16" s="2">
        <v>6.6</v>
      </c>
      <c r="V16" s="2">
        <v>4.0999999999999996</v>
      </c>
      <c r="W16" s="2">
        <v>15.1</v>
      </c>
      <c r="X16" s="2">
        <v>21.5</v>
      </c>
      <c r="Y16" s="2">
        <v>112.2</v>
      </c>
      <c r="Z16" s="19">
        <f t="shared" si="1"/>
        <v>0.62943419061228933</v>
      </c>
      <c r="AA16" s="22">
        <f t="shared" si="2"/>
        <v>0.5297902535620902</v>
      </c>
      <c r="AC16" s="9">
        <f t="shared" si="3"/>
        <v>0</v>
      </c>
      <c r="AD16" s="9" t="str">
        <f t="shared" si="4"/>
        <v>no</v>
      </c>
    </row>
    <row r="17" spans="1:30" x14ac:dyDescent="0.35">
      <c r="A17" s="1">
        <v>16</v>
      </c>
      <c r="B17" t="s">
        <v>18</v>
      </c>
      <c r="C17" s="7">
        <f t="shared" si="0"/>
        <v>0</v>
      </c>
      <c r="D17" s="2">
        <v>241.2</v>
      </c>
      <c r="E17" s="2">
        <v>42.6</v>
      </c>
      <c r="F17" s="2">
        <v>90.5</v>
      </c>
      <c r="G17" s="2">
        <v>0.47</v>
      </c>
      <c r="H17" s="2">
        <v>10.3</v>
      </c>
      <c r="I17" s="2">
        <v>31</v>
      </c>
      <c r="J17" s="2">
        <v>0.33300000000000002</v>
      </c>
      <c r="K17" s="2">
        <v>32.200000000000003</v>
      </c>
      <c r="L17" s="2">
        <v>59.6</v>
      </c>
      <c r="M17" s="2">
        <v>0.54100000000000004</v>
      </c>
      <c r="N17" s="2">
        <v>16.3</v>
      </c>
      <c r="O17" s="2">
        <v>23.3</v>
      </c>
      <c r="P17" s="2">
        <v>0.69899999999999995</v>
      </c>
      <c r="Q17" s="2">
        <v>10.199999999999999</v>
      </c>
      <c r="R17" s="2">
        <v>36.4</v>
      </c>
      <c r="S17" s="2">
        <v>46.6</v>
      </c>
      <c r="T17" s="2">
        <v>25.6</v>
      </c>
      <c r="U17" s="2">
        <v>7.5</v>
      </c>
      <c r="V17" s="2">
        <v>5.4</v>
      </c>
      <c r="W17" s="2">
        <v>15.7</v>
      </c>
      <c r="X17" s="2">
        <v>20.7</v>
      </c>
      <c r="Y17" s="2">
        <v>111.8</v>
      </c>
      <c r="Z17" s="19">
        <f t="shared" si="1"/>
        <v>0.63496702370714442</v>
      </c>
      <c r="AA17" s="22">
        <f t="shared" si="2"/>
        <v>0.55358537086501025</v>
      </c>
      <c r="AC17" s="9">
        <f t="shared" si="3"/>
        <v>1</v>
      </c>
      <c r="AD17" s="9" t="str">
        <f t="shared" si="4"/>
        <v>no</v>
      </c>
    </row>
    <row r="18" spans="1:30" x14ac:dyDescent="0.35">
      <c r="A18" s="1">
        <v>17</v>
      </c>
      <c r="B18" t="s">
        <v>66</v>
      </c>
      <c r="C18" s="7">
        <f t="shared" si="0"/>
        <v>1</v>
      </c>
      <c r="D18" s="2">
        <v>240.9</v>
      </c>
      <c r="E18" s="2">
        <v>40.4</v>
      </c>
      <c r="F18" s="2">
        <v>86.4</v>
      </c>
      <c r="G18" s="2">
        <v>0.46800000000000003</v>
      </c>
      <c r="H18" s="2">
        <v>12.1</v>
      </c>
      <c r="I18" s="2">
        <v>34</v>
      </c>
      <c r="J18" s="2">
        <v>0.35599999999999998</v>
      </c>
      <c r="K18" s="2">
        <v>28.3</v>
      </c>
      <c r="L18" s="2">
        <v>52.4</v>
      </c>
      <c r="M18" s="2">
        <v>0.54100000000000004</v>
      </c>
      <c r="N18" s="2">
        <v>18.8</v>
      </c>
      <c r="O18" s="2">
        <v>25.5</v>
      </c>
      <c r="P18" s="2">
        <v>0.73599999999999999</v>
      </c>
      <c r="Q18" s="2">
        <v>10</v>
      </c>
      <c r="R18" s="2">
        <v>36.4</v>
      </c>
      <c r="S18" s="2">
        <v>46.4</v>
      </c>
      <c r="T18" s="2">
        <v>26</v>
      </c>
      <c r="U18" s="2">
        <v>8.1</v>
      </c>
      <c r="V18" s="2">
        <v>5.9</v>
      </c>
      <c r="W18" s="2">
        <v>15.1</v>
      </c>
      <c r="X18" s="2">
        <v>21.1</v>
      </c>
      <c r="Y18" s="2">
        <v>111.7</v>
      </c>
      <c r="Z18" s="19">
        <f t="shared" si="1"/>
        <v>0.67881332691759377</v>
      </c>
      <c r="AA18" s="22">
        <f t="shared" si="2"/>
        <v>0.74832367603644134</v>
      </c>
      <c r="AC18" s="9">
        <f t="shared" si="3"/>
        <v>1</v>
      </c>
      <c r="AD18" s="9" t="str">
        <f t="shared" si="4"/>
        <v>yes</v>
      </c>
    </row>
    <row r="19" spans="1:30" x14ac:dyDescent="0.35">
      <c r="A19" s="1">
        <v>18</v>
      </c>
      <c r="B19" t="s">
        <v>67</v>
      </c>
      <c r="C19" s="7">
        <f t="shared" si="0"/>
        <v>1</v>
      </c>
      <c r="D19" s="2">
        <v>241.5</v>
      </c>
      <c r="E19" s="2">
        <v>42.3</v>
      </c>
      <c r="F19" s="2">
        <v>88.4</v>
      </c>
      <c r="G19" s="2">
        <v>0.47799999999999998</v>
      </c>
      <c r="H19" s="2">
        <v>9.9</v>
      </c>
      <c r="I19" s="2">
        <v>25.3</v>
      </c>
      <c r="J19" s="2">
        <v>0.39200000000000002</v>
      </c>
      <c r="K19" s="2">
        <v>32.4</v>
      </c>
      <c r="L19" s="2">
        <v>63.1</v>
      </c>
      <c r="M19" s="2">
        <v>0.51300000000000001</v>
      </c>
      <c r="N19" s="2">
        <v>17.2</v>
      </c>
      <c r="O19" s="2">
        <v>21</v>
      </c>
      <c r="P19" s="2">
        <v>0.81899999999999995</v>
      </c>
      <c r="Q19" s="2">
        <v>9.1999999999999993</v>
      </c>
      <c r="R19" s="2">
        <v>35.5</v>
      </c>
      <c r="S19" s="2">
        <v>44.7</v>
      </c>
      <c r="T19" s="2">
        <v>24.5</v>
      </c>
      <c r="U19" s="2">
        <v>6.1</v>
      </c>
      <c r="V19" s="2">
        <v>4.7</v>
      </c>
      <c r="W19" s="2">
        <v>12.1</v>
      </c>
      <c r="X19" s="2">
        <v>18.100000000000001</v>
      </c>
      <c r="Y19" s="2">
        <v>111.7</v>
      </c>
      <c r="Z19" s="19">
        <f t="shared" si="1"/>
        <v>0.65301589602855625</v>
      </c>
      <c r="AA19" s="22">
        <f t="shared" si="2"/>
        <v>0.63232250303904425</v>
      </c>
      <c r="AC19" s="9">
        <f t="shared" si="3"/>
        <v>1</v>
      </c>
      <c r="AD19" s="9" t="str">
        <f t="shared" si="4"/>
        <v>yes</v>
      </c>
    </row>
    <row r="20" spans="1:30" x14ac:dyDescent="0.35">
      <c r="A20" s="1">
        <v>19</v>
      </c>
      <c r="B20" t="s">
        <v>54</v>
      </c>
      <c r="C20" s="7">
        <f t="shared" si="0"/>
        <v>0</v>
      </c>
      <c r="D20" s="2">
        <v>241.8</v>
      </c>
      <c r="E20" s="2">
        <v>40.200000000000003</v>
      </c>
      <c r="F20" s="2">
        <v>89.8</v>
      </c>
      <c r="G20" s="2">
        <v>0.44800000000000001</v>
      </c>
      <c r="H20" s="2">
        <v>11.9</v>
      </c>
      <c r="I20" s="2">
        <v>33.9</v>
      </c>
      <c r="J20" s="2">
        <v>0.35099999999999998</v>
      </c>
      <c r="K20" s="2">
        <v>28.3</v>
      </c>
      <c r="L20" s="2">
        <v>55.8</v>
      </c>
      <c r="M20" s="2">
        <v>0.50700000000000001</v>
      </c>
      <c r="N20" s="2">
        <v>18.399999999999999</v>
      </c>
      <c r="O20" s="2">
        <v>23.1</v>
      </c>
      <c r="P20" s="2">
        <v>0.79700000000000004</v>
      </c>
      <c r="Q20" s="2">
        <v>9.9</v>
      </c>
      <c r="R20" s="2">
        <v>33.9</v>
      </c>
      <c r="S20" s="2">
        <v>43.8</v>
      </c>
      <c r="T20" s="2">
        <v>23.2</v>
      </c>
      <c r="U20" s="2">
        <v>7.2</v>
      </c>
      <c r="V20" s="2">
        <v>4.9000000000000004</v>
      </c>
      <c r="W20" s="2">
        <v>12.2</v>
      </c>
      <c r="X20" s="2">
        <v>18.899999999999999</v>
      </c>
      <c r="Y20" s="2">
        <v>110.7</v>
      </c>
      <c r="Z20" s="19">
        <f t="shared" si="1"/>
        <v>0.59871738589212875</v>
      </c>
      <c r="AA20" s="22">
        <f t="shared" si="2"/>
        <v>0.40012372450845879</v>
      </c>
      <c r="AC20" s="9">
        <f t="shared" si="3"/>
        <v>0</v>
      </c>
      <c r="AD20" s="9" t="str">
        <f t="shared" si="4"/>
        <v>yes</v>
      </c>
    </row>
    <row r="21" spans="1:30" x14ac:dyDescent="0.35">
      <c r="A21" s="1">
        <v>20</v>
      </c>
      <c r="B21" t="s">
        <v>68</v>
      </c>
      <c r="C21" s="7">
        <f t="shared" si="0"/>
        <v>1</v>
      </c>
      <c r="D21" s="2">
        <v>240.6</v>
      </c>
      <c r="E21" s="2">
        <v>41.9</v>
      </c>
      <c r="F21" s="2">
        <v>90</v>
      </c>
      <c r="G21" s="2">
        <v>0.46600000000000003</v>
      </c>
      <c r="H21" s="2">
        <v>11</v>
      </c>
      <c r="I21" s="2">
        <v>31.4</v>
      </c>
      <c r="J21" s="2">
        <v>0.35099999999999998</v>
      </c>
      <c r="K21" s="2">
        <v>30.9</v>
      </c>
      <c r="L21" s="2">
        <v>58.7</v>
      </c>
      <c r="M21" s="2">
        <v>0.52700000000000002</v>
      </c>
      <c r="N21" s="2">
        <v>15.8</v>
      </c>
      <c r="O21" s="2">
        <v>20.9</v>
      </c>
      <c r="P21" s="2">
        <v>0.755</v>
      </c>
      <c r="Q21" s="2">
        <v>11.9</v>
      </c>
      <c r="R21" s="2">
        <v>34.5</v>
      </c>
      <c r="S21" s="2">
        <v>46.4</v>
      </c>
      <c r="T21" s="2">
        <v>27.4</v>
      </c>
      <c r="U21" s="2">
        <v>7.7</v>
      </c>
      <c r="V21" s="2">
        <v>4.4000000000000004</v>
      </c>
      <c r="W21" s="2">
        <v>13.4</v>
      </c>
      <c r="X21" s="2">
        <v>20</v>
      </c>
      <c r="Y21" s="2">
        <v>110.7</v>
      </c>
      <c r="Z21" s="19">
        <f t="shared" si="1"/>
        <v>0.64044181767978692</v>
      </c>
      <c r="AA21" s="22">
        <f t="shared" si="2"/>
        <v>0.57728227190003478</v>
      </c>
      <c r="AC21" s="9">
        <f t="shared" si="3"/>
        <v>1</v>
      </c>
      <c r="AD21" s="9" t="str">
        <f t="shared" si="4"/>
        <v>yes</v>
      </c>
    </row>
    <row r="22" spans="1:30" x14ac:dyDescent="0.35">
      <c r="A22" s="1">
        <v>21</v>
      </c>
      <c r="B22" t="s">
        <v>2</v>
      </c>
      <c r="C22" s="7">
        <f t="shared" si="0"/>
        <v>0</v>
      </c>
      <c r="D22" s="2">
        <v>241.2</v>
      </c>
      <c r="E22" s="2">
        <v>38.799999999999997</v>
      </c>
      <c r="F22" s="2">
        <v>86.9</v>
      </c>
      <c r="G22" s="2">
        <v>0.44700000000000001</v>
      </c>
      <c r="H22" s="2">
        <v>12.5</v>
      </c>
      <c r="I22" s="2">
        <v>36.6</v>
      </c>
      <c r="J22" s="2">
        <v>0.34</v>
      </c>
      <c r="K22" s="2">
        <v>26.3</v>
      </c>
      <c r="L22" s="2">
        <v>50.2</v>
      </c>
      <c r="M22" s="2">
        <v>0.52400000000000002</v>
      </c>
      <c r="N22" s="2">
        <v>18.8</v>
      </c>
      <c r="O22" s="2">
        <v>25.3</v>
      </c>
      <c r="P22" s="2">
        <v>0.74199999999999999</v>
      </c>
      <c r="Q22" s="2">
        <v>10.1</v>
      </c>
      <c r="R22" s="2">
        <v>35.200000000000003</v>
      </c>
      <c r="S22" s="2">
        <v>45.3</v>
      </c>
      <c r="T22" s="2">
        <v>23.4</v>
      </c>
      <c r="U22" s="2">
        <v>6.5</v>
      </c>
      <c r="V22" s="2">
        <v>4.3</v>
      </c>
      <c r="W22" s="2">
        <v>14.2</v>
      </c>
      <c r="X22" s="2">
        <v>20.100000000000001</v>
      </c>
      <c r="Y22" s="2">
        <v>108.9</v>
      </c>
      <c r="Z22" s="19">
        <f t="shared" si="1"/>
        <v>0.61293199646025798</v>
      </c>
      <c r="AA22" s="22">
        <f t="shared" si="2"/>
        <v>0.45965359682094942</v>
      </c>
      <c r="AC22" s="9">
        <f t="shared" si="3"/>
        <v>0</v>
      </c>
      <c r="AD22" s="9" t="str">
        <f t="shared" si="4"/>
        <v>yes</v>
      </c>
    </row>
    <row r="23" spans="1:30" x14ac:dyDescent="0.35">
      <c r="A23" s="1">
        <v>22</v>
      </c>
      <c r="B23" t="s">
        <v>69</v>
      </c>
      <c r="C23" s="7">
        <f t="shared" si="0"/>
        <v>1</v>
      </c>
      <c r="D23" s="2">
        <v>240.3</v>
      </c>
      <c r="E23" s="2">
        <v>41.3</v>
      </c>
      <c r="F23" s="2">
        <v>87</v>
      </c>
      <c r="G23" s="2">
        <v>0.47499999999999998</v>
      </c>
      <c r="H23" s="2">
        <v>9.5</v>
      </c>
      <c r="I23" s="2">
        <v>25.4</v>
      </c>
      <c r="J23" s="2">
        <v>0.374</v>
      </c>
      <c r="K23" s="2">
        <v>31.8</v>
      </c>
      <c r="L23" s="2">
        <v>61.6</v>
      </c>
      <c r="M23" s="2">
        <v>0.51700000000000002</v>
      </c>
      <c r="N23" s="2">
        <v>15.8</v>
      </c>
      <c r="O23" s="2">
        <v>21.1</v>
      </c>
      <c r="P23" s="2">
        <v>0.752</v>
      </c>
      <c r="Q23" s="2">
        <v>9.3000000000000007</v>
      </c>
      <c r="R23" s="2">
        <v>33.700000000000003</v>
      </c>
      <c r="S23" s="2">
        <v>43</v>
      </c>
      <c r="T23" s="2">
        <v>26</v>
      </c>
      <c r="U23" s="2">
        <v>8.6999999999999993</v>
      </c>
      <c r="V23" s="2">
        <v>4.9000000000000004</v>
      </c>
      <c r="W23" s="2">
        <v>13.7</v>
      </c>
      <c r="X23" s="2">
        <v>19.399999999999999</v>
      </c>
      <c r="Y23" s="2">
        <v>108</v>
      </c>
      <c r="Z23" s="19">
        <f t="shared" si="1"/>
        <v>0.63028136599049056</v>
      </c>
      <c r="AA23" s="22">
        <f t="shared" si="2"/>
        <v>0.53342406463953629</v>
      </c>
      <c r="AC23" s="9">
        <f t="shared" si="3"/>
        <v>1</v>
      </c>
      <c r="AD23" s="9" t="str">
        <f t="shared" si="4"/>
        <v>yes</v>
      </c>
    </row>
    <row r="24" spans="1:30" x14ac:dyDescent="0.35">
      <c r="A24" s="1">
        <v>23</v>
      </c>
      <c r="B24" t="s">
        <v>7</v>
      </c>
      <c r="C24" s="7">
        <f t="shared" si="0"/>
        <v>0</v>
      </c>
      <c r="D24" s="2">
        <v>242.4</v>
      </c>
      <c r="E24" s="2">
        <v>40.1</v>
      </c>
      <c r="F24" s="2">
        <v>87.4</v>
      </c>
      <c r="G24" s="2">
        <v>0.45900000000000002</v>
      </c>
      <c r="H24" s="2">
        <v>9.6</v>
      </c>
      <c r="I24" s="2">
        <v>29.3</v>
      </c>
      <c r="J24" s="2">
        <v>0.32900000000000001</v>
      </c>
      <c r="K24" s="2">
        <v>30.5</v>
      </c>
      <c r="L24" s="2">
        <v>58.1</v>
      </c>
      <c r="M24" s="2">
        <v>0.52500000000000002</v>
      </c>
      <c r="N24" s="2">
        <v>17.600000000000001</v>
      </c>
      <c r="O24" s="2">
        <v>22.7</v>
      </c>
      <c r="P24" s="2">
        <v>0.77900000000000003</v>
      </c>
      <c r="Q24" s="2">
        <v>9.1</v>
      </c>
      <c r="R24" s="2">
        <v>31.3</v>
      </c>
      <c r="S24" s="2">
        <v>40.4</v>
      </c>
      <c r="T24" s="2">
        <v>23.9</v>
      </c>
      <c r="U24" s="2">
        <v>9</v>
      </c>
      <c r="V24" s="2">
        <v>5.0999999999999996</v>
      </c>
      <c r="W24" s="2">
        <v>15.6</v>
      </c>
      <c r="X24" s="2">
        <v>23.6</v>
      </c>
      <c r="Y24" s="2">
        <v>107.5</v>
      </c>
      <c r="Z24" s="19">
        <f t="shared" si="1"/>
        <v>0.57142271195786365</v>
      </c>
      <c r="AA24" s="22">
        <f t="shared" si="2"/>
        <v>0.28765814632061315</v>
      </c>
      <c r="AC24" s="9">
        <f t="shared" si="3"/>
        <v>0</v>
      </c>
      <c r="AD24" s="9" t="str">
        <f t="shared" si="4"/>
        <v>yes</v>
      </c>
    </row>
    <row r="25" spans="1:30" x14ac:dyDescent="0.35">
      <c r="A25" s="1">
        <v>24</v>
      </c>
      <c r="B25" t="s">
        <v>70</v>
      </c>
      <c r="C25" s="7">
        <f t="shared" si="0"/>
        <v>1</v>
      </c>
      <c r="D25" s="2">
        <v>241.2</v>
      </c>
      <c r="E25" s="2">
        <v>40.4</v>
      </c>
      <c r="F25" s="2">
        <v>89.1</v>
      </c>
      <c r="G25" s="2">
        <v>0.45400000000000001</v>
      </c>
      <c r="H25" s="2">
        <v>11.4</v>
      </c>
      <c r="I25" s="2">
        <v>32.1</v>
      </c>
      <c r="J25" s="2">
        <v>0.35599999999999998</v>
      </c>
      <c r="K25" s="2">
        <v>29</v>
      </c>
      <c r="L25" s="2">
        <v>57</v>
      </c>
      <c r="M25" s="2">
        <v>0.50900000000000001</v>
      </c>
      <c r="N25" s="2">
        <v>15</v>
      </c>
      <c r="O25" s="2">
        <v>19.2</v>
      </c>
      <c r="P25" s="2">
        <v>0.78200000000000003</v>
      </c>
      <c r="Q25" s="2">
        <v>10</v>
      </c>
      <c r="R25" s="2">
        <v>35.4</v>
      </c>
      <c r="S25" s="2">
        <v>45.4</v>
      </c>
      <c r="T25" s="2">
        <v>25.5</v>
      </c>
      <c r="U25" s="2">
        <v>6.6</v>
      </c>
      <c r="V25" s="2">
        <v>5.4</v>
      </c>
      <c r="W25" s="2">
        <v>13.2</v>
      </c>
      <c r="X25" s="2">
        <v>18.600000000000001</v>
      </c>
      <c r="Y25" s="2">
        <v>107.3</v>
      </c>
      <c r="Z25" s="19">
        <f t="shared" si="1"/>
        <v>0.60681658872564914</v>
      </c>
      <c r="AA25" s="22">
        <f t="shared" si="2"/>
        <v>0.4339503867901684</v>
      </c>
      <c r="AC25" s="9">
        <f t="shared" si="3"/>
        <v>0</v>
      </c>
      <c r="AD25" s="9" t="str">
        <f t="shared" si="4"/>
        <v>no</v>
      </c>
    </row>
    <row r="26" spans="1:30" x14ac:dyDescent="0.35">
      <c r="A26" s="1">
        <v>25</v>
      </c>
      <c r="B26" t="s">
        <v>71</v>
      </c>
      <c r="C26" s="7">
        <f t="shared" si="0"/>
        <v>1</v>
      </c>
      <c r="D26" s="2">
        <v>242.1</v>
      </c>
      <c r="E26" s="2">
        <v>38.799999999999997</v>
      </c>
      <c r="F26" s="2">
        <v>88.3</v>
      </c>
      <c r="G26" s="2">
        <v>0.44</v>
      </c>
      <c r="H26" s="2">
        <v>12.1</v>
      </c>
      <c r="I26" s="2">
        <v>34.799999999999997</v>
      </c>
      <c r="J26" s="2">
        <v>0.34799999999999998</v>
      </c>
      <c r="K26" s="2">
        <v>26.7</v>
      </c>
      <c r="L26" s="2">
        <v>53.5</v>
      </c>
      <c r="M26" s="2">
        <v>0.5</v>
      </c>
      <c r="N26" s="2">
        <v>17.3</v>
      </c>
      <c r="O26" s="2">
        <v>23.1</v>
      </c>
      <c r="P26" s="2">
        <v>0.747</v>
      </c>
      <c r="Q26" s="2">
        <v>11.4</v>
      </c>
      <c r="R26" s="2">
        <v>33.6</v>
      </c>
      <c r="S26" s="2">
        <v>45</v>
      </c>
      <c r="T26" s="2">
        <v>22.5</v>
      </c>
      <c r="U26" s="2">
        <v>6.9</v>
      </c>
      <c r="V26" s="2">
        <v>4</v>
      </c>
      <c r="W26" s="2">
        <v>13.8</v>
      </c>
      <c r="X26" s="2">
        <v>22.1</v>
      </c>
      <c r="Y26" s="2">
        <v>107</v>
      </c>
      <c r="Z26" s="19">
        <f t="shared" si="1"/>
        <v>0.57350362881106276</v>
      </c>
      <c r="AA26" s="22">
        <f t="shared" si="2"/>
        <v>0.2961604054856084</v>
      </c>
      <c r="AC26" s="9">
        <f t="shared" si="3"/>
        <v>0</v>
      </c>
      <c r="AD26" s="9" t="str">
        <f t="shared" si="4"/>
        <v>no</v>
      </c>
    </row>
    <row r="27" spans="1:30" x14ac:dyDescent="0.35">
      <c r="A27" s="1">
        <v>26</v>
      </c>
      <c r="B27" t="s">
        <v>12</v>
      </c>
      <c r="C27" s="7">
        <f t="shared" si="0"/>
        <v>0</v>
      </c>
      <c r="D27" s="2">
        <v>240.6</v>
      </c>
      <c r="E27" s="2">
        <v>39.6</v>
      </c>
      <c r="F27" s="2">
        <v>88</v>
      </c>
      <c r="G27" s="2">
        <v>0.45</v>
      </c>
      <c r="H27" s="2">
        <v>11.3</v>
      </c>
      <c r="I27" s="2">
        <v>32.4</v>
      </c>
      <c r="J27" s="2">
        <v>0.34899999999999998</v>
      </c>
      <c r="K27" s="2">
        <v>28.3</v>
      </c>
      <c r="L27" s="2">
        <v>55.6</v>
      </c>
      <c r="M27" s="2">
        <v>0.50900000000000001</v>
      </c>
      <c r="N27" s="2">
        <v>15.1</v>
      </c>
      <c r="O27" s="2">
        <v>21.7</v>
      </c>
      <c r="P27" s="2">
        <v>0.69499999999999995</v>
      </c>
      <c r="Q27" s="2">
        <v>11.2</v>
      </c>
      <c r="R27" s="2">
        <v>35.1</v>
      </c>
      <c r="S27" s="2">
        <v>46.3</v>
      </c>
      <c r="T27" s="2">
        <v>24.3</v>
      </c>
      <c r="U27" s="2">
        <v>7.6</v>
      </c>
      <c r="V27" s="2">
        <v>5.5</v>
      </c>
      <c r="W27" s="2">
        <v>14.7</v>
      </c>
      <c r="X27" s="2">
        <v>20.9</v>
      </c>
      <c r="Y27" s="2">
        <v>105.7</v>
      </c>
      <c r="Z27" s="19">
        <f t="shared" si="1"/>
        <v>0.58825166687252572</v>
      </c>
      <c r="AA27" s="22">
        <f t="shared" si="2"/>
        <v>0.35674254042992715</v>
      </c>
      <c r="AC27" s="9">
        <f t="shared" si="3"/>
        <v>0</v>
      </c>
      <c r="AD27" s="9" t="str">
        <f t="shared" si="4"/>
        <v>yes</v>
      </c>
    </row>
    <row r="28" spans="1:30" x14ac:dyDescent="0.35">
      <c r="A28" s="1">
        <v>27</v>
      </c>
      <c r="B28" t="s">
        <v>48</v>
      </c>
      <c r="C28" s="7">
        <f t="shared" si="0"/>
        <v>0</v>
      </c>
      <c r="D28" s="2">
        <v>242.7</v>
      </c>
      <c r="E28" s="2">
        <v>39.799999999999997</v>
      </c>
      <c r="F28" s="2">
        <v>87.9</v>
      </c>
      <c r="G28" s="2">
        <v>0.45300000000000001</v>
      </c>
      <c r="H28" s="2">
        <v>9.1</v>
      </c>
      <c r="I28" s="2">
        <v>25.9</v>
      </c>
      <c r="J28" s="2">
        <v>0.35099999999999998</v>
      </c>
      <c r="K28" s="2">
        <v>30.7</v>
      </c>
      <c r="L28" s="2">
        <v>62</v>
      </c>
      <c r="M28" s="2">
        <v>0.496</v>
      </c>
      <c r="N28" s="2">
        <v>16.2</v>
      </c>
      <c r="O28" s="2">
        <v>20.7</v>
      </c>
      <c r="P28" s="2">
        <v>0.78300000000000003</v>
      </c>
      <c r="Q28" s="2">
        <v>8.8000000000000007</v>
      </c>
      <c r="R28" s="2">
        <v>34.1</v>
      </c>
      <c r="S28" s="2">
        <v>42.9</v>
      </c>
      <c r="T28" s="2">
        <v>21.9</v>
      </c>
      <c r="U28" s="2">
        <v>7.4</v>
      </c>
      <c r="V28" s="2">
        <v>4.3</v>
      </c>
      <c r="W28" s="2">
        <v>14.1</v>
      </c>
      <c r="X28" s="2">
        <v>20.3</v>
      </c>
      <c r="Y28" s="2">
        <v>104.9</v>
      </c>
      <c r="Z28" s="19">
        <f t="shared" si="1"/>
        <v>0.5318818233350634</v>
      </c>
      <c r="AA28" s="22">
        <f t="shared" si="2"/>
        <v>0.12770054979482204</v>
      </c>
      <c r="AC28" s="9">
        <f t="shared" si="3"/>
        <v>0</v>
      </c>
      <c r="AD28" s="9" t="str">
        <f t="shared" si="4"/>
        <v>yes</v>
      </c>
    </row>
    <row r="29" spans="1:30" x14ac:dyDescent="0.35">
      <c r="A29" s="1">
        <v>28</v>
      </c>
      <c r="B29" t="s">
        <v>52</v>
      </c>
      <c r="C29" s="7">
        <f t="shared" si="0"/>
        <v>0</v>
      </c>
      <c r="D29" s="2">
        <v>241.2</v>
      </c>
      <c r="E29" s="2">
        <v>38.200000000000003</v>
      </c>
      <c r="F29" s="2">
        <v>88.3</v>
      </c>
      <c r="G29" s="2">
        <v>0.433</v>
      </c>
      <c r="H29" s="2">
        <v>10</v>
      </c>
      <c r="I29" s="2">
        <v>29.5</v>
      </c>
      <c r="J29" s="2">
        <v>0.34</v>
      </c>
      <c r="K29" s="2">
        <v>28.2</v>
      </c>
      <c r="L29" s="2">
        <v>58.8</v>
      </c>
      <c r="M29" s="2">
        <v>0.47899999999999998</v>
      </c>
      <c r="N29" s="2">
        <v>18.100000000000001</v>
      </c>
      <c r="O29" s="2">
        <v>23.9</v>
      </c>
      <c r="P29" s="2">
        <v>0.75900000000000001</v>
      </c>
      <c r="Q29" s="2">
        <v>10.5</v>
      </c>
      <c r="R29" s="2">
        <v>34.299999999999997</v>
      </c>
      <c r="S29" s="2">
        <v>44.7</v>
      </c>
      <c r="T29" s="2">
        <v>20.100000000000001</v>
      </c>
      <c r="U29" s="2">
        <v>6.8</v>
      </c>
      <c r="V29" s="2">
        <v>5.0999999999999996</v>
      </c>
      <c r="W29" s="2">
        <v>14</v>
      </c>
      <c r="X29" s="2">
        <v>20.9</v>
      </c>
      <c r="Y29" s="2">
        <v>104.6</v>
      </c>
      <c r="Z29" s="19">
        <f t="shared" si="1"/>
        <v>0.47957253321542104</v>
      </c>
      <c r="AA29" s="22">
        <f t="shared" si="2"/>
        <v>-8.175537406467015E-2</v>
      </c>
      <c r="AC29" s="9">
        <f t="shared" si="3"/>
        <v>0</v>
      </c>
      <c r="AD29" s="9" t="str">
        <f t="shared" si="4"/>
        <v>yes</v>
      </c>
    </row>
    <row r="30" spans="1:30" x14ac:dyDescent="0.35">
      <c r="A30" s="1">
        <v>29</v>
      </c>
      <c r="B30" t="s">
        <v>49</v>
      </c>
      <c r="C30" s="7">
        <f t="shared" si="0"/>
        <v>0</v>
      </c>
      <c r="D30" s="2">
        <v>240.9</v>
      </c>
      <c r="E30" s="2">
        <v>38.9</v>
      </c>
      <c r="F30" s="2">
        <v>87.6</v>
      </c>
      <c r="G30" s="2">
        <v>0.44400000000000001</v>
      </c>
      <c r="H30" s="2">
        <v>10.3</v>
      </c>
      <c r="I30" s="2">
        <v>29.1</v>
      </c>
      <c r="J30" s="2">
        <v>0.35499999999999998</v>
      </c>
      <c r="K30" s="2">
        <v>28.6</v>
      </c>
      <c r="L30" s="2">
        <v>58.5</v>
      </c>
      <c r="M30" s="2">
        <v>0.48799999999999999</v>
      </c>
      <c r="N30" s="2">
        <v>16.399999999999999</v>
      </c>
      <c r="O30" s="2">
        <v>20.7</v>
      </c>
      <c r="P30" s="2">
        <v>0.79200000000000004</v>
      </c>
      <c r="Q30" s="2">
        <v>10.7</v>
      </c>
      <c r="R30" s="2">
        <v>31.9</v>
      </c>
      <c r="S30" s="2">
        <v>42.7</v>
      </c>
      <c r="T30" s="2">
        <v>20.7</v>
      </c>
      <c r="U30" s="2">
        <v>6.5</v>
      </c>
      <c r="V30" s="2">
        <v>2.4</v>
      </c>
      <c r="W30" s="2">
        <v>13.5</v>
      </c>
      <c r="X30" s="2">
        <v>20</v>
      </c>
      <c r="Y30" s="2">
        <v>104.5</v>
      </c>
      <c r="Z30" s="19">
        <f t="shared" si="1"/>
        <v>0.53338014509670617</v>
      </c>
      <c r="AA30" s="22">
        <f t="shared" si="2"/>
        <v>0.13371947678209528</v>
      </c>
      <c r="AC30" s="9">
        <f t="shared" si="3"/>
        <v>0</v>
      </c>
      <c r="AD30" s="9" t="str">
        <f t="shared" si="4"/>
        <v>yes</v>
      </c>
    </row>
    <row r="31" spans="1:30" x14ac:dyDescent="0.35">
      <c r="A31" s="1">
        <v>30</v>
      </c>
      <c r="B31" t="s">
        <v>11</v>
      </c>
      <c r="C31" s="7">
        <f t="shared" si="0"/>
        <v>0</v>
      </c>
      <c r="D31" s="2">
        <v>242.4</v>
      </c>
      <c r="E31" s="2">
        <v>38</v>
      </c>
      <c r="F31" s="2">
        <v>84.4</v>
      </c>
      <c r="G31" s="2">
        <v>0.45</v>
      </c>
      <c r="H31" s="2">
        <v>9.9</v>
      </c>
      <c r="I31" s="2">
        <v>28.9</v>
      </c>
      <c r="J31" s="2">
        <v>0.34200000000000003</v>
      </c>
      <c r="K31" s="2">
        <v>28.1</v>
      </c>
      <c r="L31" s="2">
        <v>55.6</v>
      </c>
      <c r="M31" s="2">
        <v>0.505</v>
      </c>
      <c r="N31" s="2">
        <v>17.7</v>
      </c>
      <c r="O31" s="2">
        <v>23</v>
      </c>
      <c r="P31" s="2">
        <v>0.77200000000000002</v>
      </c>
      <c r="Q31" s="2">
        <v>8.8000000000000007</v>
      </c>
      <c r="R31" s="2">
        <v>33</v>
      </c>
      <c r="S31" s="2">
        <v>41.8</v>
      </c>
      <c r="T31" s="2">
        <v>23.9</v>
      </c>
      <c r="U31" s="2">
        <v>8.3000000000000007</v>
      </c>
      <c r="V31" s="2">
        <v>5.5</v>
      </c>
      <c r="W31" s="2">
        <v>14</v>
      </c>
      <c r="X31" s="2">
        <v>22</v>
      </c>
      <c r="Y31" s="2">
        <v>103.5</v>
      </c>
      <c r="Z31" s="19">
        <f t="shared" si="1"/>
        <v>0.54491837950082789</v>
      </c>
      <c r="AA31" s="22">
        <f t="shared" si="2"/>
        <v>0.18015923248821308</v>
      </c>
      <c r="AC31" s="9">
        <f t="shared" si="3"/>
        <v>0</v>
      </c>
      <c r="AD31" s="9" t="str">
        <f t="shared" si="4"/>
        <v>yes</v>
      </c>
    </row>
    <row r="32" spans="1:30" x14ac:dyDescent="0.35">
      <c r="A32" s="1"/>
      <c r="B32" s="3"/>
      <c r="C32" s="7"/>
      <c r="D32" s="2"/>
      <c r="E32" s="2"/>
      <c r="F32" s="2"/>
      <c r="G32" s="2"/>
      <c r="H32" s="2"/>
      <c r="I32" s="2"/>
      <c r="J32" s="2"/>
      <c r="K32" s="2"/>
      <c r="L32" s="2"/>
      <c r="M32" s="2"/>
      <c r="N32" s="2"/>
      <c r="O32" s="2"/>
      <c r="P32" s="2"/>
      <c r="Q32" s="2"/>
      <c r="R32" s="2"/>
      <c r="S32" s="2"/>
      <c r="T32" s="2"/>
      <c r="U32" s="2"/>
      <c r="V32" s="2"/>
      <c r="W32" s="2"/>
      <c r="X32" s="2"/>
      <c r="Y32" s="2"/>
    </row>
    <row r="33" spans="1:31" s="4" customFormat="1" x14ac:dyDescent="0.35">
      <c r="A33" s="1"/>
      <c r="B33" s="5" t="s">
        <v>55</v>
      </c>
      <c r="C33" s="8">
        <v>82</v>
      </c>
      <c r="D33" s="5">
        <v>241.6</v>
      </c>
      <c r="E33" s="5">
        <v>41.1</v>
      </c>
      <c r="F33" s="5">
        <v>89.2</v>
      </c>
      <c r="G33" s="5">
        <v>0.46100000000000002</v>
      </c>
      <c r="H33" s="5">
        <v>11.4</v>
      </c>
      <c r="I33" s="5">
        <v>32</v>
      </c>
      <c r="J33" s="5">
        <v>0.35499999999999998</v>
      </c>
      <c r="K33" s="5">
        <v>29.7</v>
      </c>
      <c r="L33" s="5">
        <v>57.2</v>
      </c>
      <c r="M33" s="5">
        <v>0.52</v>
      </c>
      <c r="N33" s="5">
        <v>17.7</v>
      </c>
      <c r="O33" s="5">
        <v>23.1</v>
      </c>
      <c r="P33" s="5">
        <v>0.76600000000000001</v>
      </c>
      <c r="Q33" s="5">
        <v>10.3</v>
      </c>
      <c r="R33" s="5">
        <v>34.799999999999997</v>
      </c>
      <c r="S33" s="5">
        <v>45.2</v>
      </c>
      <c r="T33" s="5">
        <v>24.6</v>
      </c>
      <c r="U33" s="5">
        <v>7.6</v>
      </c>
      <c r="V33" s="5">
        <v>5</v>
      </c>
      <c r="W33" s="5">
        <v>14.1</v>
      </c>
      <c r="X33" s="5">
        <v>20.9</v>
      </c>
      <c r="Y33" s="5"/>
      <c r="Z33" s="21"/>
      <c r="AA33" s="18"/>
      <c r="AB33" s="18"/>
      <c r="AC33" s="18"/>
      <c r="AD33" s="18"/>
      <c r="AE33"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workbookViewId="0">
      <selection activeCell="B27" sqref="B27"/>
    </sheetView>
  </sheetViews>
  <sheetFormatPr defaultRowHeight="14.5" x14ac:dyDescent="0.35"/>
  <sheetData>
    <row r="1" spans="1:9" x14ac:dyDescent="0.35">
      <c r="A1" t="s">
        <v>73</v>
      </c>
    </row>
    <row r="2" spans="1:9" ht="15" thickBot="1" x14ac:dyDescent="0.4"/>
    <row r="3" spans="1:9" x14ac:dyDescent="0.35">
      <c r="A3" s="13" t="s">
        <v>74</v>
      </c>
      <c r="B3" s="13"/>
    </row>
    <row r="4" spans="1:9" x14ac:dyDescent="0.35">
      <c r="A4" s="10" t="s">
        <v>75</v>
      </c>
      <c r="B4" s="10">
        <v>0.53424751133993698</v>
      </c>
    </row>
    <row r="5" spans="1:9" x14ac:dyDescent="0.35">
      <c r="A5" s="10" t="s">
        <v>76</v>
      </c>
      <c r="B5" s="10">
        <v>0.28542040337291608</v>
      </c>
    </row>
    <row r="6" spans="1:9" x14ac:dyDescent="0.35">
      <c r="A6" s="10" t="s">
        <v>77</v>
      </c>
      <c r="B6" s="10">
        <v>0.23248858140053946</v>
      </c>
    </row>
    <row r="7" spans="1:9" x14ac:dyDescent="0.35">
      <c r="A7" s="10" t="s">
        <v>78</v>
      </c>
      <c r="B7" s="10">
        <v>0.44453586510374982</v>
      </c>
    </row>
    <row r="8" spans="1:9" ht="15" thickBot="1" x14ac:dyDescent="0.4">
      <c r="A8" s="11" t="s">
        <v>79</v>
      </c>
      <c r="B8" s="11">
        <v>30</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2</v>
      </c>
      <c r="C12" s="10">
        <v>2.1311390118511069</v>
      </c>
      <c r="D12" s="10">
        <v>1.0655695059255534</v>
      </c>
      <c r="E12" s="10">
        <v>5.3922270713044371</v>
      </c>
      <c r="F12" s="10">
        <v>1.0707381019139598E-2</v>
      </c>
    </row>
    <row r="13" spans="1:9" x14ac:dyDescent="0.35">
      <c r="A13" s="10" t="s">
        <v>82</v>
      </c>
      <c r="B13" s="10">
        <v>27</v>
      </c>
      <c r="C13" s="10">
        <v>5.3355276548155608</v>
      </c>
      <c r="D13" s="10">
        <v>0.19761213536353928</v>
      </c>
      <c r="E13" s="10"/>
      <c r="F13" s="10"/>
    </row>
    <row r="14" spans="1:9" ht="15" thickBot="1" x14ac:dyDescent="0.4">
      <c r="A14" s="11" t="s">
        <v>83</v>
      </c>
      <c r="B14" s="11">
        <v>29</v>
      </c>
      <c r="C14" s="11">
        <v>7.4666666666666677</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10" x14ac:dyDescent="0.35">
      <c r="A17" s="10" t="s">
        <v>84</v>
      </c>
      <c r="B17" s="10">
        <v>-9.3002180300041069</v>
      </c>
      <c r="C17" s="10">
        <v>3.2674629952783536</v>
      </c>
      <c r="D17" s="10">
        <v>-2.8463116624253693</v>
      </c>
      <c r="E17" s="10">
        <v>8.3450915219886578E-3</v>
      </c>
      <c r="F17" s="10">
        <v>-16.004498315186314</v>
      </c>
      <c r="G17" s="10">
        <v>-2.5959377448219003</v>
      </c>
      <c r="H17" s="10">
        <v>-16.004498315186314</v>
      </c>
      <c r="I17" s="10">
        <v>-2.5959377448219003</v>
      </c>
    </row>
    <row r="18" spans="1:10" x14ac:dyDescent="0.35">
      <c r="A18" s="10" t="s">
        <v>26</v>
      </c>
      <c r="B18" s="10">
        <v>18.207254783694438</v>
      </c>
      <c r="C18" s="10">
        <v>6.8525722883389975</v>
      </c>
      <c r="D18" s="10">
        <v>2.6569956532494623</v>
      </c>
      <c r="E18" s="10">
        <v>1.3077108094163179E-2</v>
      </c>
      <c r="F18" s="10">
        <v>4.1469378460933388</v>
      </c>
      <c r="G18" s="10">
        <v>32.267571721295539</v>
      </c>
      <c r="H18" s="10">
        <v>4.1469378460933388</v>
      </c>
      <c r="I18" s="10">
        <v>32.267571721295539</v>
      </c>
    </row>
    <row r="19" spans="1:10" ht="15" thickBot="1" x14ac:dyDescent="0.4">
      <c r="A19" s="11" t="s">
        <v>27</v>
      </c>
      <c r="B19" s="50">
        <v>0.11974042277061527</v>
      </c>
      <c r="C19" s="11">
        <v>5.7812720120342935E-2</v>
      </c>
      <c r="D19" s="11">
        <v>2.0711778051848047</v>
      </c>
      <c r="E19" s="11">
        <v>4.80239862551331E-2</v>
      </c>
      <c r="F19" s="11">
        <v>1.1185193869618082E-3</v>
      </c>
      <c r="G19" s="11">
        <v>0.23836232615426872</v>
      </c>
      <c r="H19" s="11">
        <v>1.1185193869618082E-3</v>
      </c>
      <c r="I19" s="11">
        <v>0.23836232615426872</v>
      </c>
    </row>
    <row r="20" spans="1:10" x14ac:dyDescent="0.35">
      <c r="A20" s="17" t="s">
        <v>102</v>
      </c>
      <c r="B20" s="16"/>
      <c r="C20" s="16"/>
      <c r="D20" s="16"/>
      <c r="E20" s="16"/>
      <c r="F20" s="10"/>
      <c r="G20" s="10"/>
      <c r="H20" s="10"/>
      <c r="I20" s="10"/>
    </row>
    <row r="21" spans="1:10" x14ac:dyDescent="0.35">
      <c r="A21" s="16" t="s">
        <v>26</v>
      </c>
      <c r="B21" s="16">
        <v>0.5</v>
      </c>
    </row>
    <row r="22" spans="1:10" x14ac:dyDescent="0.35">
      <c r="A22" s="16" t="s">
        <v>27</v>
      </c>
      <c r="B22" s="16">
        <v>11</v>
      </c>
    </row>
    <row r="23" spans="1:10" x14ac:dyDescent="0.35">
      <c r="A23" s="9" t="s">
        <v>97</v>
      </c>
      <c r="B23" s="9">
        <f>B17+B18*B21+B19*B22</f>
        <v>1.1205540123198801</v>
      </c>
      <c r="D23" s="15" t="s">
        <v>104</v>
      </c>
      <c r="E23" s="14"/>
      <c r="F23" s="14"/>
      <c r="G23" s="14"/>
      <c r="H23" s="14"/>
      <c r="I23" s="14"/>
      <c r="J23" s="14"/>
    </row>
    <row r="24" spans="1:10" x14ac:dyDescent="0.35">
      <c r="A24" s="9" t="s">
        <v>98</v>
      </c>
      <c r="B24" s="9"/>
      <c r="D24" s="14" t="s">
        <v>100</v>
      </c>
      <c r="E24" s="51">
        <f>EXP(B19)</f>
        <v>1.1272042170527756</v>
      </c>
      <c r="F24" s="14" t="s">
        <v>115</v>
      </c>
      <c r="G24" s="14"/>
      <c r="H24" s="14"/>
      <c r="I24" s="14">
        <f>H24/(1-H24)</f>
        <v>0</v>
      </c>
      <c r="J24" s="14"/>
    </row>
    <row r="25" spans="1:10" x14ac:dyDescent="0.35">
      <c r="A25" s="9"/>
      <c r="B25" s="9"/>
      <c r="D25" s="14" t="s">
        <v>111</v>
      </c>
      <c r="E25" s="14">
        <f>EXP(B18/100)</f>
        <v>1.1997012264517763</v>
      </c>
      <c r="F25" s="14"/>
      <c r="G25" s="14"/>
      <c r="H25" s="14"/>
      <c r="I25" s="14">
        <f>H25/(1-H25)</f>
        <v>0</v>
      </c>
      <c r="J25" s="14" t="e">
        <f>I25/I24</f>
        <v>#DIV/0!</v>
      </c>
    </row>
    <row r="26" spans="1:10" x14ac:dyDescent="0.35">
      <c r="A26" s="9" t="s">
        <v>99</v>
      </c>
      <c r="B26" s="9"/>
      <c r="F26" s="14" t="s">
        <v>110</v>
      </c>
      <c r="G26" s="14"/>
      <c r="H26" s="14"/>
      <c r="I26" s="14"/>
      <c r="J26" s="14"/>
    </row>
    <row r="27" spans="1:10" x14ac:dyDescent="0.35">
      <c r="A27" s="9" t="s">
        <v>98</v>
      </c>
      <c r="B27" s="9">
        <f>1/(1+EXP(-B23))</f>
        <v>0.75409146558488638</v>
      </c>
      <c r="C27" s="18" t="s">
        <v>103</v>
      </c>
      <c r="D27" s="18"/>
      <c r="E27"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V26"/>
  <sheetViews>
    <sheetView tabSelected="1" topLeftCell="A17" workbookViewId="0">
      <selection activeCell="J29" sqref="J29"/>
    </sheetView>
  </sheetViews>
  <sheetFormatPr defaultRowHeight="14.5" x14ac:dyDescent="0.35"/>
  <sheetData>
    <row r="1" spans="1:22" x14ac:dyDescent="0.35">
      <c r="A1" t="s">
        <v>130</v>
      </c>
    </row>
    <row r="2" spans="1:22" x14ac:dyDescent="0.35">
      <c r="A2">
        <v>1</v>
      </c>
      <c r="B2" t="s">
        <v>117</v>
      </c>
    </row>
    <row r="3" spans="1:22" x14ac:dyDescent="0.35">
      <c r="A3">
        <v>2</v>
      </c>
      <c r="B3" t="s">
        <v>123</v>
      </c>
    </row>
    <row r="4" spans="1:22" x14ac:dyDescent="0.35">
      <c r="A4">
        <v>3</v>
      </c>
      <c r="B4" t="s">
        <v>118</v>
      </c>
    </row>
    <row r="5" spans="1:22" x14ac:dyDescent="0.35">
      <c r="A5">
        <v>4</v>
      </c>
      <c r="B5" t="s">
        <v>119</v>
      </c>
    </row>
    <row r="6" spans="1:22" x14ac:dyDescent="0.35">
      <c r="A6">
        <v>5</v>
      </c>
      <c r="B6" t="s">
        <v>120</v>
      </c>
    </row>
    <row r="7" spans="1:22" x14ac:dyDescent="0.35">
      <c r="A7">
        <v>6</v>
      </c>
      <c r="B7" t="s">
        <v>125</v>
      </c>
    </row>
    <row r="8" spans="1:22" x14ac:dyDescent="0.35">
      <c r="B8" t="s">
        <v>124</v>
      </c>
    </row>
    <row r="9" spans="1:22" ht="14.5" customHeight="1" x14ac:dyDescent="0.35">
      <c r="B9" s="88" t="s">
        <v>182</v>
      </c>
      <c r="C9" s="88"/>
      <c r="D9" s="88"/>
      <c r="E9" s="88"/>
      <c r="F9" s="88"/>
      <c r="G9" s="88"/>
      <c r="H9" s="88"/>
      <c r="I9" s="88"/>
      <c r="J9" s="88"/>
      <c r="K9" s="88"/>
      <c r="L9" s="88"/>
      <c r="M9" s="88"/>
      <c r="N9" s="88"/>
      <c r="O9" s="88"/>
      <c r="P9" s="88"/>
      <c r="Q9" s="88"/>
      <c r="R9" s="88"/>
      <c r="S9" s="88"/>
      <c r="T9" s="88"/>
      <c r="U9" s="88"/>
      <c r="V9" s="88"/>
    </row>
    <row r="10" spans="1:22" ht="14.5" customHeight="1" x14ac:dyDescent="0.35">
      <c r="B10" s="88"/>
      <c r="C10" s="88"/>
      <c r="D10" s="88"/>
      <c r="E10" s="88"/>
      <c r="F10" s="88"/>
      <c r="G10" s="88"/>
      <c r="H10" s="88"/>
      <c r="I10" s="88"/>
      <c r="J10" s="88"/>
      <c r="K10" s="88"/>
      <c r="L10" s="88"/>
      <c r="M10" s="88"/>
      <c r="N10" s="88"/>
      <c r="O10" s="88"/>
      <c r="P10" s="88"/>
      <c r="Q10" s="88"/>
      <c r="R10" s="88"/>
      <c r="S10" s="88"/>
      <c r="T10" s="88"/>
      <c r="U10" s="88"/>
      <c r="V10" s="88"/>
    </row>
    <row r="11" spans="1:22" x14ac:dyDescent="0.35">
      <c r="B11" s="88"/>
      <c r="C11" s="88"/>
      <c r="D11" s="88"/>
      <c r="E11" s="88"/>
      <c r="F11" s="88"/>
      <c r="G11" s="88"/>
      <c r="H11" s="88"/>
      <c r="I11" s="88"/>
      <c r="J11" s="88"/>
      <c r="K11" s="88"/>
      <c r="L11" s="88"/>
      <c r="M11" s="88"/>
      <c r="N11" s="88"/>
      <c r="O11" s="88"/>
      <c r="P11" s="88"/>
      <c r="Q11" s="88"/>
      <c r="R11" s="88"/>
      <c r="S11" s="88"/>
      <c r="T11" s="88"/>
      <c r="U11" s="88"/>
      <c r="V11" s="88"/>
    </row>
    <row r="12" spans="1:22" x14ac:dyDescent="0.35">
      <c r="A12">
        <v>7</v>
      </c>
      <c r="B12" t="s">
        <v>126</v>
      </c>
    </row>
    <row r="13" spans="1:22" x14ac:dyDescent="0.35">
      <c r="A13">
        <v>8</v>
      </c>
      <c r="B13" t="s">
        <v>121</v>
      </c>
    </row>
    <row r="14" spans="1:22" x14ac:dyDescent="0.35">
      <c r="A14">
        <v>9</v>
      </c>
      <c r="B14" t="s">
        <v>122</v>
      </c>
    </row>
    <row r="16" spans="1:22" x14ac:dyDescent="0.35">
      <c r="A16">
        <v>10</v>
      </c>
      <c r="B16" t="s">
        <v>127</v>
      </c>
    </row>
    <row r="17" spans="1:22" ht="14.5" customHeight="1" x14ac:dyDescent="0.35">
      <c r="B17" s="88" t="s">
        <v>184</v>
      </c>
      <c r="C17" s="88"/>
      <c r="D17" s="88"/>
      <c r="E17" s="88"/>
      <c r="F17" s="88"/>
      <c r="G17" s="88"/>
      <c r="H17" s="88"/>
      <c r="I17" s="88"/>
      <c r="J17" s="88"/>
      <c r="K17" s="88"/>
      <c r="L17" s="88"/>
      <c r="M17" s="88"/>
      <c r="N17" s="88"/>
      <c r="O17" s="88"/>
      <c r="P17" s="88"/>
      <c r="Q17" s="88"/>
      <c r="R17" s="88"/>
      <c r="S17" s="88"/>
      <c r="T17" s="88"/>
      <c r="U17" s="88"/>
      <c r="V17" s="88"/>
    </row>
    <row r="18" spans="1:22" x14ac:dyDescent="0.35">
      <c r="B18" s="88"/>
      <c r="C18" s="88"/>
      <c r="D18" s="88"/>
      <c r="E18" s="88"/>
      <c r="F18" s="88"/>
      <c r="G18" s="88"/>
      <c r="H18" s="88"/>
      <c r="I18" s="88"/>
      <c r="J18" s="88"/>
      <c r="K18" s="88"/>
      <c r="L18" s="88"/>
      <c r="M18" s="88"/>
      <c r="N18" s="88"/>
      <c r="O18" s="88"/>
      <c r="P18" s="88"/>
      <c r="Q18" s="88"/>
      <c r="R18" s="88"/>
      <c r="S18" s="88"/>
      <c r="T18" s="88"/>
      <c r="U18" s="88"/>
      <c r="V18" s="88"/>
    </row>
    <row r="19" spans="1:22" x14ac:dyDescent="0.35">
      <c r="B19" s="88"/>
      <c r="C19" s="88"/>
      <c r="D19" s="88"/>
      <c r="E19" s="88"/>
      <c r="F19" s="88"/>
      <c r="G19" s="88"/>
      <c r="H19" s="88"/>
      <c r="I19" s="88"/>
      <c r="J19" s="88"/>
      <c r="K19" s="88"/>
      <c r="L19" s="88"/>
      <c r="M19" s="88"/>
      <c r="N19" s="88"/>
      <c r="O19" s="88"/>
      <c r="P19" s="88"/>
      <c r="Q19" s="88"/>
      <c r="R19" s="88"/>
      <c r="S19" s="88"/>
      <c r="T19" s="88"/>
      <c r="U19" s="88"/>
      <c r="V19" s="88"/>
    </row>
    <row r="20" spans="1:22" x14ac:dyDescent="0.35">
      <c r="A20" t="s">
        <v>128</v>
      </c>
    </row>
    <row r="22" spans="1:22" x14ac:dyDescent="0.35">
      <c r="A22">
        <v>11</v>
      </c>
      <c r="B22" t="s">
        <v>129</v>
      </c>
    </row>
    <row r="23" spans="1:22" x14ac:dyDescent="0.35">
      <c r="B23" s="87" t="s">
        <v>232</v>
      </c>
      <c r="C23" s="87"/>
      <c r="D23" s="87"/>
      <c r="E23" s="87"/>
      <c r="F23" s="87"/>
      <c r="G23" s="87"/>
      <c r="H23" s="87"/>
      <c r="I23" s="87"/>
      <c r="J23" s="87"/>
      <c r="K23" s="87"/>
      <c r="L23" s="87"/>
      <c r="M23" s="87"/>
      <c r="N23" s="87"/>
      <c r="O23" s="87"/>
      <c r="P23" s="87"/>
      <c r="Q23" s="87"/>
      <c r="R23" s="87"/>
      <c r="S23" s="87"/>
      <c r="T23" s="87"/>
      <c r="U23" s="87"/>
      <c r="V23" s="87"/>
    </row>
    <row r="24" spans="1:22" x14ac:dyDescent="0.35">
      <c r="B24" s="87"/>
      <c r="C24" s="87"/>
      <c r="D24" s="87"/>
      <c r="E24" s="87"/>
      <c r="F24" s="87"/>
      <c r="G24" s="87"/>
      <c r="H24" s="87"/>
      <c r="I24" s="87"/>
      <c r="J24" s="87"/>
      <c r="K24" s="87"/>
      <c r="L24" s="87"/>
      <c r="M24" s="87"/>
      <c r="N24" s="87"/>
      <c r="O24" s="87"/>
      <c r="P24" s="87"/>
      <c r="Q24" s="87"/>
      <c r="R24" s="87"/>
      <c r="S24" s="87"/>
      <c r="T24" s="87"/>
      <c r="U24" s="87"/>
      <c r="V24" s="87"/>
    </row>
    <row r="25" spans="1:22" x14ac:dyDescent="0.35">
      <c r="B25" s="87"/>
      <c r="C25" s="87"/>
      <c r="D25" s="87"/>
      <c r="E25" s="87"/>
      <c r="F25" s="87"/>
      <c r="G25" s="87"/>
      <c r="H25" s="87"/>
      <c r="I25" s="87"/>
      <c r="J25" s="87"/>
      <c r="K25" s="87"/>
      <c r="L25" s="87"/>
      <c r="M25" s="87"/>
      <c r="N25" s="87"/>
      <c r="O25" s="87"/>
      <c r="P25" s="87"/>
      <c r="Q25" s="87"/>
      <c r="R25" s="87"/>
      <c r="S25" s="87"/>
      <c r="T25" s="87"/>
      <c r="U25" s="87"/>
      <c r="V25" s="87"/>
    </row>
    <row r="26" spans="1:22" x14ac:dyDescent="0.35">
      <c r="B26" s="87"/>
      <c r="C26" s="87"/>
      <c r="D26" s="87"/>
      <c r="E26" s="87"/>
      <c r="F26" s="87"/>
      <c r="G26" s="87"/>
      <c r="H26" s="87"/>
      <c r="I26" s="87"/>
      <c r="J26" s="87"/>
      <c r="K26" s="87"/>
      <c r="L26" s="87"/>
      <c r="M26" s="87"/>
      <c r="N26" s="87"/>
      <c r="O26" s="87"/>
      <c r="P26" s="87"/>
      <c r="Q26" s="87"/>
      <c r="R26" s="87"/>
      <c r="S26" s="87"/>
      <c r="T26" s="87"/>
      <c r="U26" s="87"/>
      <c r="V26" s="87"/>
    </row>
  </sheetData>
  <mergeCells count="3">
    <mergeCell ref="B9:V11"/>
    <mergeCell ref="B17:V19"/>
    <mergeCell ref="B23:V26"/>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F924-5074-41DE-A588-E2E3947DAFFF}">
  <sheetPr>
    <tabColor rgb="FFFFFF00"/>
  </sheetPr>
  <dimension ref="B1:R35"/>
  <sheetViews>
    <sheetView topLeftCell="H3" zoomScale="95" workbookViewId="0">
      <selection activeCell="O3" sqref="O3"/>
    </sheetView>
  </sheetViews>
  <sheetFormatPr defaultRowHeight="14.5" x14ac:dyDescent="0.35"/>
  <cols>
    <col min="2" max="2" width="24.7265625" bestFit="1" customWidth="1"/>
    <col min="5" max="6" width="8.90625" customWidth="1"/>
  </cols>
  <sheetData>
    <row r="1" spans="2:18" ht="15" thickBot="1" x14ac:dyDescent="0.4"/>
    <row r="2" spans="2:18" ht="15" thickBot="1" x14ac:dyDescent="0.4">
      <c r="B2" s="69" t="s">
        <v>21</v>
      </c>
      <c r="C2" s="69" t="s">
        <v>131</v>
      </c>
      <c r="D2" s="69" t="s">
        <v>168</v>
      </c>
      <c r="E2" s="69" t="s">
        <v>169</v>
      </c>
      <c r="F2" s="69" t="s">
        <v>170</v>
      </c>
      <c r="G2" s="69" t="s">
        <v>171</v>
      </c>
      <c r="H2" s="69" t="s">
        <v>165</v>
      </c>
      <c r="I2" s="69" t="s">
        <v>164</v>
      </c>
      <c r="J2" s="69" t="s">
        <v>166</v>
      </c>
      <c r="K2" s="69" t="s">
        <v>167</v>
      </c>
      <c r="L2" s="90" t="s">
        <v>183</v>
      </c>
      <c r="M2" s="69" t="s">
        <v>178</v>
      </c>
      <c r="N2" s="69" t="s">
        <v>107</v>
      </c>
      <c r="O2" s="69" t="s">
        <v>179</v>
      </c>
      <c r="P2" s="69" t="s">
        <v>180</v>
      </c>
      <c r="Q2" s="12"/>
      <c r="R2" s="12" t="s">
        <v>90</v>
      </c>
    </row>
    <row r="3" spans="2:18" ht="15" thickBot="1" x14ac:dyDescent="0.4">
      <c r="B3" s="52" t="s">
        <v>137</v>
      </c>
      <c r="C3" s="53">
        <v>16</v>
      </c>
      <c r="D3" s="53">
        <v>25.6</v>
      </c>
      <c r="E3" s="53">
        <v>139.80000000000001</v>
      </c>
      <c r="F3" s="53">
        <v>244.8</v>
      </c>
      <c r="G3" s="54">
        <v>384.6</v>
      </c>
      <c r="H3" s="65">
        <v>22.9</v>
      </c>
      <c r="I3" s="65">
        <v>125.5</v>
      </c>
      <c r="J3" s="65">
        <v>226.4</v>
      </c>
      <c r="K3" s="66">
        <v>351.9</v>
      </c>
      <c r="L3" s="91">
        <v>1</v>
      </c>
      <c r="M3">
        <f>(D3*$R$4)+(H3*$R$5)+(L3*$R$6)*$R$3</f>
        <v>0.18278323018677417</v>
      </c>
      <c r="N3" s="80">
        <f>1/(1+EXP(-M3))</f>
        <v>0.5455690075280667</v>
      </c>
      <c r="O3">
        <f>IF(RANK(N3,$N$3:$N$34,0)&lt;=12,1,0)</f>
        <v>0</v>
      </c>
      <c r="P3">
        <v>0</v>
      </c>
      <c r="Q3" s="10">
        <f>IF(O3=P3,1,0)</f>
        <v>1</v>
      </c>
      <c r="R3" s="10">
        <v>0.3460783718375729</v>
      </c>
    </row>
    <row r="4" spans="2:18" ht="15" thickBot="1" x14ac:dyDescent="0.4">
      <c r="B4" s="55" t="s">
        <v>149</v>
      </c>
      <c r="C4" s="56">
        <v>16</v>
      </c>
      <c r="D4" s="56">
        <v>24.8</v>
      </c>
      <c r="E4" s="56">
        <v>95.8</v>
      </c>
      <c r="F4" s="56">
        <v>272.7</v>
      </c>
      <c r="G4" s="57">
        <v>368.4</v>
      </c>
      <c r="H4" s="59">
        <v>25.9</v>
      </c>
      <c r="I4" s="59">
        <v>104.8</v>
      </c>
      <c r="J4" s="59">
        <v>293.60000000000002</v>
      </c>
      <c r="K4" s="60">
        <v>398.4</v>
      </c>
      <c r="L4" s="91">
        <v>1</v>
      </c>
      <c r="M4">
        <f t="shared" ref="M4:M34" si="0">(D4*$R$4)+(H4*$R$5)+(L4*$R$6)*$R$3</f>
        <v>-1.6389323398486477E-2</v>
      </c>
      <c r="N4" s="80">
        <f t="shared" ref="N4:N34" si="1">1/(1+EXP(-M4))</f>
        <v>0.4959027608632246</v>
      </c>
      <c r="O4">
        <f t="shared" ref="O4:O34" si="2">IF(RANK(N4,$N$3:$N$34,0)&lt;=12,1,0)</f>
        <v>0</v>
      </c>
      <c r="P4">
        <v>0</v>
      </c>
      <c r="Q4" s="10">
        <f t="shared" ref="Q4:Q34" si="3">IF(O4=P4,1,0)</f>
        <v>1</v>
      </c>
      <c r="R4" s="10">
        <v>5.4285784286127306E-2</v>
      </c>
    </row>
    <row r="5" spans="2:18" ht="15" thickBot="1" x14ac:dyDescent="0.4">
      <c r="B5" s="58" t="s">
        <v>150</v>
      </c>
      <c r="C5" s="59">
        <v>16</v>
      </c>
      <c r="D5" s="59">
        <v>29.2</v>
      </c>
      <c r="E5" s="59">
        <v>191.9</v>
      </c>
      <c r="F5" s="59">
        <v>171.2</v>
      </c>
      <c r="G5" s="60">
        <v>363.1</v>
      </c>
      <c r="H5" s="59">
        <v>18.899999999999999</v>
      </c>
      <c r="I5" s="59">
        <v>108.8</v>
      </c>
      <c r="J5" s="59">
        <v>221</v>
      </c>
      <c r="K5" s="60">
        <v>329.8</v>
      </c>
      <c r="L5" s="91">
        <v>0</v>
      </c>
      <c r="M5">
        <f t="shared" si="0"/>
        <v>0.60395816636985666</v>
      </c>
      <c r="N5" s="80">
        <f t="shared" si="1"/>
        <v>0.64656134934448695</v>
      </c>
      <c r="O5">
        <f t="shared" si="2"/>
        <v>1</v>
      </c>
      <c r="P5">
        <v>1</v>
      </c>
      <c r="Q5" s="10">
        <f t="shared" si="3"/>
        <v>1</v>
      </c>
      <c r="R5" s="10">
        <v>-5.1914642052119611E-2</v>
      </c>
    </row>
    <row r="6" spans="2:18" ht="15" thickBot="1" x14ac:dyDescent="0.4">
      <c r="B6" s="55" t="s">
        <v>133</v>
      </c>
      <c r="C6" s="56">
        <v>16</v>
      </c>
      <c r="D6" s="56">
        <v>31.3</v>
      </c>
      <c r="E6" s="56">
        <v>107.7</v>
      </c>
      <c r="F6" s="56">
        <v>288.8</v>
      </c>
      <c r="G6" s="57">
        <v>396.4</v>
      </c>
      <c r="H6" s="56">
        <v>23.4</v>
      </c>
      <c r="I6" s="56">
        <v>119.6</v>
      </c>
      <c r="J6" s="56">
        <v>232.9</v>
      </c>
      <c r="K6" s="57">
        <v>352.5</v>
      </c>
      <c r="L6" s="91">
        <v>0</v>
      </c>
      <c r="M6">
        <f t="shared" si="0"/>
        <v>0.484342424136186</v>
      </c>
      <c r="N6" s="80">
        <f t="shared" si="1"/>
        <v>0.61877274935423199</v>
      </c>
      <c r="O6">
        <f t="shared" si="2"/>
        <v>1</v>
      </c>
      <c r="P6">
        <v>1</v>
      </c>
      <c r="Q6" s="10">
        <f t="shared" si="3"/>
        <v>1</v>
      </c>
      <c r="R6" s="11">
        <v>-5.226430200912717E-2</v>
      </c>
    </row>
    <row r="7" spans="2:18" ht="15" thickBot="1" x14ac:dyDescent="0.4">
      <c r="B7" s="58" t="s">
        <v>152</v>
      </c>
      <c r="C7" s="59">
        <v>16</v>
      </c>
      <c r="D7" s="59">
        <v>21.9</v>
      </c>
      <c r="E7" s="59">
        <v>106.5</v>
      </c>
      <c r="F7" s="59">
        <v>243</v>
      </c>
      <c r="G7" s="60">
        <v>349.5</v>
      </c>
      <c r="H7" s="56">
        <v>25.1</v>
      </c>
      <c r="I7" s="56">
        <v>121</v>
      </c>
      <c r="J7" s="56">
        <v>239.1</v>
      </c>
      <c r="K7" s="57">
        <v>360.1</v>
      </c>
      <c r="L7" s="91">
        <v>0</v>
      </c>
      <c r="M7">
        <f t="shared" si="0"/>
        <v>-0.11419883964201438</v>
      </c>
      <c r="N7" s="80">
        <f t="shared" si="1"/>
        <v>0.47148127696833869</v>
      </c>
      <c r="O7">
        <f t="shared" si="2"/>
        <v>0</v>
      </c>
      <c r="P7">
        <v>0</v>
      </c>
      <c r="Q7" s="10">
        <f t="shared" si="3"/>
        <v>1</v>
      </c>
    </row>
    <row r="8" spans="2:18" ht="15" thickBot="1" x14ac:dyDescent="0.4">
      <c r="B8" s="55" t="s">
        <v>157</v>
      </c>
      <c r="C8" s="56">
        <v>16</v>
      </c>
      <c r="D8" s="56">
        <v>23.2</v>
      </c>
      <c r="E8" s="56">
        <v>102.9</v>
      </c>
      <c r="F8" s="56">
        <v>228.4</v>
      </c>
      <c r="G8" s="57">
        <v>331.4</v>
      </c>
      <c r="H8" s="59">
        <v>23.1</v>
      </c>
      <c r="I8" s="59">
        <v>113.4</v>
      </c>
      <c r="J8" s="59">
        <v>231.6</v>
      </c>
      <c r="K8" s="60">
        <v>344.9</v>
      </c>
      <c r="L8" s="91">
        <v>0</v>
      </c>
      <c r="M8">
        <f t="shared" si="0"/>
        <v>6.0201964034190425E-2</v>
      </c>
      <c r="N8" s="80">
        <f t="shared" si="1"/>
        <v>0.51504594706035312</v>
      </c>
      <c r="O8">
        <f t="shared" si="2"/>
        <v>0</v>
      </c>
      <c r="P8">
        <v>0</v>
      </c>
      <c r="Q8" s="10">
        <f t="shared" si="3"/>
        <v>1</v>
      </c>
    </row>
    <row r="9" spans="2:18" ht="15" thickBot="1" x14ac:dyDescent="0.4">
      <c r="B9" s="58" t="s">
        <v>160</v>
      </c>
      <c r="C9" s="59">
        <v>16</v>
      </c>
      <c r="D9" s="59">
        <v>19.399999999999999</v>
      </c>
      <c r="E9" s="59">
        <v>104.2</v>
      </c>
      <c r="F9" s="59">
        <v>215.5</v>
      </c>
      <c r="G9" s="60">
        <v>319.8</v>
      </c>
      <c r="H9" s="56">
        <v>26.5</v>
      </c>
      <c r="I9" s="56">
        <v>148</v>
      </c>
      <c r="J9" s="56">
        <v>241.2</v>
      </c>
      <c r="K9" s="57">
        <v>389.2</v>
      </c>
      <c r="L9" s="91">
        <v>0</v>
      </c>
      <c r="M9">
        <f t="shared" si="0"/>
        <v>-0.32259379923030007</v>
      </c>
      <c r="N9" s="80">
        <f t="shared" si="1"/>
        <v>0.42004374949122886</v>
      </c>
      <c r="O9">
        <f t="shared" si="2"/>
        <v>0</v>
      </c>
      <c r="P9">
        <v>0</v>
      </c>
      <c r="Q9" s="10">
        <f t="shared" si="3"/>
        <v>1</v>
      </c>
    </row>
    <row r="10" spans="2:18" ht="15" thickBot="1" x14ac:dyDescent="0.4">
      <c r="B10" s="55" t="s">
        <v>147</v>
      </c>
      <c r="C10" s="56">
        <v>16</v>
      </c>
      <c r="D10" s="56">
        <v>25.5</v>
      </c>
      <c r="E10" s="56">
        <v>148.4</v>
      </c>
      <c r="F10" s="56">
        <v>221.2</v>
      </c>
      <c r="G10" s="57">
        <v>369.6</v>
      </c>
      <c r="H10" s="59">
        <v>26.2</v>
      </c>
      <c r="I10" s="59">
        <v>110.8</v>
      </c>
      <c r="J10" s="59">
        <v>247.6</v>
      </c>
      <c r="K10" s="60">
        <v>358.4</v>
      </c>
      <c r="L10" s="91">
        <v>1</v>
      </c>
      <c r="M10">
        <f t="shared" si="0"/>
        <v>6.036332986166737E-3</v>
      </c>
      <c r="N10" s="80">
        <f t="shared" si="1"/>
        <v>0.50150907866431316</v>
      </c>
      <c r="O10">
        <f t="shared" si="2"/>
        <v>0</v>
      </c>
      <c r="P10">
        <v>1</v>
      </c>
      <c r="Q10" s="10">
        <f t="shared" si="3"/>
        <v>0</v>
      </c>
    </row>
    <row r="11" spans="2:18" ht="15" thickBot="1" x14ac:dyDescent="0.4">
      <c r="B11" s="55" t="s">
        <v>145</v>
      </c>
      <c r="C11" s="56">
        <v>16</v>
      </c>
      <c r="D11" s="56">
        <v>24.7</v>
      </c>
      <c r="E11" s="56">
        <v>111.8</v>
      </c>
      <c r="F11" s="56">
        <v>260.10000000000002</v>
      </c>
      <c r="G11" s="57">
        <v>371.8</v>
      </c>
      <c r="H11" s="59">
        <v>29.6</v>
      </c>
      <c r="I11" s="59">
        <v>158.80000000000001</v>
      </c>
      <c r="J11" s="59">
        <v>227.6</v>
      </c>
      <c r="K11" s="60">
        <v>386.4</v>
      </c>
      <c r="L11" s="91">
        <v>1</v>
      </c>
      <c r="M11">
        <f t="shared" si="0"/>
        <v>-0.2139020774199421</v>
      </c>
      <c r="N11" s="80">
        <f t="shared" si="1"/>
        <v>0.44672744572977852</v>
      </c>
      <c r="O11">
        <f t="shared" si="2"/>
        <v>0</v>
      </c>
      <c r="P11">
        <v>0</v>
      </c>
      <c r="Q11" s="10">
        <f t="shared" si="3"/>
        <v>1</v>
      </c>
    </row>
    <row r="12" spans="2:18" ht="15" thickBot="1" x14ac:dyDescent="0.4">
      <c r="B12" s="58" t="s">
        <v>154</v>
      </c>
      <c r="C12" s="59">
        <v>16</v>
      </c>
      <c r="D12" s="59">
        <v>20.2</v>
      </c>
      <c r="E12" s="59">
        <v>119.9</v>
      </c>
      <c r="F12" s="59">
        <v>215.7</v>
      </c>
      <c r="G12" s="60">
        <v>335.6</v>
      </c>
      <c r="H12" s="59">
        <v>27.9</v>
      </c>
      <c r="I12" s="59">
        <v>130</v>
      </c>
      <c r="J12" s="59">
        <v>237.9</v>
      </c>
      <c r="K12" s="60">
        <v>367.9</v>
      </c>
      <c r="L12" s="91">
        <v>0</v>
      </c>
      <c r="M12">
        <f t="shared" si="0"/>
        <v>-0.35184567067436556</v>
      </c>
      <c r="N12" s="80">
        <f t="shared" si="1"/>
        <v>0.41293492241960439</v>
      </c>
      <c r="O12">
        <f t="shared" si="2"/>
        <v>0</v>
      </c>
      <c r="P12">
        <v>0</v>
      </c>
      <c r="Q12" s="10">
        <f t="shared" si="3"/>
        <v>1</v>
      </c>
    </row>
    <row r="13" spans="2:18" ht="15" thickBot="1" x14ac:dyDescent="0.4">
      <c r="B13" s="55" t="s">
        <v>151</v>
      </c>
      <c r="C13" s="56">
        <v>16</v>
      </c>
      <c r="D13" s="56">
        <v>23.6</v>
      </c>
      <c r="E13" s="56">
        <v>93.7</v>
      </c>
      <c r="F13" s="56">
        <v>256.5</v>
      </c>
      <c r="G13" s="57">
        <v>350.2</v>
      </c>
      <c r="H13" s="67">
        <v>32.4</v>
      </c>
      <c r="I13" s="67">
        <v>134.9</v>
      </c>
      <c r="J13" s="67">
        <v>284.89999999999998</v>
      </c>
      <c r="K13" s="68">
        <v>419.8</v>
      </c>
      <c r="L13" s="93">
        <v>1</v>
      </c>
      <c r="M13">
        <f t="shared" si="0"/>
        <v>-0.41897743788061664</v>
      </c>
      <c r="N13" s="80">
        <f t="shared" si="1"/>
        <v>0.39676146614332386</v>
      </c>
      <c r="O13">
        <f t="shared" si="2"/>
        <v>0</v>
      </c>
      <c r="P13">
        <v>0</v>
      </c>
      <c r="Q13" s="10">
        <f t="shared" si="3"/>
        <v>1</v>
      </c>
    </row>
    <row r="14" spans="2:18" ht="15" thickBot="1" x14ac:dyDescent="0.4">
      <c r="B14" s="58" t="s">
        <v>136</v>
      </c>
      <c r="C14" s="59">
        <v>16</v>
      </c>
      <c r="D14" s="59">
        <v>31.8</v>
      </c>
      <c r="E14" s="59">
        <v>132.4</v>
      </c>
      <c r="F14" s="59">
        <v>256.60000000000002</v>
      </c>
      <c r="G14" s="60">
        <v>389</v>
      </c>
      <c r="H14" s="59">
        <v>23.1</v>
      </c>
      <c r="I14" s="59">
        <v>112.8</v>
      </c>
      <c r="J14" s="59">
        <v>221.2</v>
      </c>
      <c r="K14" s="60">
        <v>334</v>
      </c>
      <c r="L14" s="91">
        <v>1</v>
      </c>
      <c r="M14">
        <f t="shared" si="0"/>
        <v>0.50897216435033954</v>
      </c>
      <c r="N14" s="80">
        <f t="shared" si="1"/>
        <v>0.62456549490665059</v>
      </c>
      <c r="O14">
        <f t="shared" si="2"/>
        <v>1</v>
      </c>
      <c r="P14">
        <v>1</v>
      </c>
      <c r="Q14" s="10">
        <f t="shared" si="3"/>
        <v>1</v>
      </c>
    </row>
    <row r="15" spans="2:18" ht="15" thickBot="1" x14ac:dyDescent="0.4">
      <c r="B15" s="58" t="s">
        <v>144</v>
      </c>
      <c r="C15" s="59">
        <v>16</v>
      </c>
      <c r="D15" s="59">
        <v>24</v>
      </c>
      <c r="E15" s="59">
        <v>91.6</v>
      </c>
      <c r="F15" s="59">
        <v>283.60000000000002</v>
      </c>
      <c r="G15" s="60">
        <v>375.2</v>
      </c>
      <c r="H15" s="56">
        <v>29</v>
      </c>
      <c r="I15" s="56">
        <v>160.19999999999999</v>
      </c>
      <c r="J15" s="56">
        <v>256.5</v>
      </c>
      <c r="K15" s="57">
        <v>416.8</v>
      </c>
      <c r="L15" s="92">
        <v>0</v>
      </c>
      <c r="M15">
        <f t="shared" si="0"/>
        <v>-0.2026657966444132</v>
      </c>
      <c r="N15" s="80">
        <f t="shared" si="1"/>
        <v>0.44950626187404019</v>
      </c>
      <c r="O15">
        <f t="shared" si="2"/>
        <v>0</v>
      </c>
      <c r="P15">
        <v>0</v>
      </c>
      <c r="Q15" s="10">
        <f t="shared" si="3"/>
        <v>1</v>
      </c>
    </row>
    <row r="16" spans="2:18" ht="15" thickBot="1" x14ac:dyDescent="0.4">
      <c r="B16" s="55" t="s">
        <v>141</v>
      </c>
      <c r="C16" s="56">
        <v>16</v>
      </c>
      <c r="D16" s="56">
        <v>28.2</v>
      </c>
      <c r="E16" s="56">
        <v>124.8</v>
      </c>
      <c r="F16" s="56">
        <v>253.3</v>
      </c>
      <c r="G16" s="57">
        <v>378.1</v>
      </c>
      <c r="H16" s="56">
        <v>22.6</v>
      </c>
      <c r="I16" s="56">
        <v>90.5</v>
      </c>
      <c r="J16" s="56">
        <v>241.6</v>
      </c>
      <c r="K16" s="57">
        <v>332.1</v>
      </c>
      <c r="L16" s="92">
        <v>0</v>
      </c>
      <c r="M16">
        <f t="shared" si="0"/>
        <v>0.35758820649088663</v>
      </c>
      <c r="N16" s="80">
        <f t="shared" si="1"/>
        <v>0.5884564817409943</v>
      </c>
      <c r="O16">
        <f t="shared" si="2"/>
        <v>1</v>
      </c>
      <c r="P16">
        <v>0</v>
      </c>
      <c r="Q16" s="10">
        <f t="shared" si="3"/>
        <v>0</v>
      </c>
    </row>
    <row r="17" spans="2:17" ht="15" thickBot="1" x14ac:dyDescent="0.4">
      <c r="B17" s="55" t="s">
        <v>159</v>
      </c>
      <c r="C17" s="56">
        <v>16</v>
      </c>
      <c r="D17" s="56">
        <v>19.100000000000001</v>
      </c>
      <c r="E17" s="56">
        <v>94.9</v>
      </c>
      <c r="F17" s="56">
        <v>231.2</v>
      </c>
      <c r="G17" s="57">
        <v>326.10000000000002</v>
      </c>
      <c r="H17" s="59">
        <v>30.8</v>
      </c>
      <c r="I17" s="59">
        <v>153.19999999999999</v>
      </c>
      <c r="J17" s="59">
        <v>264.39999999999998</v>
      </c>
      <c r="K17" s="60">
        <v>417.7</v>
      </c>
      <c r="L17" s="92">
        <v>0</v>
      </c>
      <c r="M17">
        <f t="shared" si="0"/>
        <v>-0.56211249534025254</v>
      </c>
      <c r="N17" s="80">
        <f t="shared" si="1"/>
        <v>0.36305881009647234</v>
      </c>
      <c r="O17">
        <f t="shared" si="2"/>
        <v>0</v>
      </c>
      <c r="P17">
        <v>0</v>
      </c>
      <c r="Q17" s="10">
        <f t="shared" si="3"/>
        <v>1</v>
      </c>
    </row>
    <row r="18" spans="2:17" ht="15" thickBot="1" x14ac:dyDescent="0.4">
      <c r="B18" s="58" t="s">
        <v>132</v>
      </c>
      <c r="C18" s="59">
        <v>16</v>
      </c>
      <c r="D18" s="59">
        <v>29.6</v>
      </c>
      <c r="E18" s="59">
        <v>112.4</v>
      </c>
      <c r="F18" s="59">
        <v>303.39999999999998</v>
      </c>
      <c r="G18" s="60">
        <v>415.8</v>
      </c>
      <c r="H18" s="56">
        <v>22.6</v>
      </c>
      <c r="I18" s="56">
        <v>122.1</v>
      </c>
      <c r="J18" s="56">
        <v>236.2</v>
      </c>
      <c r="K18" s="57">
        <v>358.3</v>
      </c>
      <c r="L18" s="92">
        <v>1</v>
      </c>
      <c r="M18">
        <f t="shared" si="0"/>
        <v>0.4155007599469191</v>
      </c>
      <c r="N18" s="80">
        <f t="shared" si="1"/>
        <v>0.60240612154728324</v>
      </c>
      <c r="O18">
        <f t="shared" si="2"/>
        <v>1</v>
      </c>
      <c r="P18">
        <v>1</v>
      </c>
      <c r="Q18" s="10">
        <f t="shared" si="3"/>
        <v>1</v>
      </c>
    </row>
    <row r="19" spans="2:17" ht="15" thickBot="1" x14ac:dyDescent="0.4">
      <c r="B19" s="55" t="s">
        <v>139</v>
      </c>
      <c r="C19" s="56">
        <v>16</v>
      </c>
      <c r="D19" s="56">
        <v>27.1</v>
      </c>
      <c r="E19" s="56">
        <v>119.8</v>
      </c>
      <c r="F19" s="56">
        <v>263.60000000000002</v>
      </c>
      <c r="G19" s="57">
        <v>383.3</v>
      </c>
      <c r="H19" s="59">
        <v>29.9</v>
      </c>
      <c r="I19" s="59">
        <v>125.8</v>
      </c>
      <c r="J19" s="59">
        <v>263.2</v>
      </c>
      <c r="K19" s="60">
        <v>389.1</v>
      </c>
      <c r="L19" s="91">
        <v>0</v>
      </c>
      <c r="M19">
        <f t="shared" si="0"/>
        <v>-8.1103043204326264E-2</v>
      </c>
      <c r="N19" s="80">
        <f t="shared" si="1"/>
        <v>0.47973534588875411</v>
      </c>
      <c r="O19">
        <f t="shared" si="2"/>
        <v>0</v>
      </c>
      <c r="P19">
        <v>0</v>
      </c>
      <c r="Q19" s="10">
        <f t="shared" si="3"/>
        <v>1</v>
      </c>
    </row>
    <row r="20" spans="2:17" ht="15" thickBot="1" x14ac:dyDescent="0.4">
      <c r="B20" s="58" t="s">
        <v>140</v>
      </c>
      <c r="C20" s="59">
        <v>16</v>
      </c>
      <c r="D20" s="59">
        <v>24</v>
      </c>
      <c r="E20" s="59">
        <v>111.5</v>
      </c>
      <c r="F20" s="59">
        <v>270.60000000000002</v>
      </c>
      <c r="G20" s="60">
        <v>382.1</v>
      </c>
      <c r="H20" s="56">
        <v>26.6</v>
      </c>
      <c r="I20" s="56">
        <v>119.8</v>
      </c>
      <c r="J20" s="56">
        <v>223.6</v>
      </c>
      <c r="K20" s="57">
        <v>343.4</v>
      </c>
      <c r="L20" s="92">
        <v>1</v>
      </c>
      <c r="M20">
        <f t="shared" si="0"/>
        <v>-9.6158200263872173E-2</v>
      </c>
      <c r="N20" s="80">
        <f t="shared" si="1"/>
        <v>0.47597895609628177</v>
      </c>
      <c r="O20">
        <f t="shared" si="2"/>
        <v>0</v>
      </c>
      <c r="P20">
        <v>0</v>
      </c>
      <c r="Q20" s="10">
        <f t="shared" si="3"/>
        <v>1</v>
      </c>
    </row>
    <row r="21" spans="2:17" ht="15" thickBot="1" x14ac:dyDescent="0.4">
      <c r="B21" s="58" t="s">
        <v>142</v>
      </c>
      <c r="C21" s="59">
        <v>16</v>
      </c>
      <c r="D21" s="59">
        <v>23.2</v>
      </c>
      <c r="E21" s="59">
        <v>126.1</v>
      </c>
      <c r="F21" s="59">
        <v>250.9</v>
      </c>
      <c r="G21" s="60">
        <v>377</v>
      </c>
      <c r="H21" s="59">
        <v>18.5</v>
      </c>
      <c r="I21" s="59">
        <v>91.2</v>
      </c>
      <c r="J21" s="59">
        <v>190.7</v>
      </c>
      <c r="K21" s="60">
        <v>281.89999999999998</v>
      </c>
      <c r="L21" s="91">
        <v>1</v>
      </c>
      <c r="M21">
        <f t="shared" si="0"/>
        <v>0.28092177292939474</v>
      </c>
      <c r="N21" s="80">
        <f t="shared" si="1"/>
        <v>0.56977219435138737</v>
      </c>
      <c r="O21">
        <f t="shared" si="2"/>
        <v>1</v>
      </c>
      <c r="P21">
        <v>1</v>
      </c>
      <c r="Q21" s="10">
        <f t="shared" si="3"/>
        <v>1</v>
      </c>
    </row>
    <row r="22" spans="2:17" ht="15" thickBot="1" x14ac:dyDescent="0.4">
      <c r="B22" s="55" t="s">
        <v>153</v>
      </c>
      <c r="C22" s="56">
        <v>16</v>
      </c>
      <c r="D22" s="56">
        <v>25.2</v>
      </c>
      <c r="E22" s="56">
        <v>105.5</v>
      </c>
      <c r="F22" s="56">
        <v>233.5</v>
      </c>
      <c r="G22" s="57">
        <v>339</v>
      </c>
      <c r="H22" s="56">
        <v>21.1</v>
      </c>
      <c r="I22" s="56">
        <v>116.4</v>
      </c>
      <c r="J22" s="56">
        <v>251.5</v>
      </c>
      <c r="K22" s="57">
        <v>367.9</v>
      </c>
      <c r="L22" s="92">
        <v>0</v>
      </c>
      <c r="M22">
        <f t="shared" si="0"/>
        <v>0.2726028167106842</v>
      </c>
      <c r="N22" s="80">
        <f t="shared" si="1"/>
        <v>0.56773178074539044</v>
      </c>
      <c r="O22">
        <f t="shared" si="2"/>
        <v>1</v>
      </c>
      <c r="P22">
        <v>0</v>
      </c>
      <c r="Q22" s="10">
        <f t="shared" si="3"/>
        <v>0</v>
      </c>
    </row>
    <row r="23" spans="2:17" ht="15" thickBot="1" x14ac:dyDescent="0.4">
      <c r="B23" s="55" t="s">
        <v>135</v>
      </c>
      <c r="C23" s="56">
        <v>16</v>
      </c>
      <c r="D23" s="56">
        <v>26.9</v>
      </c>
      <c r="E23" s="56">
        <v>142.69999999999999</v>
      </c>
      <c r="F23" s="56">
        <v>250.6</v>
      </c>
      <c r="G23" s="57">
        <v>393.2</v>
      </c>
      <c r="H23" s="59">
        <v>29.7</v>
      </c>
      <c r="I23" s="59">
        <v>134.4</v>
      </c>
      <c r="J23" s="59">
        <v>258.8</v>
      </c>
      <c r="K23" s="60">
        <v>393.2</v>
      </c>
      <c r="L23" s="91">
        <v>1</v>
      </c>
      <c r="M23">
        <f t="shared" si="0"/>
        <v>-9.9664816195673744E-2</v>
      </c>
      <c r="N23" s="80">
        <f t="shared" si="1"/>
        <v>0.47510440002998339</v>
      </c>
      <c r="O23">
        <f t="shared" si="2"/>
        <v>0</v>
      </c>
      <c r="P23">
        <v>0</v>
      </c>
      <c r="Q23" s="10">
        <f t="shared" si="3"/>
        <v>1</v>
      </c>
    </row>
    <row r="24" spans="2:17" ht="15" thickBot="1" x14ac:dyDescent="0.4">
      <c r="B24" s="58" t="s">
        <v>158</v>
      </c>
      <c r="C24" s="59">
        <v>16</v>
      </c>
      <c r="D24" s="59">
        <v>20.399999999999999</v>
      </c>
      <c r="E24" s="59">
        <v>146.6</v>
      </c>
      <c r="F24" s="59">
        <v>180.6</v>
      </c>
      <c r="G24" s="60">
        <v>327.2</v>
      </c>
      <c r="H24" s="59">
        <v>22.1</v>
      </c>
      <c r="I24" s="59">
        <v>131.4</v>
      </c>
      <c r="J24" s="59">
        <v>222.3</v>
      </c>
      <c r="K24" s="60">
        <v>353.8</v>
      </c>
      <c r="L24" s="91">
        <v>0</v>
      </c>
      <c r="M24">
        <f t="shared" si="0"/>
        <v>-3.988358991484664E-2</v>
      </c>
      <c r="N24" s="80">
        <f t="shared" si="1"/>
        <v>0.49003042403724539</v>
      </c>
      <c r="O24">
        <f t="shared" si="2"/>
        <v>0</v>
      </c>
      <c r="P24">
        <v>0</v>
      </c>
      <c r="Q24" s="10">
        <f t="shared" si="3"/>
        <v>1</v>
      </c>
    </row>
    <row r="25" spans="2:17" ht="15" thickBot="1" x14ac:dyDescent="0.4">
      <c r="B25" s="55" t="s">
        <v>143</v>
      </c>
      <c r="C25" s="56">
        <v>16</v>
      </c>
      <c r="D25" s="56">
        <v>30.1</v>
      </c>
      <c r="E25" s="56">
        <v>141.6</v>
      </c>
      <c r="F25" s="56">
        <v>234.9</v>
      </c>
      <c r="G25" s="57">
        <v>376.4</v>
      </c>
      <c r="H25" s="56">
        <v>21.1</v>
      </c>
      <c r="I25" s="56">
        <v>93.9</v>
      </c>
      <c r="J25" s="56">
        <v>217</v>
      </c>
      <c r="K25" s="57">
        <v>310.89999999999998</v>
      </c>
      <c r="L25" s="91">
        <v>0</v>
      </c>
      <c r="M25">
        <f t="shared" si="0"/>
        <v>0.53860315971270811</v>
      </c>
      <c r="N25" s="80">
        <f t="shared" si="1"/>
        <v>0.63148741729813729</v>
      </c>
      <c r="O25">
        <f t="shared" si="2"/>
        <v>1</v>
      </c>
      <c r="P25">
        <v>1</v>
      </c>
      <c r="Q25" s="10">
        <f t="shared" si="3"/>
        <v>1</v>
      </c>
    </row>
    <row r="26" spans="2:17" ht="15" thickBot="1" x14ac:dyDescent="0.4">
      <c r="B26" s="58" t="s">
        <v>162</v>
      </c>
      <c r="C26" s="59">
        <v>16</v>
      </c>
      <c r="D26" s="59">
        <v>17.5</v>
      </c>
      <c r="E26" s="59">
        <v>110.5</v>
      </c>
      <c r="F26" s="59">
        <v>189.1</v>
      </c>
      <c r="G26" s="60">
        <v>299.60000000000002</v>
      </c>
      <c r="H26" s="56">
        <v>22.3</v>
      </c>
      <c r="I26" s="56">
        <v>111.4</v>
      </c>
      <c r="J26" s="56">
        <v>237.9</v>
      </c>
      <c r="K26" s="57">
        <v>349.3</v>
      </c>
      <c r="L26" s="91">
        <v>0</v>
      </c>
      <c r="M26">
        <f t="shared" si="0"/>
        <v>-0.20769529275503951</v>
      </c>
      <c r="N26" s="80">
        <f t="shared" si="1"/>
        <v>0.44826202974373591</v>
      </c>
      <c r="O26">
        <f t="shared" si="2"/>
        <v>0</v>
      </c>
      <c r="P26">
        <v>0</v>
      </c>
      <c r="Q26" s="10">
        <f t="shared" si="3"/>
        <v>1</v>
      </c>
    </row>
    <row r="27" spans="2:17" ht="15" thickBot="1" x14ac:dyDescent="0.4">
      <c r="B27" s="55" t="s">
        <v>163</v>
      </c>
      <c r="C27" s="56">
        <v>16</v>
      </c>
      <c r="D27" s="56">
        <v>15.2</v>
      </c>
      <c r="E27" s="56">
        <v>105.2</v>
      </c>
      <c r="F27" s="56">
        <v>174.8</v>
      </c>
      <c r="G27" s="57">
        <v>279.89999999999998</v>
      </c>
      <c r="H27" s="56">
        <v>28.6</v>
      </c>
      <c r="I27" s="56">
        <v>112</v>
      </c>
      <c r="J27" s="56">
        <v>275.60000000000002</v>
      </c>
      <c r="K27" s="57">
        <v>387.6</v>
      </c>
      <c r="L27" s="91">
        <v>0</v>
      </c>
      <c r="M27">
        <f t="shared" si="0"/>
        <v>-0.65961484154148586</v>
      </c>
      <c r="N27" s="80">
        <f t="shared" si="1"/>
        <v>0.34082613736012546</v>
      </c>
      <c r="O27">
        <f t="shared" si="2"/>
        <v>0</v>
      </c>
      <c r="P27">
        <v>0</v>
      </c>
      <c r="Q27" s="10">
        <f t="shared" si="3"/>
        <v>1</v>
      </c>
    </row>
    <row r="28" spans="2:17" ht="15" thickBot="1" x14ac:dyDescent="0.4">
      <c r="B28" s="55" t="s">
        <v>155</v>
      </c>
      <c r="C28" s="56">
        <v>16</v>
      </c>
      <c r="D28" s="56">
        <v>20.9</v>
      </c>
      <c r="E28" s="56">
        <v>126.7</v>
      </c>
      <c r="F28" s="56">
        <v>207.9</v>
      </c>
      <c r="G28" s="57">
        <v>334.6</v>
      </c>
      <c r="H28" s="59">
        <v>26.1</v>
      </c>
      <c r="I28" s="59">
        <v>125.8</v>
      </c>
      <c r="J28" s="59">
        <v>237.4</v>
      </c>
      <c r="K28" s="60">
        <v>363.1</v>
      </c>
      <c r="L28" s="91">
        <v>1</v>
      </c>
      <c r="M28">
        <f t="shared" si="0"/>
        <v>-0.2384868105248073</v>
      </c>
      <c r="N28" s="80">
        <f t="shared" si="1"/>
        <v>0.44065928611832722</v>
      </c>
      <c r="O28">
        <f t="shared" si="2"/>
        <v>0</v>
      </c>
      <c r="P28">
        <v>0</v>
      </c>
      <c r="Q28" s="10">
        <f t="shared" si="3"/>
        <v>1</v>
      </c>
    </row>
    <row r="29" spans="2:17" ht="15" thickBot="1" x14ac:dyDescent="0.4">
      <c r="B29" s="58" t="s">
        <v>156</v>
      </c>
      <c r="C29" s="59">
        <v>16</v>
      </c>
      <c r="D29" s="59">
        <v>26</v>
      </c>
      <c r="E29" s="59">
        <v>84.4</v>
      </c>
      <c r="F29" s="59">
        <v>250.2</v>
      </c>
      <c r="G29" s="60">
        <v>334.6</v>
      </c>
      <c r="H29" s="59">
        <v>19.5</v>
      </c>
      <c r="I29" s="59">
        <v>111.4</v>
      </c>
      <c r="J29" s="59">
        <v>194.4</v>
      </c>
      <c r="K29" s="60">
        <v>305.8</v>
      </c>
      <c r="L29" s="91">
        <v>1</v>
      </c>
      <c r="M29">
        <f t="shared" si="0"/>
        <v>0.3810073268784317</v>
      </c>
      <c r="N29" s="80">
        <f t="shared" si="1"/>
        <v>0.5941160349362643</v>
      </c>
      <c r="O29">
        <f t="shared" si="2"/>
        <v>1</v>
      </c>
      <c r="P29">
        <v>1</v>
      </c>
      <c r="Q29" s="10">
        <f t="shared" si="3"/>
        <v>1</v>
      </c>
    </row>
    <row r="30" spans="2:17" ht="15" thickBot="1" x14ac:dyDescent="0.4">
      <c r="B30" s="58" t="s">
        <v>146</v>
      </c>
      <c r="C30" s="59">
        <v>16</v>
      </c>
      <c r="D30" s="59">
        <v>23.5</v>
      </c>
      <c r="E30" s="59">
        <v>118.1</v>
      </c>
      <c r="F30" s="59">
        <v>252.1</v>
      </c>
      <c r="G30" s="60">
        <v>370.1</v>
      </c>
      <c r="H30" s="59">
        <v>24.4</v>
      </c>
      <c r="I30" s="59">
        <v>106.4</v>
      </c>
      <c r="J30" s="59">
        <v>207.9</v>
      </c>
      <c r="K30" s="60">
        <v>314.39999999999998</v>
      </c>
      <c r="L30" s="91">
        <v>0</v>
      </c>
      <c r="M30">
        <f t="shared" si="0"/>
        <v>8.9986646522730585E-3</v>
      </c>
      <c r="N30" s="80">
        <f t="shared" si="1"/>
        <v>0.50224965098245034</v>
      </c>
      <c r="O30">
        <f t="shared" si="2"/>
        <v>0</v>
      </c>
      <c r="P30">
        <v>0</v>
      </c>
      <c r="Q30" s="10">
        <f t="shared" si="3"/>
        <v>1</v>
      </c>
    </row>
    <row r="31" spans="2:17" ht="15" thickBot="1" x14ac:dyDescent="0.4">
      <c r="B31" s="58" t="s">
        <v>148</v>
      </c>
      <c r="C31" s="59">
        <v>16</v>
      </c>
      <c r="D31" s="59">
        <v>28.7</v>
      </c>
      <c r="E31" s="59">
        <v>123.2</v>
      </c>
      <c r="F31" s="59">
        <v>246.3</v>
      </c>
      <c r="G31" s="60">
        <v>369.5</v>
      </c>
      <c r="H31" s="56">
        <v>23.2</v>
      </c>
      <c r="I31" s="56">
        <v>95.6</v>
      </c>
      <c r="J31" s="56">
        <v>285</v>
      </c>
      <c r="K31" s="57">
        <v>380.6</v>
      </c>
      <c r="L31" s="92">
        <v>1</v>
      </c>
      <c r="M31">
        <f t="shared" si="0"/>
        <v>0.33549476885813284</v>
      </c>
      <c r="N31" s="80">
        <f t="shared" si="1"/>
        <v>0.58309573502833434</v>
      </c>
      <c r="O31">
        <f t="shared" si="2"/>
        <v>1</v>
      </c>
      <c r="P31">
        <v>1</v>
      </c>
      <c r="Q31" s="10">
        <f t="shared" si="3"/>
        <v>1</v>
      </c>
    </row>
    <row r="32" spans="2:17" ht="15" thickBot="1" x14ac:dyDescent="0.4">
      <c r="B32" s="58" t="s">
        <v>138</v>
      </c>
      <c r="C32" s="59">
        <v>16</v>
      </c>
      <c r="D32" s="59">
        <v>30.8</v>
      </c>
      <c r="E32" s="59">
        <v>94.9</v>
      </c>
      <c r="F32" s="59">
        <v>289.10000000000002</v>
      </c>
      <c r="G32" s="60">
        <v>384.1</v>
      </c>
      <c r="H32" s="56">
        <v>22.2</v>
      </c>
      <c r="I32" s="56">
        <v>80.599999999999994</v>
      </c>
      <c r="J32" s="56">
        <v>246.6</v>
      </c>
      <c r="K32" s="57">
        <v>327.10000000000002</v>
      </c>
      <c r="L32" s="92">
        <v>1</v>
      </c>
      <c r="M32">
        <f t="shared" si="0"/>
        <v>0.50140955791111974</v>
      </c>
      <c r="N32" s="80">
        <f t="shared" si="1"/>
        <v>0.62279052532011248</v>
      </c>
      <c r="O32">
        <f t="shared" si="2"/>
        <v>1</v>
      </c>
      <c r="P32">
        <v>1</v>
      </c>
      <c r="Q32" s="10">
        <f t="shared" si="3"/>
        <v>1</v>
      </c>
    </row>
    <row r="33" spans="2:18" ht="15" thickBot="1" x14ac:dyDescent="0.4">
      <c r="B33" s="58" t="s">
        <v>134</v>
      </c>
      <c r="C33" s="59">
        <v>16</v>
      </c>
      <c r="D33" s="59">
        <v>30.7</v>
      </c>
      <c r="E33" s="59">
        <v>168.1</v>
      </c>
      <c r="F33" s="59">
        <v>228.3</v>
      </c>
      <c r="G33" s="60">
        <v>396.4</v>
      </c>
      <c r="H33" s="56">
        <v>27.4</v>
      </c>
      <c r="I33" s="56">
        <v>120.8</v>
      </c>
      <c r="J33" s="56">
        <v>277.39999999999998</v>
      </c>
      <c r="K33" s="57">
        <v>398.2</v>
      </c>
      <c r="L33" s="92">
        <v>1</v>
      </c>
      <c r="M33">
        <f t="shared" si="0"/>
        <v>0.22602484081148505</v>
      </c>
      <c r="N33" s="80">
        <f t="shared" si="1"/>
        <v>0.55626687070757219</v>
      </c>
      <c r="O33">
        <f t="shared" si="2"/>
        <v>1</v>
      </c>
      <c r="P33">
        <v>1</v>
      </c>
      <c r="Q33" s="10">
        <f t="shared" si="3"/>
        <v>1</v>
      </c>
    </row>
    <row r="34" spans="2:18" ht="15" thickBot="1" x14ac:dyDescent="0.4">
      <c r="B34" s="61" t="s">
        <v>161</v>
      </c>
      <c r="C34" s="62">
        <v>16</v>
      </c>
      <c r="D34" s="62">
        <v>20.9</v>
      </c>
      <c r="E34" s="62">
        <v>100.7</v>
      </c>
      <c r="F34" s="62">
        <v>216.6</v>
      </c>
      <c r="G34" s="63">
        <v>317.2</v>
      </c>
      <c r="H34" s="62">
        <v>20.6</v>
      </c>
      <c r="I34" s="62">
        <v>112.8</v>
      </c>
      <c r="J34" s="62">
        <v>191.8</v>
      </c>
      <c r="K34" s="63">
        <v>304.60000000000002</v>
      </c>
      <c r="L34" s="92">
        <v>0</v>
      </c>
      <c r="M34">
        <f t="shared" si="0"/>
        <v>6.5131265306396458E-2</v>
      </c>
      <c r="N34" s="80">
        <f t="shared" si="1"/>
        <v>0.51627706268087237</v>
      </c>
      <c r="O34">
        <f t="shared" si="2"/>
        <v>0</v>
      </c>
      <c r="P34">
        <v>1</v>
      </c>
      <c r="Q34" s="10">
        <f t="shared" si="3"/>
        <v>0</v>
      </c>
      <c r="R34" t="s">
        <v>181</v>
      </c>
    </row>
    <row r="35" spans="2:18" x14ac:dyDescent="0.35">
      <c r="Q35" s="10">
        <f>SUM(Q3:Q34)</f>
        <v>28</v>
      </c>
      <c r="R35" s="80">
        <f>Q35/32</f>
        <v>0.875</v>
      </c>
    </row>
  </sheetData>
  <hyperlinks>
    <hyperlink ref="B18" r:id="rId1" display="https://www.footballdb.com/teams/nfl/kansas-city-chiefs" xr:uid="{1A2FF9D7-B3F3-467C-AB0D-FC48F9449A96}"/>
    <hyperlink ref="B6" r:id="rId2" display="https://www.footballdb.com/teams/nfl/buffalo-bills" xr:uid="{80C616DE-4F11-499F-B7DB-9D4BA9FE721D}"/>
    <hyperlink ref="B33" r:id="rId3" display="https://www.footballdb.com/teams/nfl/tennessee-titans" xr:uid="{3F7BE895-6CA8-41FC-B5F1-3658E361010A}"/>
    <hyperlink ref="B23" r:id="rId4" display="https://www.footballdb.com/teams/nfl/minnesota-vikings" xr:uid="{A2F4FEF3-756B-4013-85F2-1E1ED0AF08AD}"/>
    <hyperlink ref="B14" r:id="rId5" display="https://www.footballdb.com/teams/nfl/green-bay-packers" xr:uid="{DB00EB88-F9BA-4BC6-9CE5-394CE9955697}"/>
    <hyperlink ref="B3" r:id="rId6" display="https://www.footballdb.com/teams/nfl/arizona-cardinals" xr:uid="{3BB1DD81-B5D7-444A-9194-D6C4F4B576D0}"/>
    <hyperlink ref="B32" r:id="rId7" display="https://www.footballdb.com/teams/nfl/tampa-bay-buccaneers" xr:uid="{A4FFCFC4-7518-4D9C-97BC-E773C68ABB2F}"/>
    <hyperlink ref="B19" r:id="rId8" display="https://www.footballdb.com/teams/nfl/las-vegas-raiders" xr:uid="{5E0DD4AD-CA4B-45BA-A3F8-A589794D45DD}"/>
    <hyperlink ref="B20" r:id="rId9" display="https://www.footballdb.com/teams/nfl/los-angeles-chargers" xr:uid="{C40BB4DA-1AFB-4A92-AB27-4D18628D72F3}"/>
    <hyperlink ref="B16" r:id="rId10" display="https://www.footballdb.com/teams/nfl/indianapolis-colts" xr:uid="{9C901031-CCE5-45E5-81B1-2E9C055F4F82}"/>
    <hyperlink ref="B21" r:id="rId11" display="https://www.footballdb.com/teams/nfl/los-angeles-rams" xr:uid="{FD0299E0-6B61-4F96-BCC1-48C003B074D8}"/>
    <hyperlink ref="B25" r:id="rId12" display="https://www.footballdb.com/teams/nfl/new-orleans-saints" xr:uid="{F90D8836-8DE5-4209-BDFD-1F35E2D746B1}"/>
    <hyperlink ref="B15" r:id="rId13" display="https://www.footballdb.com/teams/nfl/houston-texans" xr:uid="{EFBD1A68-27BD-40A4-AFE1-822A09084C40}"/>
    <hyperlink ref="B11" r:id="rId14" display="https://www.footballdb.com/teams/nfl/dallas-cowboys" xr:uid="{DC0BCFC8-614B-4BED-A642-4C18A962B3DA}"/>
    <hyperlink ref="B30" r:id="rId15" display="https://www.footballdb.com/teams/nfl/san-francisco-49ers" xr:uid="{67C44110-17C8-4B7B-BCDF-6EB55D615550}"/>
    <hyperlink ref="B10" r:id="rId16" display="https://www.footballdb.com/teams/nfl/cleveland-browns" xr:uid="{53D4955B-F5AA-4055-AD88-99843BD7D18E}"/>
    <hyperlink ref="B31" r:id="rId17" display="https://www.footballdb.com/teams/nfl/seattle-seahawks" xr:uid="{126FF3A9-73ED-4850-A208-E51D91709C68}"/>
    <hyperlink ref="B4" r:id="rId18" display="https://www.footballdb.com/teams/nfl/atlanta-falcons" xr:uid="{8A0157E4-0E54-46D0-A2FF-80F33C84800B}"/>
    <hyperlink ref="B5" r:id="rId19" display="https://www.footballdb.com/teams/nfl/baltimore-ravens" xr:uid="{A93344BC-229E-4218-9035-29F758AC20A1}"/>
    <hyperlink ref="B13" r:id="rId20" display="https://www.footballdb.com/teams/nfl/detroit-lions" xr:uid="{1C7A47A0-11AD-4EDF-83B8-89C863799F32}"/>
    <hyperlink ref="B7" r:id="rId21" display="https://www.footballdb.com/teams/nfl/carolina-panthers" xr:uid="{FE0399B6-3769-426E-8782-43A2132EDBDE}"/>
    <hyperlink ref="B22" r:id="rId22" display="https://www.footballdb.com/teams/nfl/miami-dolphins" xr:uid="{4A4B00FB-1301-4DE2-9C4D-4258670DC5EF}"/>
    <hyperlink ref="B12" r:id="rId23" display="https://www.footballdb.com/teams/nfl/denver-broncos" xr:uid="{FA527E9D-7D29-420B-80ED-6D47FE289226}"/>
    <hyperlink ref="B28" r:id="rId24" display="https://www.footballdb.com/teams/nfl/philadelphia-eagles" xr:uid="{58FE11D5-C00D-4170-AD73-F90279F8093D}"/>
    <hyperlink ref="B29" r:id="rId25" display="https://www.footballdb.com/teams/nfl/pittsburgh-steelers" xr:uid="{17E555E6-612D-4E49-AB5F-0625FE036708}"/>
    <hyperlink ref="B8" r:id="rId26" display="https://www.footballdb.com/teams/nfl/chicago-bears" xr:uid="{0FDFDC16-F848-4345-B74F-0F916F83DB4C}"/>
    <hyperlink ref="B24" r:id="rId27" display="https://www.footballdb.com/teams/nfl/new-england-patriots" xr:uid="{3B44A5C1-56C1-4666-A108-AA6E46D881CA}"/>
    <hyperlink ref="B17" r:id="rId28" display="https://www.footballdb.com/teams/nfl/jacksonville-jaguars" xr:uid="{F6450B6A-475D-47BC-B3F3-30AE5977F0EA}"/>
    <hyperlink ref="B9" r:id="rId29" display="https://www.footballdb.com/teams/nfl/cincinnati-bengals" xr:uid="{91597BEB-F090-4C25-A9B8-66F2B9041C8B}"/>
    <hyperlink ref="B34" r:id="rId30" display="https://www.footballdb.com/teams/nfl/washington-football-team" xr:uid="{5FBC6C57-D1F3-41A4-8253-114094510F30}"/>
    <hyperlink ref="B26" r:id="rId31" display="https://www.footballdb.com/teams/nfl/new-york-giants" xr:uid="{66BE6D95-D552-4980-A65E-12EDEACC72FE}"/>
    <hyperlink ref="B27" r:id="rId32" display="https://www.footballdb.com/teams/nfl/new-york-jets" xr:uid="{E75C1828-ECF8-4B7C-B171-C50526BC3F7D}"/>
  </hyperlinks>
  <pageMargins left="0.7" right="0.7" top="0.75" bottom="0.75" header="0.3" footer="0.3"/>
  <pageSetup orientation="portrait" horizontalDpi="4294967293" verticalDpi="4294967293"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1DD3-3F0E-4F9D-B6B8-87D34B18C2D7}">
  <sheetPr>
    <tabColor rgb="FFFFFF00"/>
  </sheetPr>
  <dimension ref="B1:Q35"/>
  <sheetViews>
    <sheetView topLeftCell="B1" zoomScale="58" workbookViewId="0">
      <selection activeCell="L3" sqref="L3"/>
    </sheetView>
  </sheetViews>
  <sheetFormatPr defaultRowHeight="14.5" x14ac:dyDescent="0.35"/>
  <cols>
    <col min="2" max="2" width="24.7265625" bestFit="1" customWidth="1"/>
    <col min="5" max="6" width="8.90625" customWidth="1"/>
  </cols>
  <sheetData>
    <row r="1" spans="2:17" ht="15" thickBot="1" x14ac:dyDescent="0.4"/>
    <row r="2" spans="2:17" ht="15" thickBot="1" x14ac:dyDescent="0.4">
      <c r="B2" s="69" t="s">
        <v>21</v>
      </c>
      <c r="C2" s="69" t="s">
        <v>131</v>
      </c>
      <c r="D2" s="69" t="s">
        <v>168</v>
      </c>
      <c r="E2" s="69" t="s">
        <v>169</v>
      </c>
      <c r="F2" s="69" t="s">
        <v>170</v>
      </c>
      <c r="G2" s="69" t="s">
        <v>171</v>
      </c>
      <c r="H2" s="69" t="s">
        <v>165</v>
      </c>
      <c r="I2" s="69" t="s">
        <v>164</v>
      </c>
      <c r="J2" s="69" t="s">
        <v>166</v>
      </c>
      <c r="K2" s="69" t="s">
        <v>167</v>
      </c>
      <c r="L2" s="69" t="s">
        <v>178</v>
      </c>
      <c r="M2" s="69" t="s">
        <v>107</v>
      </c>
      <c r="N2" s="69" t="s">
        <v>179</v>
      </c>
      <c r="O2" s="69" t="s">
        <v>180</v>
      </c>
      <c r="P2" s="12"/>
      <c r="Q2" s="12" t="s">
        <v>90</v>
      </c>
    </row>
    <row r="3" spans="2:17" ht="15" thickBot="1" x14ac:dyDescent="0.4">
      <c r="B3" s="52" t="s">
        <v>137</v>
      </c>
      <c r="C3" s="53">
        <v>16</v>
      </c>
      <c r="D3" s="53">
        <v>25.6</v>
      </c>
      <c r="E3" s="53">
        <v>139.80000000000001</v>
      </c>
      <c r="F3" s="53">
        <v>244.8</v>
      </c>
      <c r="G3" s="54">
        <v>384.6</v>
      </c>
      <c r="H3" s="65">
        <v>22.9</v>
      </c>
      <c r="I3" s="65">
        <v>125.5</v>
      </c>
      <c r="J3" s="65">
        <v>226.4</v>
      </c>
      <c r="K3" s="66">
        <v>351.9</v>
      </c>
      <c r="L3">
        <f>(D3*$Q$4)+(H3*$Q$5)+$Q$3</f>
        <v>0.52563487046332469</v>
      </c>
      <c r="M3" s="80">
        <f>1/(1+EXP(-L3))</f>
        <v>0.62846444065873752</v>
      </c>
      <c r="N3">
        <f>IF(RANK(M3,$M$3:$M$34,0)&lt;=12,1,0)</f>
        <v>0</v>
      </c>
      <c r="O3">
        <v>0</v>
      </c>
      <c r="P3" s="10">
        <f>IF(N3=O3,1,0)</f>
        <v>1</v>
      </c>
      <c r="Q3" s="10">
        <v>0.27591452339372657</v>
      </c>
    </row>
    <row r="4" spans="2:17" ht="15" thickBot="1" x14ac:dyDescent="0.4">
      <c r="B4" s="55" t="s">
        <v>149</v>
      </c>
      <c r="C4" s="56">
        <v>16</v>
      </c>
      <c r="D4" s="56">
        <v>24.8</v>
      </c>
      <c r="E4" s="56">
        <v>95.8</v>
      </c>
      <c r="F4" s="56">
        <v>272.7</v>
      </c>
      <c r="G4" s="57">
        <v>368.4</v>
      </c>
      <c r="H4" s="59">
        <v>25.9</v>
      </c>
      <c r="I4" s="59">
        <v>104.8</v>
      </c>
      <c r="J4" s="59">
        <v>293.60000000000002</v>
      </c>
      <c r="K4" s="60">
        <v>398.4</v>
      </c>
      <c r="L4">
        <f t="shared" ref="L4:L34" si="0">(D4*$Q$4)+(H4*$Q$5)+$Q$3</f>
        <v>0.32824383166203908</v>
      </c>
      <c r="M4" s="80">
        <f t="shared" ref="M4:M34" si="1">1/(1+EXP(-L4))</f>
        <v>0.58133201278019442</v>
      </c>
      <c r="N4">
        <f t="shared" ref="N4:N34" si="2">IF(RANK(M4,$M$3:$M$34,0)&lt;=12,1,0)</f>
        <v>0</v>
      </c>
      <c r="O4">
        <v>0</v>
      </c>
      <c r="P4" s="10">
        <f t="shared" ref="P4:P34" si="3">IF(N4=O4,1,0)</f>
        <v>1</v>
      </c>
      <c r="Q4" s="10">
        <v>5.5397559185851868E-2</v>
      </c>
    </row>
    <row r="5" spans="2:17" ht="15" thickBot="1" x14ac:dyDescent="0.4">
      <c r="B5" s="58" t="s">
        <v>150</v>
      </c>
      <c r="C5" s="59">
        <v>16</v>
      </c>
      <c r="D5" s="59">
        <v>29.2</v>
      </c>
      <c r="E5" s="59">
        <v>191.9</v>
      </c>
      <c r="F5" s="59">
        <v>171.2</v>
      </c>
      <c r="G5" s="60">
        <v>363.1</v>
      </c>
      <c r="H5" s="59">
        <v>18.899999999999999</v>
      </c>
      <c r="I5" s="59">
        <v>108.8</v>
      </c>
      <c r="J5" s="59">
        <v>221</v>
      </c>
      <c r="K5" s="60">
        <v>329.8</v>
      </c>
      <c r="L5">
        <f t="shared" si="0"/>
        <v>0.92916340546919651</v>
      </c>
      <c r="M5" s="80">
        <f t="shared" si="1"/>
        <v>0.71690552778090577</v>
      </c>
      <c r="N5">
        <f t="shared" si="2"/>
        <v>1</v>
      </c>
      <c r="O5">
        <v>1</v>
      </c>
      <c r="P5" s="10">
        <f t="shared" si="3"/>
        <v>1</v>
      </c>
      <c r="Q5" s="11">
        <v>-5.1024330484201304E-2</v>
      </c>
    </row>
    <row r="6" spans="2:17" ht="15" thickBot="1" x14ac:dyDescent="0.4">
      <c r="B6" s="55" t="s">
        <v>133</v>
      </c>
      <c r="C6" s="56">
        <v>16</v>
      </c>
      <c r="D6" s="56">
        <v>31.3</v>
      </c>
      <c r="E6" s="56">
        <v>107.7</v>
      </c>
      <c r="F6" s="56">
        <v>288.8</v>
      </c>
      <c r="G6" s="57">
        <v>396.4</v>
      </c>
      <c r="H6" s="56">
        <v>23.4</v>
      </c>
      <c r="I6" s="56">
        <v>119.6</v>
      </c>
      <c r="J6" s="56">
        <v>232.9</v>
      </c>
      <c r="K6" s="57">
        <v>352.5</v>
      </c>
      <c r="L6">
        <f t="shared" si="0"/>
        <v>0.81588879258057956</v>
      </c>
      <c r="M6" s="80">
        <f t="shared" si="1"/>
        <v>0.69336294866985126</v>
      </c>
      <c r="N6">
        <f t="shared" si="2"/>
        <v>1</v>
      </c>
      <c r="O6">
        <v>1</v>
      </c>
      <c r="P6" s="10">
        <f t="shared" si="3"/>
        <v>1</v>
      </c>
    </row>
    <row r="7" spans="2:17" ht="15" thickBot="1" x14ac:dyDescent="0.4">
      <c r="B7" s="58" t="s">
        <v>152</v>
      </c>
      <c r="C7" s="59">
        <v>16</v>
      </c>
      <c r="D7" s="59">
        <v>21.9</v>
      </c>
      <c r="E7" s="59">
        <v>106.5</v>
      </c>
      <c r="F7" s="59">
        <v>243</v>
      </c>
      <c r="G7" s="60">
        <v>349.5</v>
      </c>
      <c r="H7" s="56">
        <v>25.1</v>
      </c>
      <c r="I7" s="56">
        <v>121</v>
      </c>
      <c r="J7" s="56">
        <v>239.1</v>
      </c>
      <c r="K7" s="57">
        <v>360.1</v>
      </c>
      <c r="L7">
        <f t="shared" si="0"/>
        <v>0.20841037441042953</v>
      </c>
      <c r="M7" s="80">
        <f t="shared" si="1"/>
        <v>0.55191481997655256</v>
      </c>
      <c r="N7">
        <f t="shared" si="2"/>
        <v>0</v>
      </c>
      <c r="O7">
        <v>0</v>
      </c>
      <c r="P7" s="10">
        <f t="shared" si="3"/>
        <v>1</v>
      </c>
    </row>
    <row r="8" spans="2:17" ht="15" thickBot="1" x14ac:dyDescent="0.4">
      <c r="B8" s="55" t="s">
        <v>157</v>
      </c>
      <c r="C8" s="56">
        <v>16</v>
      </c>
      <c r="D8" s="56">
        <v>23.2</v>
      </c>
      <c r="E8" s="56">
        <v>102.9</v>
      </c>
      <c r="F8" s="56">
        <v>228.4</v>
      </c>
      <c r="G8" s="57">
        <v>331.4</v>
      </c>
      <c r="H8" s="59">
        <v>23.1</v>
      </c>
      <c r="I8" s="59">
        <v>113.4</v>
      </c>
      <c r="J8" s="59">
        <v>231.6</v>
      </c>
      <c r="K8" s="60">
        <v>344.9</v>
      </c>
      <c r="L8">
        <f t="shared" si="0"/>
        <v>0.38247586232043962</v>
      </c>
      <c r="M8" s="80">
        <f t="shared" si="1"/>
        <v>0.594470111760803</v>
      </c>
      <c r="N8">
        <f t="shared" si="2"/>
        <v>0</v>
      </c>
      <c r="O8">
        <v>0</v>
      </c>
      <c r="P8" s="10">
        <f t="shared" si="3"/>
        <v>1</v>
      </c>
    </row>
    <row r="9" spans="2:17" ht="15" thickBot="1" x14ac:dyDescent="0.4">
      <c r="B9" s="58" t="s">
        <v>160</v>
      </c>
      <c r="C9" s="59">
        <v>16</v>
      </c>
      <c r="D9" s="59">
        <v>19.399999999999999</v>
      </c>
      <c r="E9" s="59">
        <v>104.2</v>
      </c>
      <c r="F9" s="59">
        <v>215.5</v>
      </c>
      <c r="G9" s="60">
        <v>319.8</v>
      </c>
      <c r="H9" s="56">
        <v>26.5</v>
      </c>
      <c r="I9" s="56">
        <v>148</v>
      </c>
      <c r="J9" s="56">
        <v>241.2</v>
      </c>
      <c r="K9" s="57">
        <v>389.2</v>
      </c>
      <c r="L9">
        <f t="shared" si="0"/>
        <v>-1.5175862320817579E-3</v>
      </c>
      <c r="M9" s="80">
        <f t="shared" si="1"/>
        <v>0.49962060351479426</v>
      </c>
      <c r="N9">
        <f t="shared" si="2"/>
        <v>0</v>
      </c>
      <c r="O9">
        <v>0</v>
      </c>
      <c r="P9" s="10">
        <f t="shared" si="3"/>
        <v>1</v>
      </c>
    </row>
    <row r="10" spans="2:17" ht="15" thickBot="1" x14ac:dyDescent="0.4">
      <c r="B10" s="55" t="s">
        <v>147</v>
      </c>
      <c r="C10" s="56">
        <v>16</v>
      </c>
      <c r="D10" s="56">
        <v>25.5</v>
      </c>
      <c r="E10" s="56">
        <v>148.4</v>
      </c>
      <c r="F10" s="56">
        <v>221.2</v>
      </c>
      <c r="G10" s="57">
        <v>369.6</v>
      </c>
      <c r="H10" s="59">
        <v>26.2</v>
      </c>
      <c r="I10" s="59">
        <v>110.8</v>
      </c>
      <c r="J10" s="59">
        <v>247.6</v>
      </c>
      <c r="K10" s="60">
        <v>358.4</v>
      </c>
      <c r="L10">
        <f t="shared" si="0"/>
        <v>0.35171482394687503</v>
      </c>
      <c r="M10" s="80">
        <f t="shared" si="1"/>
        <v>0.58703335739828355</v>
      </c>
      <c r="N10">
        <f t="shared" si="2"/>
        <v>0</v>
      </c>
      <c r="O10">
        <v>1</v>
      </c>
      <c r="P10" s="10">
        <f t="shared" si="3"/>
        <v>0</v>
      </c>
    </row>
    <row r="11" spans="2:17" ht="15" thickBot="1" x14ac:dyDescent="0.4">
      <c r="B11" s="55" t="s">
        <v>145</v>
      </c>
      <c r="C11" s="56">
        <v>16</v>
      </c>
      <c r="D11" s="56">
        <v>24.7</v>
      </c>
      <c r="E11" s="56">
        <v>111.8</v>
      </c>
      <c r="F11" s="56">
        <v>260.10000000000002</v>
      </c>
      <c r="G11" s="57">
        <v>371.8</v>
      </c>
      <c r="H11" s="59">
        <v>29.6</v>
      </c>
      <c r="I11" s="59">
        <v>158.80000000000001</v>
      </c>
      <c r="J11" s="59">
        <v>227.6</v>
      </c>
      <c r="K11" s="60">
        <v>386.4</v>
      </c>
      <c r="L11">
        <f t="shared" si="0"/>
        <v>0.13391405295190895</v>
      </c>
      <c r="M11" s="80">
        <f t="shared" si="1"/>
        <v>0.53342857202107408</v>
      </c>
      <c r="N11">
        <f t="shared" si="2"/>
        <v>0</v>
      </c>
      <c r="O11">
        <v>0</v>
      </c>
      <c r="P11" s="10">
        <f t="shared" si="3"/>
        <v>1</v>
      </c>
    </row>
    <row r="12" spans="2:17" ht="15" thickBot="1" x14ac:dyDescent="0.4">
      <c r="B12" s="58" t="s">
        <v>154</v>
      </c>
      <c r="C12" s="59">
        <v>16</v>
      </c>
      <c r="D12" s="59">
        <v>20.2</v>
      </c>
      <c r="E12" s="59">
        <v>119.9</v>
      </c>
      <c r="F12" s="59">
        <v>215.7</v>
      </c>
      <c r="G12" s="60">
        <v>335.6</v>
      </c>
      <c r="H12" s="59">
        <v>27.9</v>
      </c>
      <c r="I12" s="59">
        <v>130</v>
      </c>
      <c r="J12" s="59">
        <v>237.9</v>
      </c>
      <c r="K12" s="60">
        <v>367.9</v>
      </c>
      <c r="L12">
        <f t="shared" si="0"/>
        <v>-2.8633601561282029E-2</v>
      </c>
      <c r="M12" s="80">
        <f t="shared" si="1"/>
        <v>0.4928420886572315</v>
      </c>
      <c r="N12">
        <f t="shared" si="2"/>
        <v>0</v>
      </c>
      <c r="O12">
        <v>0</v>
      </c>
      <c r="P12" s="10">
        <f t="shared" si="3"/>
        <v>1</v>
      </c>
    </row>
    <row r="13" spans="2:17" ht="15" thickBot="1" x14ac:dyDescent="0.4">
      <c r="B13" s="55" t="s">
        <v>151</v>
      </c>
      <c r="C13" s="56">
        <v>16</v>
      </c>
      <c r="D13" s="56">
        <v>23.6</v>
      </c>
      <c r="E13" s="56">
        <v>93.7</v>
      </c>
      <c r="F13" s="56">
        <v>256.5</v>
      </c>
      <c r="G13" s="57">
        <v>350.2</v>
      </c>
      <c r="H13" s="67">
        <v>32.4</v>
      </c>
      <c r="I13" s="67">
        <v>134.9</v>
      </c>
      <c r="J13" s="67">
        <v>284.89999999999998</v>
      </c>
      <c r="K13" s="68">
        <v>419.8</v>
      </c>
      <c r="L13">
        <f t="shared" si="0"/>
        <v>-6.989138750829138E-2</v>
      </c>
      <c r="M13" s="80">
        <f t="shared" si="1"/>
        <v>0.4825342622726071</v>
      </c>
      <c r="N13">
        <f t="shared" si="2"/>
        <v>0</v>
      </c>
      <c r="O13">
        <v>0</v>
      </c>
      <c r="P13" s="10">
        <f t="shared" si="3"/>
        <v>1</v>
      </c>
    </row>
    <row r="14" spans="2:17" ht="15" thickBot="1" x14ac:dyDescent="0.4">
      <c r="B14" s="58" t="s">
        <v>136</v>
      </c>
      <c r="C14" s="59">
        <v>16</v>
      </c>
      <c r="D14" s="59">
        <v>31.8</v>
      </c>
      <c r="E14" s="59">
        <v>132.4</v>
      </c>
      <c r="F14" s="59">
        <v>256.60000000000002</v>
      </c>
      <c r="G14" s="60">
        <v>389</v>
      </c>
      <c r="H14" s="59">
        <v>23.1</v>
      </c>
      <c r="I14" s="59">
        <v>112.8</v>
      </c>
      <c r="J14" s="59">
        <v>221.2</v>
      </c>
      <c r="K14" s="60">
        <v>334</v>
      </c>
      <c r="L14">
        <f t="shared" si="0"/>
        <v>0.85889487131876585</v>
      </c>
      <c r="M14" s="80">
        <f t="shared" si="1"/>
        <v>0.70242970959084772</v>
      </c>
      <c r="N14">
        <f t="shared" si="2"/>
        <v>1</v>
      </c>
      <c r="O14">
        <v>1</v>
      </c>
      <c r="P14" s="10">
        <f t="shared" si="3"/>
        <v>1</v>
      </c>
    </row>
    <row r="15" spans="2:17" ht="15" thickBot="1" x14ac:dyDescent="0.4">
      <c r="B15" s="58" t="s">
        <v>144</v>
      </c>
      <c r="C15" s="59">
        <v>16</v>
      </c>
      <c r="D15" s="59">
        <v>24</v>
      </c>
      <c r="E15" s="59">
        <v>91.6</v>
      </c>
      <c r="F15" s="59">
        <v>283.60000000000002</v>
      </c>
      <c r="G15" s="60">
        <v>375.2</v>
      </c>
      <c r="H15" s="56">
        <v>29</v>
      </c>
      <c r="I15" s="56">
        <v>160.19999999999999</v>
      </c>
      <c r="J15" s="56">
        <v>256.5</v>
      </c>
      <c r="K15" s="57">
        <v>416.8</v>
      </c>
      <c r="L15">
        <f t="shared" si="0"/>
        <v>0.12575035981233351</v>
      </c>
      <c r="M15" s="80">
        <f t="shared" si="1"/>
        <v>0.53139622807305453</v>
      </c>
      <c r="N15">
        <f t="shared" si="2"/>
        <v>0</v>
      </c>
      <c r="O15">
        <v>0</v>
      </c>
      <c r="P15" s="10">
        <f t="shared" si="3"/>
        <v>1</v>
      </c>
    </row>
    <row r="16" spans="2:17" ht="15" thickBot="1" x14ac:dyDescent="0.4">
      <c r="B16" s="55" t="s">
        <v>141</v>
      </c>
      <c r="C16" s="56">
        <v>16</v>
      </c>
      <c r="D16" s="56">
        <v>28.2</v>
      </c>
      <c r="E16" s="56">
        <v>124.8</v>
      </c>
      <c r="F16" s="56">
        <v>253.3</v>
      </c>
      <c r="G16" s="57">
        <v>378.1</v>
      </c>
      <c r="H16" s="56">
        <v>22.6</v>
      </c>
      <c r="I16" s="56">
        <v>90.5</v>
      </c>
      <c r="J16" s="56">
        <v>241.6</v>
      </c>
      <c r="K16" s="57">
        <v>332.1</v>
      </c>
      <c r="L16">
        <f t="shared" si="0"/>
        <v>0.68497582349179953</v>
      </c>
      <c r="M16" s="80">
        <f t="shared" si="1"/>
        <v>0.66484834329643094</v>
      </c>
      <c r="N16">
        <f t="shared" si="2"/>
        <v>1</v>
      </c>
      <c r="O16">
        <v>0</v>
      </c>
      <c r="P16" s="10">
        <f t="shared" si="3"/>
        <v>0</v>
      </c>
    </row>
    <row r="17" spans="2:16" ht="15" thickBot="1" x14ac:dyDescent="0.4">
      <c r="B17" s="55" t="s">
        <v>159</v>
      </c>
      <c r="C17" s="56">
        <v>16</v>
      </c>
      <c r="D17" s="56">
        <v>19.100000000000001</v>
      </c>
      <c r="E17" s="56">
        <v>94.9</v>
      </c>
      <c r="F17" s="56">
        <v>231.2</v>
      </c>
      <c r="G17" s="57">
        <v>326.10000000000002</v>
      </c>
      <c r="H17" s="59">
        <v>30.8</v>
      </c>
      <c r="I17" s="59">
        <v>153.19999999999999</v>
      </c>
      <c r="J17" s="59">
        <v>264.39999999999998</v>
      </c>
      <c r="K17" s="60">
        <v>417.7</v>
      </c>
      <c r="L17">
        <f t="shared" si="0"/>
        <v>-0.23754147506990297</v>
      </c>
      <c r="M17" s="80">
        <f t="shared" si="1"/>
        <v>0.44089230420733766</v>
      </c>
      <c r="N17">
        <f t="shared" si="2"/>
        <v>0</v>
      </c>
      <c r="O17">
        <v>0</v>
      </c>
      <c r="P17" s="10">
        <f t="shared" si="3"/>
        <v>1</v>
      </c>
    </row>
    <row r="18" spans="2:16" ht="15" thickBot="1" x14ac:dyDescent="0.4">
      <c r="B18" s="58" t="s">
        <v>132</v>
      </c>
      <c r="C18" s="59">
        <v>16</v>
      </c>
      <c r="D18" s="59">
        <v>29.6</v>
      </c>
      <c r="E18" s="59">
        <v>112.4</v>
      </c>
      <c r="F18" s="59">
        <v>303.39999999999998</v>
      </c>
      <c r="G18" s="60">
        <v>415.8</v>
      </c>
      <c r="H18" s="56">
        <v>22.6</v>
      </c>
      <c r="I18" s="56">
        <v>122.1</v>
      </c>
      <c r="J18" s="56">
        <v>236.2</v>
      </c>
      <c r="K18" s="57">
        <v>358.3</v>
      </c>
      <c r="L18">
        <f t="shared" si="0"/>
        <v>0.76253240635199226</v>
      </c>
      <c r="M18" s="80">
        <f t="shared" si="1"/>
        <v>0.68190329393145743</v>
      </c>
      <c r="N18">
        <f t="shared" si="2"/>
        <v>1</v>
      </c>
      <c r="O18">
        <v>1</v>
      </c>
      <c r="P18" s="10">
        <f t="shared" si="3"/>
        <v>1</v>
      </c>
    </row>
    <row r="19" spans="2:16" ht="15" thickBot="1" x14ac:dyDescent="0.4">
      <c r="B19" s="55" t="s">
        <v>139</v>
      </c>
      <c r="C19" s="56">
        <v>16</v>
      </c>
      <c r="D19" s="56">
        <v>27.1</v>
      </c>
      <c r="E19" s="56">
        <v>119.8</v>
      </c>
      <c r="F19" s="56">
        <v>263.60000000000002</v>
      </c>
      <c r="G19" s="57">
        <v>383.3</v>
      </c>
      <c r="H19" s="59">
        <v>29.9</v>
      </c>
      <c r="I19" s="59">
        <v>125.8</v>
      </c>
      <c r="J19" s="59">
        <v>263.2</v>
      </c>
      <c r="K19" s="60">
        <v>389.1</v>
      </c>
      <c r="L19">
        <f t="shared" si="0"/>
        <v>0.25156089585269337</v>
      </c>
      <c r="M19" s="80">
        <f t="shared" si="1"/>
        <v>0.5625606531943721</v>
      </c>
      <c r="N19">
        <f t="shared" si="2"/>
        <v>0</v>
      </c>
      <c r="O19">
        <v>0</v>
      </c>
      <c r="P19" s="10">
        <f t="shared" si="3"/>
        <v>1</v>
      </c>
    </row>
    <row r="20" spans="2:16" ht="15" thickBot="1" x14ac:dyDescent="0.4">
      <c r="B20" s="58" t="s">
        <v>140</v>
      </c>
      <c r="C20" s="59">
        <v>16</v>
      </c>
      <c r="D20" s="59">
        <v>24</v>
      </c>
      <c r="E20" s="59">
        <v>111.5</v>
      </c>
      <c r="F20" s="59">
        <v>270.60000000000002</v>
      </c>
      <c r="G20" s="60">
        <v>382.1</v>
      </c>
      <c r="H20" s="56">
        <v>26.6</v>
      </c>
      <c r="I20" s="56">
        <v>119.8</v>
      </c>
      <c r="J20" s="56">
        <v>223.6</v>
      </c>
      <c r="K20" s="57">
        <v>343.4</v>
      </c>
      <c r="L20">
        <f t="shared" si="0"/>
        <v>0.24820875297441658</v>
      </c>
      <c r="M20" s="80">
        <f t="shared" si="1"/>
        <v>0.56173556495153132</v>
      </c>
      <c r="N20">
        <f t="shared" si="2"/>
        <v>0</v>
      </c>
      <c r="O20">
        <v>0</v>
      </c>
      <c r="P20" s="10">
        <f t="shared" si="3"/>
        <v>1</v>
      </c>
    </row>
    <row r="21" spans="2:16" ht="15" thickBot="1" x14ac:dyDescent="0.4">
      <c r="B21" s="58" t="s">
        <v>142</v>
      </c>
      <c r="C21" s="59">
        <v>16</v>
      </c>
      <c r="D21" s="59">
        <v>23.2</v>
      </c>
      <c r="E21" s="59">
        <v>126.1</v>
      </c>
      <c r="F21" s="59">
        <v>250.9</v>
      </c>
      <c r="G21" s="60">
        <v>377</v>
      </c>
      <c r="H21" s="59">
        <v>18.5</v>
      </c>
      <c r="I21" s="59">
        <v>91.2</v>
      </c>
      <c r="J21" s="59">
        <v>190.7</v>
      </c>
      <c r="K21" s="60">
        <v>281.89999999999998</v>
      </c>
      <c r="L21">
        <f t="shared" si="0"/>
        <v>0.61718778254776574</v>
      </c>
      <c r="M21" s="80">
        <f t="shared" si="1"/>
        <v>0.6495786837321742</v>
      </c>
      <c r="N21">
        <f t="shared" si="2"/>
        <v>1</v>
      </c>
      <c r="O21">
        <v>1</v>
      </c>
      <c r="P21" s="10">
        <f t="shared" si="3"/>
        <v>1</v>
      </c>
    </row>
    <row r="22" spans="2:16" ht="15" thickBot="1" x14ac:dyDescent="0.4">
      <c r="B22" s="55" t="s">
        <v>153</v>
      </c>
      <c r="C22" s="56">
        <v>16</v>
      </c>
      <c r="D22" s="56">
        <v>25.2</v>
      </c>
      <c r="E22" s="56">
        <v>105.5</v>
      </c>
      <c r="F22" s="56">
        <v>233.5</v>
      </c>
      <c r="G22" s="57">
        <v>339</v>
      </c>
      <c r="H22" s="56">
        <v>21.1</v>
      </c>
      <c r="I22" s="56">
        <v>116.4</v>
      </c>
      <c r="J22" s="56">
        <v>251.5</v>
      </c>
      <c r="K22" s="57">
        <v>367.9</v>
      </c>
      <c r="L22">
        <f t="shared" si="0"/>
        <v>0.59531964166054596</v>
      </c>
      <c r="M22" s="80">
        <f t="shared" si="1"/>
        <v>0.6445847854729766</v>
      </c>
      <c r="N22">
        <f t="shared" si="2"/>
        <v>1</v>
      </c>
      <c r="O22">
        <v>0</v>
      </c>
      <c r="P22" s="10">
        <f t="shared" si="3"/>
        <v>0</v>
      </c>
    </row>
    <row r="23" spans="2:16" ht="15" thickBot="1" x14ac:dyDescent="0.4">
      <c r="B23" s="55" t="s">
        <v>135</v>
      </c>
      <c r="C23" s="56">
        <v>16</v>
      </c>
      <c r="D23" s="56">
        <v>26.9</v>
      </c>
      <c r="E23" s="56">
        <v>142.69999999999999</v>
      </c>
      <c r="F23" s="56">
        <v>250.6</v>
      </c>
      <c r="G23" s="57">
        <v>393.2</v>
      </c>
      <c r="H23" s="59">
        <v>29.7</v>
      </c>
      <c r="I23" s="59">
        <v>134.4</v>
      </c>
      <c r="J23" s="59">
        <v>258.8</v>
      </c>
      <c r="K23" s="60">
        <v>393.2</v>
      </c>
      <c r="L23">
        <f t="shared" si="0"/>
        <v>0.25068625011236323</v>
      </c>
      <c r="M23" s="80">
        <f t="shared" si="1"/>
        <v>0.56234540321427351</v>
      </c>
      <c r="N23">
        <f t="shared" si="2"/>
        <v>0</v>
      </c>
      <c r="O23">
        <v>0</v>
      </c>
      <c r="P23" s="10">
        <f t="shared" si="3"/>
        <v>1</v>
      </c>
    </row>
    <row r="24" spans="2:16" ht="15" thickBot="1" x14ac:dyDescent="0.4">
      <c r="B24" s="58" t="s">
        <v>158</v>
      </c>
      <c r="C24" s="59">
        <v>16</v>
      </c>
      <c r="D24" s="59">
        <v>20.399999999999999</v>
      </c>
      <c r="E24" s="59">
        <v>146.6</v>
      </c>
      <c r="F24" s="59">
        <v>180.6</v>
      </c>
      <c r="G24" s="60">
        <v>327.2</v>
      </c>
      <c r="H24" s="59">
        <v>22.1</v>
      </c>
      <c r="I24" s="59">
        <v>131.4</v>
      </c>
      <c r="J24" s="59">
        <v>222.3</v>
      </c>
      <c r="K24" s="60">
        <v>353.8</v>
      </c>
      <c r="L24">
        <f t="shared" si="0"/>
        <v>0.27838702708425567</v>
      </c>
      <c r="M24" s="80">
        <f t="shared" si="1"/>
        <v>0.56915073786135073</v>
      </c>
      <c r="N24">
        <f t="shared" si="2"/>
        <v>0</v>
      </c>
      <c r="O24">
        <v>0</v>
      </c>
      <c r="P24" s="10">
        <f t="shared" si="3"/>
        <v>1</v>
      </c>
    </row>
    <row r="25" spans="2:16" ht="15" thickBot="1" x14ac:dyDescent="0.4">
      <c r="B25" s="55" t="s">
        <v>143</v>
      </c>
      <c r="C25" s="56">
        <v>16</v>
      </c>
      <c r="D25" s="56">
        <v>30.1</v>
      </c>
      <c r="E25" s="56">
        <v>141.6</v>
      </c>
      <c r="F25" s="56">
        <v>234.9</v>
      </c>
      <c r="G25" s="57">
        <v>376.4</v>
      </c>
      <c r="H25" s="56">
        <v>21.1</v>
      </c>
      <c r="I25" s="56">
        <v>93.9</v>
      </c>
      <c r="J25" s="56">
        <v>217</v>
      </c>
      <c r="K25" s="57">
        <v>310.89999999999998</v>
      </c>
      <c r="L25">
        <f t="shared" si="0"/>
        <v>0.8667676816712202</v>
      </c>
      <c r="M25" s="80">
        <f t="shared" si="1"/>
        <v>0.7040726749659636</v>
      </c>
      <c r="N25">
        <f t="shared" si="2"/>
        <v>1</v>
      </c>
      <c r="O25">
        <v>1</v>
      </c>
      <c r="P25" s="10">
        <f t="shared" si="3"/>
        <v>1</v>
      </c>
    </row>
    <row r="26" spans="2:16" ht="15" thickBot="1" x14ac:dyDescent="0.4">
      <c r="B26" s="58" t="s">
        <v>162</v>
      </c>
      <c r="C26" s="59">
        <v>16</v>
      </c>
      <c r="D26" s="59">
        <v>17.5</v>
      </c>
      <c r="E26" s="59">
        <v>110.5</v>
      </c>
      <c r="F26" s="59">
        <v>189.1</v>
      </c>
      <c r="G26" s="60">
        <v>299.60000000000002</v>
      </c>
      <c r="H26" s="56">
        <v>22.3</v>
      </c>
      <c r="I26" s="56">
        <v>111.4</v>
      </c>
      <c r="J26" s="56">
        <v>237.9</v>
      </c>
      <c r="K26" s="57">
        <v>349.3</v>
      </c>
      <c r="L26">
        <f t="shared" si="0"/>
        <v>0.10752923934844516</v>
      </c>
      <c r="M26" s="80">
        <f t="shared" si="1"/>
        <v>0.52685643744253563</v>
      </c>
      <c r="N26">
        <f t="shared" si="2"/>
        <v>0</v>
      </c>
      <c r="O26">
        <v>0</v>
      </c>
      <c r="P26" s="10">
        <f t="shared" si="3"/>
        <v>1</v>
      </c>
    </row>
    <row r="27" spans="2:16" ht="15" thickBot="1" x14ac:dyDescent="0.4">
      <c r="B27" s="55" t="s">
        <v>163</v>
      </c>
      <c r="C27" s="56">
        <v>16</v>
      </c>
      <c r="D27" s="56">
        <v>15.2</v>
      </c>
      <c r="E27" s="56">
        <v>105.2</v>
      </c>
      <c r="F27" s="56">
        <v>174.8</v>
      </c>
      <c r="G27" s="57">
        <v>279.89999999999998</v>
      </c>
      <c r="H27" s="56">
        <v>28.6</v>
      </c>
      <c r="I27" s="56">
        <v>112</v>
      </c>
      <c r="J27" s="56">
        <v>275.60000000000002</v>
      </c>
      <c r="K27" s="57">
        <v>387.6</v>
      </c>
      <c r="L27">
        <f t="shared" si="0"/>
        <v>-0.3413384288294824</v>
      </c>
      <c r="M27" s="80">
        <f t="shared" si="1"/>
        <v>0.41548439337980159</v>
      </c>
      <c r="N27">
        <f t="shared" si="2"/>
        <v>0</v>
      </c>
      <c r="O27">
        <v>0</v>
      </c>
      <c r="P27" s="10">
        <f t="shared" si="3"/>
        <v>1</v>
      </c>
    </row>
    <row r="28" spans="2:16" ht="15" thickBot="1" x14ac:dyDescent="0.4">
      <c r="B28" s="55" t="s">
        <v>155</v>
      </c>
      <c r="C28" s="56">
        <v>16</v>
      </c>
      <c r="D28" s="56">
        <v>20.9</v>
      </c>
      <c r="E28" s="56">
        <v>126.7</v>
      </c>
      <c r="F28" s="56">
        <v>207.9</v>
      </c>
      <c r="G28" s="57">
        <v>334.6</v>
      </c>
      <c r="H28" s="59">
        <v>26.1</v>
      </c>
      <c r="I28" s="59">
        <v>125.8</v>
      </c>
      <c r="J28" s="59">
        <v>237.4</v>
      </c>
      <c r="K28" s="60">
        <v>363.1</v>
      </c>
      <c r="L28">
        <f t="shared" si="0"/>
        <v>0.10198848474037647</v>
      </c>
      <c r="M28" s="80">
        <f t="shared" si="1"/>
        <v>0.52547504313657767</v>
      </c>
      <c r="N28">
        <f t="shared" si="2"/>
        <v>0</v>
      </c>
      <c r="O28">
        <v>0</v>
      </c>
      <c r="P28" s="10">
        <f t="shared" si="3"/>
        <v>1</v>
      </c>
    </row>
    <row r="29" spans="2:16" ht="15" thickBot="1" x14ac:dyDescent="0.4">
      <c r="B29" s="58" t="s">
        <v>156</v>
      </c>
      <c r="C29" s="59">
        <v>16</v>
      </c>
      <c r="D29" s="59">
        <v>26</v>
      </c>
      <c r="E29" s="59">
        <v>84.4</v>
      </c>
      <c r="F29" s="59">
        <v>250.2</v>
      </c>
      <c r="G29" s="60">
        <v>334.6</v>
      </c>
      <c r="H29" s="59">
        <v>19.5</v>
      </c>
      <c r="I29" s="59">
        <v>111.4</v>
      </c>
      <c r="J29" s="59">
        <v>194.4</v>
      </c>
      <c r="K29" s="60">
        <v>305.8</v>
      </c>
      <c r="L29">
        <f t="shared" si="0"/>
        <v>0.72127661778394969</v>
      </c>
      <c r="M29" s="80">
        <f t="shared" si="1"/>
        <v>0.6728880750371401</v>
      </c>
      <c r="N29">
        <f t="shared" si="2"/>
        <v>1</v>
      </c>
      <c r="O29">
        <v>1</v>
      </c>
      <c r="P29" s="10">
        <f t="shared" si="3"/>
        <v>1</v>
      </c>
    </row>
    <row r="30" spans="2:16" ht="15" thickBot="1" x14ac:dyDescent="0.4">
      <c r="B30" s="58" t="s">
        <v>146</v>
      </c>
      <c r="C30" s="59">
        <v>16</v>
      </c>
      <c r="D30" s="59">
        <v>23.5</v>
      </c>
      <c r="E30" s="59">
        <v>118.1</v>
      </c>
      <c r="F30" s="59">
        <v>252.1</v>
      </c>
      <c r="G30" s="60">
        <v>370.1</v>
      </c>
      <c r="H30" s="59">
        <v>24.4</v>
      </c>
      <c r="I30" s="59">
        <v>106.4</v>
      </c>
      <c r="J30" s="59">
        <v>207.9</v>
      </c>
      <c r="K30" s="60">
        <v>314.39999999999998</v>
      </c>
      <c r="L30">
        <f t="shared" si="0"/>
        <v>0.33276350044673375</v>
      </c>
      <c r="M30" s="80">
        <f t="shared" si="1"/>
        <v>0.58243162675294535</v>
      </c>
      <c r="N30">
        <f t="shared" si="2"/>
        <v>0</v>
      </c>
      <c r="O30">
        <v>0</v>
      </c>
      <c r="P30" s="10">
        <f t="shared" si="3"/>
        <v>1</v>
      </c>
    </row>
    <row r="31" spans="2:16" ht="15" thickBot="1" x14ac:dyDescent="0.4">
      <c r="B31" s="58" t="s">
        <v>148</v>
      </c>
      <c r="C31" s="59">
        <v>16</v>
      </c>
      <c r="D31" s="59">
        <v>28.7</v>
      </c>
      <c r="E31" s="59">
        <v>123.2</v>
      </c>
      <c r="F31" s="59">
        <v>246.3</v>
      </c>
      <c r="G31" s="60">
        <v>369.5</v>
      </c>
      <c r="H31" s="56">
        <v>23.2</v>
      </c>
      <c r="I31" s="56">
        <v>95.6</v>
      </c>
      <c r="J31" s="56">
        <v>285</v>
      </c>
      <c r="K31" s="57">
        <v>380.6</v>
      </c>
      <c r="L31">
        <f t="shared" si="0"/>
        <v>0.68206000479420492</v>
      </c>
      <c r="M31" s="80">
        <f t="shared" si="1"/>
        <v>0.6641983139383093</v>
      </c>
      <c r="N31">
        <f t="shared" si="2"/>
        <v>1</v>
      </c>
      <c r="O31">
        <v>1</v>
      </c>
      <c r="P31" s="10">
        <f t="shared" si="3"/>
        <v>1</v>
      </c>
    </row>
    <row r="32" spans="2:16" ht="15" thickBot="1" x14ac:dyDescent="0.4">
      <c r="B32" s="58" t="s">
        <v>138</v>
      </c>
      <c r="C32" s="59">
        <v>16</v>
      </c>
      <c r="D32" s="59">
        <v>30.8</v>
      </c>
      <c r="E32" s="59">
        <v>94.9</v>
      </c>
      <c r="F32" s="59">
        <v>289.10000000000002</v>
      </c>
      <c r="G32" s="60">
        <v>384.1</v>
      </c>
      <c r="H32" s="56">
        <v>22.2</v>
      </c>
      <c r="I32" s="56">
        <v>80.599999999999994</v>
      </c>
      <c r="J32" s="56">
        <v>246.6</v>
      </c>
      <c r="K32" s="57">
        <v>327.10000000000002</v>
      </c>
      <c r="L32">
        <f t="shared" si="0"/>
        <v>0.84941920956869521</v>
      </c>
      <c r="M32" s="80">
        <f t="shared" si="1"/>
        <v>0.7004452942362106</v>
      </c>
      <c r="N32">
        <f t="shared" si="2"/>
        <v>1</v>
      </c>
      <c r="O32">
        <v>1</v>
      </c>
      <c r="P32" s="10">
        <f t="shared" si="3"/>
        <v>1</v>
      </c>
    </row>
    <row r="33" spans="2:17" ht="15" thickBot="1" x14ac:dyDescent="0.4">
      <c r="B33" s="58" t="s">
        <v>134</v>
      </c>
      <c r="C33" s="59">
        <v>16</v>
      </c>
      <c r="D33" s="59">
        <v>30.7</v>
      </c>
      <c r="E33" s="59">
        <v>168.1</v>
      </c>
      <c r="F33" s="59">
        <v>228.3</v>
      </c>
      <c r="G33" s="60">
        <v>396.4</v>
      </c>
      <c r="H33" s="56">
        <v>27.4</v>
      </c>
      <c r="I33" s="56">
        <v>120.8</v>
      </c>
      <c r="J33" s="56">
        <v>277.39999999999998</v>
      </c>
      <c r="K33" s="57">
        <v>398.2</v>
      </c>
      <c r="L33">
        <f t="shared" si="0"/>
        <v>0.57855293513226314</v>
      </c>
      <c r="M33" s="80">
        <f t="shared" si="1"/>
        <v>0.64073436880168599</v>
      </c>
      <c r="N33">
        <f t="shared" si="2"/>
        <v>1</v>
      </c>
      <c r="O33">
        <v>1</v>
      </c>
      <c r="P33" s="10">
        <f t="shared" si="3"/>
        <v>1</v>
      </c>
    </row>
    <row r="34" spans="2:17" ht="15" thickBot="1" x14ac:dyDescent="0.4">
      <c r="B34" s="61" t="s">
        <v>161</v>
      </c>
      <c r="C34" s="62">
        <v>16</v>
      </c>
      <c r="D34" s="62">
        <v>20.9</v>
      </c>
      <c r="E34" s="62">
        <v>100.7</v>
      </c>
      <c r="F34" s="62">
        <v>216.6</v>
      </c>
      <c r="G34" s="63">
        <v>317.2</v>
      </c>
      <c r="H34" s="62">
        <v>20.6</v>
      </c>
      <c r="I34" s="62">
        <v>112.8</v>
      </c>
      <c r="J34" s="62">
        <v>191.8</v>
      </c>
      <c r="K34" s="63">
        <v>304.60000000000002</v>
      </c>
      <c r="L34">
        <f t="shared" si="0"/>
        <v>0.38262230240348361</v>
      </c>
      <c r="M34" s="80">
        <f t="shared" si="1"/>
        <v>0.59450541437365667</v>
      </c>
      <c r="N34">
        <f t="shared" si="2"/>
        <v>0</v>
      </c>
      <c r="O34">
        <v>1</v>
      </c>
      <c r="P34" s="10">
        <f t="shared" si="3"/>
        <v>0</v>
      </c>
      <c r="Q34" t="s">
        <v>181</v>
      </c>
    </row>
    <row r="35" spans="2:17" x14ac:dyDescent="0.35">
      <c r="P35" s="10">
        <f>SUM(P3:P34)</f>
        <v>28</v>
      </c>
      <c r="Q35" s="80">
        <f>P35/32</f>
        <v>0.875</v>
      </c>
    </row>
  </sheetData>
  <hyperlinks>
    <hyperlink ref="B18" r:id="rId1" display="https://www.footballdb.com/teams/nfl/kansas-city-chiefs" xr:uid="{1DC75CFE-6282-4C6D-B30C-BDCF2F6BE1CD}"/>
    <hyperlink ref="B6" r:id="rId2" display="https://www.footballdb.com/teams/nfl/buffalo-bills" xr:uid="{7F77E5D3-6320-432A-AB57-5A23ED00A01A}"/>
    <hyperlink ref="B33" r:id="rId3" display="https://www.footballdb.com/teams/nfl/tennessee-titans" xr:uid="{D7478C90-D963-4D34-BC5F-7F3A1778A865}"/>
    <hyperlink ref="B23" r:id="rId4" display="https://www.footballdb.com/teams/nfl/minnesota-vikings" xr:uid="{1944B887-FA01-4617-B4DA-0D727F098E7B}"/>
    <hyperlink ref="B14" r:id="rId5" display="https://www.footballdb.com/teams/nfl/green-bay-packers" xr:uid="{F5A8070F-A585-4436-B375-3196E4605037}"/>
    <hyperlink ref="B3" r:id="rId6" display="https://www.footballdb.com/teams/nfl/arizona-cardinals" xr:uid="{8D35A5A2-BD02-457A-9884-B982D2CED975}"/>
    <hyperlink ref="B32" r:id="rId7" display="https://www.footballdb.com/teams/nfl/tampa-bay-buccaneers" xr:uid="{50BDB096-7DA5-4B32-B8E8-B1538A8CD53F}"/>
    <hyperlink ref="B19" r:id="rId8" display="https://www.footballdb.com/teams/nfl/las-vegas-raiders" xr:uid="{71C07B00-153A-44C6-890F-56F49269EA33}"/>
    <hyperlink ref="B20" r:id="rId9" display="https://www.footballdb.com/teams/nfl/los-angeles-chargers" xr:uid="{E37E8E56-33E9-46B5-B0A6-7C052460F088}"/>
    <hyperlink ref="B16" r:id="rId10" display="https://www.footballdb.com/teams/nfl/indianapolis-colts" xr:uid="{50748EEE-36C1-411C-AF66-A5B7ED978A92}"/>
    <hyperlink ref="B21" r:id="rId11" display="https://www.footballdb.com/teams/nfl/los-angeles-rams" xr:uid="{6D44B193-6C3B-48D1-9757-2BF5A13E48C8}"/>
    <hyperlink ref="B25" r:id="rId12" display="https://www.footballdb.com/teams/nfl/new-orleans-saints" xr:uid="{8D6BDA5D-E5C7-477D-8008-69C2037B2905}"/>
    <hyperlink ref="B15" r:id="rId13" display="https://www.footballdb.com/teams/nfl/houston-texans" xr:uid="{FDDAC7E4-3B91-43CF-A8CB-46B4F0D7581E}"/>
    <hyperlink ref="B11" r:id="rId14" display="https://www.footballdb.com/teams/nfl/dallas-cowboys" xr:uid="{18113BF2-23B6-4BE9-A0C6-C3C2282A04B0}"/>
    <hyperlink ref="B30" r:id="rId15" display="https://www.footballdb.com/teams/nfl/san-francisco-49ers" xr:uid="{849C240D-AAD8-4E25-90B8-9F452BB35D7E}"/>
    <hyperlink ref="B10" r:id="rId16" display="https://www.footballdb.com/teams/nfl/cleveland-browns" xr:uid="{89C251FE-4386-4706-99DB-B329E7A56465}"/>
    <hyperlink ref="B31" r:id="rId17" display="https://www.footballdb.com/teams/nfl/seattle-seahawks" xr:uid="{6B64AD87-A058-484D-A45A-3DA3D5E50D44}"/>
    <hyperlink ref="B4" r:id="rId18" display="https://www.footballdb.com/teams/nfl/atlanta-falcons" xr:uid="{929EB66C-1A9A-48D3-91B8-EE27C871C235}"/>
    <hyperlink ref="B5" r:id="rId19" display="https://www.footballdb.com/teams/nfl/baltimore-ravens" xr:uid="{929A6CE6-71E5-4192-BD15-D2E21D1FC1DF}"/>
    <hyperlink ref="B13" r:id="rId20" display="https://www.footballdb.com/teams/nfl/detroit-lions" xr:uid="{770C69D4-0F48-45BC-8229-E0668A7F22E8}"/>
    <hyperlink ref="B7" r:id="rId21" display="https://www.footballdb.com/teams/nfl/carolina-panthers" xr:uid="{1B72CB9D-CE12-4CCA-8174-5DD26EF35366}"/>
    <hyperlink ref="B22" r:id="rId22" display="https://www.footballdb.com/teams/nfl/miami-dolphins" xr:uid="{8B17E39F-2D95-45F0-938F-1AD9FFD7B22D}"/>
    <hyperlink ref="B12" r:id="rId23" display="https://www.footballdb.com/teams/nfl/denver-broncos" xr:uid="{57F2590A-59C9-4EE0-BA0F-B09D98A084DF}"/>
    <hyperlink ref="B28" r:id="rId24" display="https://www.footballdb.com/teams/nfl/philadelphia-eagles" xr:uid="{A3F90E5A-1856-4D8F-B2DE-640F60C87F21}"/>
    <hyperlink ref="B29" r:id="rId25" display="https://www.footballdb.com/teams/nfl/pittsburgh-steelers" xr:uid="{31E95B19-BDB2-450C-9416-0D8A0925E63B}"/>
    <hyperlink ref="B8" r:id="rId26" display="https://www.footballdb.com/teams/nfl/chicago-bears" xr:uid="{A86F77A2-6EF6-4A30-A0BB-B8F676F4D139}"/>
    <hyperlink ref="B24" r:id="rId27" display="https://www.footballdb.com/teams/nfl/new-england-patriots" xr:uid="{D3EF7C65-C174-49BC-A795-AA69068B0428}"/>
    <hyperlink ref="B17" r:id="rId28" display="https://www.footballdb.com/teams/nfl/jacksonville-jaguars" xr:uid="{FCB528D5-09D2-4449-BC18-DD8488B4BB80}"/>
    <hyperlink ref="B9" r:id="rId29" display="https://www.footballdb.com/teams/nfl/cincinnati-bengals" xr:uid="{89AD812A-19E9-4AB3-999B-8386BEB34DDD}"/>
    <hyperlink ref="B34" r:id="rId30" display="https://www.footballdb.com/teams/nfl/washington-football-team" xr:uid="{AE2E6E4E-2237-45F2-B3FD-528D4B95F05E}"/>
    <hyperlink ref="B26" r:id="rId31" display="https://www.footballdb.com/teams/nfl/new-york-giants" xr:uid="{FE2A9417-09B5-446C-8823-38D536097FB3}"/>
    <hyperlink ref="B27" r:id="rId32" display="https://www.footballdb.com/teams/nfl/new-york-jets" xr:uid="{1BD856B7-50B3-4DE4-A339-A48C620F3A06}"/>
  </hyperlinks>
  <pageMargins left="0.7" right="0.7" top="0.75" bottom="0.75" header="0.3" footer="0.3"/>
  <pageSetup orientation="portrait" horizontalDpi="4294967293" verticalDpi="4294967293" r:id="rId3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05C0-2101-487E-A32F-FE073E3A7195}">
  <sheetPr>
    <tabColor rgb="FFFFFF00"/>
  </sheetPr>
  <dimension ref="B1:Q35"/>
  <sheetViews>
    <sheetView topLeftCell="B1" zoomScale="58" workbookViewId="0">
      <selection activeCell="Q35" sqref="Q35"/>
    </sheetView>
  </sheetViews>
  <sheetFormatPr defaultRowHeight="14.5" x14ac:dyDescent="0.35"/>
  <cols>
    <col min="2" max="2" width="24.7265625" bestFit="1" customWidth="1"/>
    <col min="5" max="6" width="8.90625" customWidth="1"/>
  </cols>
  <sheetData>
    <row r="1" spans="2:17" ht="15" thickBot="1" x14ac:dyDescent="0.4"/>
    <row r="2" spans="2:17" ht="15" thickBot="1" x14ac:dyDescent="0.4">
      <c r="B2" s="69" t="s">
        <v>21</v>
      </c>
      <c r="C2" s="69" t="s">
        <v>131</v>
      </c>
      <c r="D2" s="69" t="s">
        <v>168</v>
      </c>
      <c r="E2" s="69" t="s">
        <v>169</v>
      </c>
      <c r="F2" s="69" t="s">
        <v>170</v>
      </c>
      <c r="G2" s="69" t="s">
        <v>171</v>
      </c>
      <c r="H2" s="69" t="s">
        <v>165</v>
      </c>
      <c r="I2" s="69" t="s">
        <v>164</v>
      </c>
      <c r="J2" s="69" t="s">
        <v>166</v>
      </c>
      <c r="K2" s="69" t="s">
        <v>167</v>
      </c>
      <c r="L2" s="69" t="s">
        <v>178</v>
      </c>
      <c r="M2" s="69" t="s">
        <v>107</v>
      </c>
      <c r="N2" s="69" t="s">
        <v>179</v>
      </c>
      <c r="O2" s="69" t="s">
        <v>180</v>
      </c>
      <c r="P2" s="12"/>
      <c r="Q2" s="12" t="s">
        <v>90</v>
      </c>
    </row>
    <row r="3" spans="2:17" ht="15" thickBot="1" x14ac:dyDescent="0.4">
      <c r="B3" s="52" t="s">
        <v>137</v>
      </c>
      <c r="C3" s="53">
        <v>16</v>
      </c>
      <c r="D3" s="53">
        <v>25.6</v>
      </c>
      <c r="E3" s="53">
        <v>139.80000000000001</v>
      </c>
      <c r="F3" s="53">
        <v>244.8</v>
      </c>
      <c r="G3" s="54">
        <v>384.6</v>
      </c>
      <c r="H3" s="65">
        <v>22.9</v>
      </c>
      <c r="I3" s="65">
        <v>125.5</v>
      </c>
      <c r="J3" s="65">
        <v>226.4</v>
      </c>
      <c r="K3" s="66">
        <v>351.9</v>
      </c>
      <c r="L3">
        <f>(H3*$Q$4)+$Q$3</f>
        <v>0.36917623380587328</v>
      </c>
      <c r="M3" s="80">
        <f>1/(1+EXP(-L3))</f>
        <v>0.59125991249165122</v>
      </c>
      <c r="N3">
        <f>IF(RANK(M3,$M$3:$M$34,0)&lt;=12,1,0)</f>
        <v>1</v>
      </c>
      <c r="O3">
        <v>0</v>
      </c>
      <c r="P3" s="10">
        <f>IF(N3=O3,1,0)</f>
        <v>0</v>
      </c>
      <c r="Q3" s="10">
        <v>1.9497895179008011</v>
      </c>
    </row>
    <row r="4" spans="2:17" ht="15" thickBot="1" x14ac:dyDescent="0.4">
      <c r="B4" s="55" t="s">
        <v>149</v>
      </c>
      <c r="C4" s="56">
        <v>16</v>
      </c>
      <c r="D4" s="56">
        <v>24.8</v>
      </c>
      <c r="E4" s="56">
        <v>95.8</v>
      </c>
      <c r="F4" s="56">
        <v>272.7</v>
      </c>
      <c r="G4" s="57">
        <v>368.4</v>
      </c>
      <c r="H4" s="59">
        <v>25.9</v>
      </c>
      <c r="I4" s="59">
        <v>104.8</v>
      </c>
      <c r="J4" s="59">
        <v>293.60000000000002</v>
      </c>
      <c r="K4" s="60">
        <v>398.4</v>
      </c>
      <c r="L4">
        <f t="shared" ref="L4:L34" si="0">(H4*$Q$4)+$Q$3</f>
        <v>0.16210899134802248</v>
      </c>
      <c r="M4" s="80">
        <f t="shared" ref="M4:M34" si="1">1/(1+EXP(-L4))</f>
        <v>0.54043872806036708</v>
      </c>
      <c r="N4">
        <f t="shared" ref="N4:N34" si="2">IF(RANK(M4,$M$3:$M$34,0)&lt;=12,1,0)</f>
        <v>0</v>
      </c>
      <c r="O4">
        <v>0</v>
      </c>
      <c r="P4" s="10">
        <f t="shared" ref="P4:P34" si="3">IF(N4=O4,1,0)</f>
        <v>1</v>
      </c>
      <c r="Q4" s="11">
        <v>-6.9022414152616937E-2</v>
      </c>
    </row>
    <row r="5" spans="2:17" ht="15" thickBot="1" x14ac:dyDescent="0.4">
      <c r="B5" s="58" t="s">
        <v>150</v>
      </c>
      <c r="C5" s="59">
        <v>16</v>
      </c>
      <c r="D5" s="59">
        <v>29.2</v>
      </c>
      <c r="E5" s="59">
        <v>191.9</v>
      </c>
      <c r="F5" s="59">
        <v>171.2</v>
      </c>
      <c r="G5" s="60">
        <v>363.1</v>
      </c>
      <c r="H5" s="59">
        <v>18.899999999999999</v>
      </c>
      <c r="I5" s="59">
        <v>108.8</v>
      </c>
      <c r="J5" s="59">
        <v>221</v>
      </c>
      <c r="K5" s="60">
        <v>329.8</v>
      </c>
      <c r="L5">
        <f t="shared" si="0"/>
        <v>0.64526589041634108</v>
      </c>
      <c r="M5" s="80">
        <f t="shared" si="1"/>
        <v>0.6559428503307172</v>
      </c>
      <c r="N5">
        <f t="shared" si="2"/>
        <v>1</v>
      </c>
      <c r="O5">
        <v>1</v>
      </c>
      <c r="P5" s="10">
        <f t="shared" si="3"/>
        <v>1</v>
      </c>
    </row>
    <row r="6" spans="2:17" ht="15" thickBot="1" x14ac:dyDescent="0.4">
      <c r="B6" s="55" t="s">
        <v>133</v>
      </c>
      <c r="C6" s="56">
        <v>16</v>
      </c>
      <c r="D6" s="56">
        <v>31.3</v>
      </c>
      <c r="E6" s="56">
        <v>107.7</v>
      </c>
      <c r="F6" s="56">
        <v>288.8</v>
      </c>
      <c r="G6" s="57">
        <v>396.4</v>
      </c>
      <c r="H6" s="56">
        <v>23.4</v>
      </c>
      <c r="I6" s="56">
        <v>119.6</v>
      </c>
      <c r="J6" s="56">
        <v>232.9</v>
      </c>
      <c r="K6" s="57">
        <v>352.5</v>
      </c>
      <c r="L6">
        <f t="shared" si="0"/>
        <v>0.334665026729565</v>
      </c>
      <c r="M6" s="80">
        <f t="shared" si="1"/>
        <v>0.58289401488696124</v>
      </c>
      <c r="N6">
        <f t="shared" si="2"/>
        <v>0</v>
      </c>
      <c r="O6">
        <v>1</v>
      </c>
      <c r="P6" s="10">
        <f t="shared" si="3"/>
        <v>0</v>
      </c>
    </row>
    <row r="7" spans="2:17" ht="15" thickBot="1" x14ac:dyDescent="0.4">
      <c r="B7" s="58" t="s">
        <v>152</v>
      </c>
      <c r="C7" s="59">
        <v>16</v>
      </c>
      <c r="D7" s="59">
        <v>21.9</v>
      </c>
      <c r="E7" s="59">
        <v>106.5</v>
      </c>
      <c r="F7" s="59">
        <v>243</v>
      </c>
      <c r="G7" s="60">
        <v>349.5</v>
      </c>
      <c r="H7" s="56">
        <v>25.1</v>
      </c>
      <c r="I7" s="56">
        <v>121</v>
      </c>
      <c r="J7" s="56">
        <v>239.1</v>
      </c>
      <c r="K7" s="57">
        <v>360.1</v>
      </c>
      <c r="L7">
        <f t="shared" si="0"/>
        <v>0.217326922670116</v>
      </c>
      <c r="M7" s="80">
        <f t="shared" si="1"/>
        <v>0.55411889075011367</v>
      </c>
      <c r="N7">
        <f t="shared" si="2"/>
        <v>0</v>
      </c>
      <c r="O7">
        <v>0</v>
      </c>
      <c r="P7" s="10">
        <f t="shared" si="3"/>
        <v>1</v>
      </c>
    </row>
    <row r="8" spans="2:17" ht="15" thickBot="1" x14ac:dyDescent="0.4">
      <c r="B8" s="55" t="s">
        <v>157</v>
      </c>
      <c r="C8" s="56">
        <v>16</v>
      </c>
      <c r="D8" s="56">
        <v>23.2</v>
      </c>
      <c r="E8" s="56">
        <v>102.9</v>
      </c>
      <c r="F8" s="56">
        <v>228.4</v>
      </c>
      <c r="G8" s="57">
        <v>331.4</v>
      </c>
      <c r="H8" s="59">
        <v>23.1</v>
      </c>
      <c r="I8" s="59">
        <v>113.4</v>
      </c>
      <c r="J8" s="59">
        <v>231.6</v>
      </c>
      <c r="K8" s="60">
        <v>344.9</v>
      </c>
      <c r="L8">
        <f t="shared" si="0"/>
        <v>0.35537175097534979</v>
      </c>
      <c r="M8" s="80">
        <f t="shared" si="1"/>
        <v>0.58791960558718637</v>
      </c>
      <c r="N8">
        <f t="shared" si="2"/>
        <v>0</v>
      </c>
      <c r="O8">
        <v>0</v>
      </c>
      <c r="P8" s="10">
        <f t="shared" si="3"/>
        <v>1</v>
      </c>
    </row>
    <row r="9" spans="2:17" ht="15" thickBot="1" x14ac:dyDescent="0.4">
      <c r="B9" s="58" t="s">
        <v>160</v>
      </c>
      <c r="C9" s="59">
        <v>16</v>
      </c>
      <c r="D9" s="59">
        <v>19.399999999999999</v>
      </c>
      <c r="E9" s="59">
        <v>104.2</v>
      </c>
      <c r="F9" s="59">
        <v>215.5</v>
      </c>
      <c r="G9" s="60">
        <v>319.8</v>
      </c>
      <c r="H9" s="56">
        <v>26.5</v>
      </c>
      <c r="I9" s="56">
        <v>148</v>
      </c>
      <c r="J9" s="56">
        <v>241.2</v>
      </c>
      <c r="K9" s="57">
        <v>389.2</v>
      </c>
      <c r="L9">
        <f t="shared" si="0"/>
        <v>0.12069554285645223</v>
      </c>
      <c r="M9" s="80">
        <f t="shared" si="1"/>
        <v>0.53013730937153192</v>
      </c>
      <c r="N9">
        <f t="shared" si="2"/>
        <v>0</v>
      </c>
      <c r="O9">
        <v>0</v>
      </c>
      <c r="P9" s="10">
        <f t="shared" si="3"/>
        <v>1</v>
      </c>
    </row>
    <row r="10" spans="2:17" ht="15" thickBot="1" x14ac:dyDescent="0.4">
      <c r="B10" s="55" t="s">
        <v>147</v>
      </c>
      <c r="C10" s="56">
        <v>16</v>
      </c>
      <c r="D10" s="56">
        <v>25.5</v>
      </c>
      <c r="E10" s="56">
        <v>148.4</v>
      </c>
      <c r="F10" s="56">
        <v>221.2</v>
      </c>
      <c r="G10" s="57">
        <v>369.6</v>
      </c>
      <c r="H10" s="59">
        <v>26.2</v>
      </c>
      <c r="I10" s="59">
        <v>110.8</v>
      </c>
      <c r="J10" s="59">
        <v>247.6</v>
      </c>
      <c r="K10" s="60">
        <v>358.4</v>
      </c>
      <c r="L10">
        <f t="shared" si="0"/>
        <v>0.14140226710223747</v>
      </c>
      <c r="M10" s="80">
        <f t="shared" si="1"/>
        <v>0.53529178260247101</v>
      </c>
      <c r="N10">
        <f t="shared" si="2"/>
        <v>0</v>
      </c>
      <c r="O10">
        <v>1</v>
      </c>
      <c r="P10" s="10">
        <f t="shared" si="3"/>
        <v>0</v>
      </c>
    </row>
    <row r="11" spans="2:17" ht="15" thickBot="1" x14ac:dyDescent="0.4">
      <c r="B11" s="55" t="s">
        <v>145</v>
      </c>
      <c r="C11" s="56">
        <v>16</v>
      </c>
      <c r="D11" s="56">
        <v>24.7</v>
      </c>
      <c r="E11" s="56">
        <v>111.8</v>
      </c>
      <c r="F11" s="56">
        <v>260.10000000000002</v>
      </c>
      <c r="G11" s="57">
        <v>371.8</v>
      </c>
      <c r="H11" s="59">
        <v>29.6</v>
      </c>
      <c r="I11" s="59">
        <v>158.80000000000001</v>
      </c>
      <c r="J11" s="59">
        <v>227.6</v>
      </c>
      <c r="K11" s="60">
        <v>386.4</v>
      </c>
      <c r="L11">
        <f t="shared" si="0"/>
        <v>-9.3273941016660311E-2</v>
      </c>
      <c r="M11" s="80">
        <f t="shared" si="1"/>
        <v>0.47669840600690305</v>
      </c>
      <c r="N11">
        <f t="shared" si="2"/>
        <v>0</v>
      </c>
      <c r="O11">
        <v>0</v>
      </c>
      <c r="P11" s="10">
        <f t="shared" si="3"/>
        <v>1</v>
      </c>
    </row>
    <row r="12" spans="2:17" ht="15" thickBot="1" x14ac:dyDescent="0.4">
      <c r="B12" s="58" t="s">
        <v>154</v>
      </c>
      <c r="C12" s="59">
        <v>16</v>
      </c>
      <c r="D12" s="59">
        <v>20.2</v>
      </c>
      <c r="E12" s="59">
        <v>119.9</v>
      </c>
      <c r="F12" s="59">
        <v>215.7</v>
      </c>
      <c r="G12" s="60">
        <v>335.6</v>
      </c>
      <c r="H12" s="59">
        <v>27.9</v>
      </c>
      <c r="I12" s="59">
        <v>130</v>
      </c>
      <c r="J12" s="59">
        <v>237.9</v>
      </c>
      <c r="K12" s="60">
        <v>367.9</v>
      </c>
      <c r="L12">
        <f t="shared" si="0"/>
        <v>2.4064163042788689E-2</v>
      </c>
      <c r="M12" s="80">
        <f t="shared" si="1"/>
        <v>0.50601575046145753</v>
      </c>
      <c r="N12">
        <f t="shared" si="2"/>
        <v>0</v>
      </c>
      <c r="O12">
        <v>0</v>
      </c>
      <c r="P12" s="10">
        <f t="shared" si="3"/>
        <v>1</v>
      </c>
    </row>
    <row r="13" spans="2:17" ht="15" thickBot="1" x14ac:dyDescent="0.4">
      <c r="B13" s="55" t="s">
        <v>151</v>
      </c>
      <c r="C13" s="56">
        <v>16</v>
      </c>
      <c r="D13" s="56">
        <v>23.6</v>
      </c>
      <c r="E13" s="56">
        <v>93.7</v>
      </c>
      <c r="F13" s="56">
        <v>256.5</v>
      </c>
      <c r="G13" s="57">
        <v>350.2</v>
      </c>
      <c r="H13" s="67">
        <v>32.4</v>
      </c>
      <c r="I13" s="67">
        <v>134.9</v>
      </c>
      <c r="J13" s="67">
        <v>284.89999999999998</v>
      </c>
      <c r="K13" s="68">
        <v>419.8</v>
      </c>
      <c r="L13">
        <f t="shared" si="0"/>
        <v>-0.2865367006439874</v>
      </c>
      <c r="M13" s="80">
        <f t="shared" si="1"/>
        <v>0.42885195070914955</v>
      </c>
      <c r="N13">
        <f t="shared" si="2"/>
        <v>0</v>
      </c>
      <c r="O13">
        <v>0</v>
      </c>
      <c r="P13" s="10">
        <f t="shared" si="3"/>
        <v>1</v>
      </c>
    </row>
    <row r="14" spans="2:17" ht="15" thickBot="1" x14ac:dyDescent="0.4">
      <c r="B14" s="58" t="s">
        <v>136</v>
      </c>
      <c r="C14" s="59">
        <v>16</v>
      </c>
      <c r="D14" s="59">
        <v>31.8</v>
      </c>
      <c r="E14" s="59">
        <v>132.4</v>
      </c>
      <c r="F14" s="59">
        <v>256.60000000000002</v>
      </c>
      <c r="G14" s="60">
        <v>389</v>
      </c>
      <c r="H14" s="59">
        <v>23.1</v>
      </c>
      <c r="I14" s="59">
        <v>112.8</v>
      </c>
      <c r="J14" s="59">
        <v>221.2</v>
      </c>
      <c r="K14" s="60">
        <v>334</v>
      </c>
      <c r="L14">
        <f t="shared" si="0"/>
        <v>0.35537175097534979</v>
      </c>
      <c r="M14" s="80">
        <f t="shared" si="1"/>
        <v>0.58791960558718637</v>
      </c>
      <c r="N14">
        <f t="shared" si="2"/>
        <v>0</v>
      </c>
      <c r="O14">
        <v>1</v>
      </c>
      <c r="P14" s="10">
        <f t="shared" si="3"/>
        <v>0</v>
      </c>
    </row>
    <row r="15" spans="2:17" ht="15" thickBot="1" x14ac:dyDescent="0.4">
      <c r="B15" s="58" t="s">
        <v>144</v>
      </c>
      <c r="C15" s="59">
        <v>16</v>
      </c>
      <c r="D15" s="59">
        <v>24</v>
      </c>
      <c r="E15" s="59">
        <v>91.6</v>
      </c>
      <c r="F15" s="59">
        <v>283.60000000000002</v>
      </c>
      <c r="G15" s="60">
        <v>375.2</v>
      </c>
      <c r="H15" s="56">
        <v>29</v>
      </c>
      <c r="I15" s="56">
        <v>160.19999999999999</v>
      </c>
      <c r="J15" s="56">
        <v>256.5</v>
      </c>
      <c r="K15" s="57">
        <v>416.8</v>
      </c>
      <c r="L15">
        <f t="shared" si="0"/>
        <v>-5.1860492525089841E-2</v>
      </c>
      <c r="M15" s="80">
        <f t="shared" si="1"/>
        <v>0.487037781907183</v>
      </c>
      <c r="N15">
        <f t="shared" si="2"/>
        <v>0</v>
      </c>
      <c r="O15">
        <v>0</v>
      </c>
      <c r="P15" s="10">
        <f t="shared" si="3"/>
        <v>1</v>
      </c>
    </row>
    <row r="16" spans="2:17" ht="15" thickBot="1" x14ac:dyDescent="0.4">
      <c r="B16" s="55" t="s">
        <v>141</v>
      </c>
      <c r="C16" s="56">
        <v>16</v>
      </c>
      <c r="D16" s="56">
        <v>28.2</v>
      </c>
      <c r="E16" s="56">
        <v>124.8</v>
      </c>
      <c r="F16" s="56">
        <v>253.3</v>
      </c>
      <c r="G16" s="57">
        <v>378.1</v>
      </c>
      <c r="H16" s="56">
        <v>22.6</v>
      </c>
      <c r="I16" s="56">
        <v>90.5</v>
      </c>
      <c r="J16" s="56">
        <v>241.6</v>
      </c>
      <c r="K16" s="57">
        <v>332.1</v>
      </c>
      <c r="L16">
        <f t="shared" si="0"/>
        <v>0.38988295805165829</v>
      </c>
      <c r="M16" s="80">
        <f t="shared" si="1"/>
        <v>0.59625452351300212</v>
      </c>
      <c r="N16">
        <f t="shared" si="2"/>
        <v>1</v>
      </c>
      <c r="O16">
        <v>0</v>
      </c>
      <c r="P16" s="10">
        <f t="shared" si="3"/>
        <v>0</v>
      </c>
    </row>
    <row r="17" spans="2:16" ht="15" thickBot="1" x14ac:dyDescent="0.4">
      <c r="B17" s="55" t="s">
        <v>159</v>
      </c>
      <c r="C17" s="56">
        <v>16</v>
      </c>
      <c r="D17" s="56">
        <v>19.100000000000001</v>
      </c>
      <c r="E17" s="56">
        <v>94.9</v>
      </c>
      <c r="F17" s="56">
        <v>231.2</v>
      </c>
      <c r="G17" s="57">
        <v>326.10000000000002</v>
      </c>
      <c r="H17" s="59">
        <v>30.8</v>
      </c>
      <c r="I17" s="59">
        <v>153.19999999999999</v>
      </c>
      <c r="J17" s="59">
        <v>264.39999999999998</v>
      </c>
      <c r="K17" s="60">
        <v>417.7</v>
      </c>
      <c r="L17">
        <f t="shared" si="0"/>
        <v>-0.17610083799980036</v>
      </c>
      <c r="M17" s="80">
        <f t="shared" si="1"/>
        <v>0.45608821277439365</v>
      </c>
      <c r="N17">
        <f t="shared" si="2"/>
        <v>0</v>
      </c>
      <c r="O17">
        <v>0</v>
      </c>
      <c r="P17" s="10">
        <f t="shared" si="3"/>
        <v>1</v>
      </c>
    </row>
    <row r="18" spans="2:16" ht="15" thickBot="1" x14ac:dyDescent="0.4">
      <c r="B18" s="58" t="s">
        <v>132</v>
      </c>
      <c r="C18" s="59">
        <v>16</v>
      </c>
      <c r="D18" s="59">
        <v>29.6</v>
      </c>
      <c r="E18" s="59">
        <v>112.4</v>
      </c>
      <c r="F18" s="59">
        <v>303.39999999999998</v>
      </c>
      <c r="G18" s="60">
        <v>415.8</v>
      </c>
      <c r="H18" s="56">
        <v>22.6</v>
      </c>
      <c r="I18" s="56">
        <v>122.1</v>
      </c>
      <c r="J18" s="56">
        <v>236.2</v>
      </c>
      <c r="K18" s="57">
        <v>358.3</v>
      </c>
      <c r="L18">
        <f t="shared" si="0"/>
        <v>0.38988295805165829</v>
      </c>
      <c r="M18" s="80">
        <f t="shared" si="1"/>
        <v>0.59625452351300212</v>
      </c>
      <c r="N18">
        <f t="shared" si="2"/>
        <v>1</v>
      </c>
      <c r="O18">
        <v>1</v>
      </c>
      <c r="P18" s="10">
        <f t="shared" si="3"/>
        <v>1</v>
      </c>
    </row>
    <row r="19" spans="2:16" ht="15" thickBot="1" x14ac:dyDescent="0.4">
      <c r="B19" s="55" t="s">
        <v>139</v>
      </c>
      <c r="C19" s="56">
        <v>16</v>
      </c>
      <c r="D19" s="56">
        <v>27.1</v>
      </c>
      <c r="E19" s="56">
        <v>119.8</v>
      </c>
      <c r="F19" s="56">
        <v>263.60000000000002</v>
      </c>
      <c r="G19" s="57">
        <v>383.3</v>
      </c>
      <c r="H19" s="59">
        <v>29.9</v>
      </c>
      <c r="I19" s="59">
        <v>125.8</v>
      </c>
      <c r="J19" s="59">
        <v>263.2</v>
      </c>
      <c r="K19" s="60">
        <v>389.1</v>
      </c>
      <c r="L19">
        <f t="shared" si="0"/>
        <v>-0.1139806652624451</v>
      </c>
      <c r="M19" s="80">
        <f t="shared" si="1"/>
        <v>0.47153564345623178</v>
      </c>
      <c r="N19">
        <f t="shared" si="2"/>
        <v>0</v>
      </c>
      <c r="O19">
        <v>0</v>
      </c>
      <c r="P19" s="10">
        <f t="shared" si="3"/>
        <v>1</v>
      </c>
    </row>
    <row r="20" spans="2:16" ht="15" thickBot="1" x14ac:dyDescent="0.4">
      <c r="B20" s="58" t="s">
        <v>140</v>
      </c>
      <c r="C20" s="59">
        <v>16</v>
      </c>
      <c r="D20" s="59">
        <v>24</v>
      </c>
      <c r="E20" s="59">
        <v>111.5</v>
      </c>
      <c r="F20" s="59">
        <v>270.60000000000002</v>
      </c>
      <c r="G20" s="60">
        <v>382.1</v>
      </c>
      <c r="H20" s="56">
        <v>26.6</v>
      </c>
      <c r="I20" s="56">
        <v>119.8</v>
      </c>
      <c r="J20" s="56">
        <v>223.6</v>
      </c>
      <c r="K20" s="57">
        <v>343.4</v>
      </c>
      <c r="L20">
        <f t="shared" si="0"/>
        <v>0.11379330144119049</v>
      </c>
      <c r="M20" s="80">
        <f t="shared" si="1"/>
        <v>0.52841766714542671</v>
      </c>
      <c r="N20">
        <f t="shared" si="2"/>
        <v>0</v>
      </c>
      <c r="O20">
        <v>0</v>
      </c>
      <c r="P20" s="10">
        <f t="shared" si="3"/>
        <v>1</v>
      </c>
    </row>
    <row r="21" spans="2:16" ht="15" thickBot="1" x14ac:dyDescent="0.4">
      <c r="B21" s="58" t="s">
        <v>142</v>
      </c>
      <c r="C21" s="59">
        <v>16</v>
      </c>
      <c r="D21" s="59">
        <v>23.2</v>
      </c>
      <c r="E21" s="59">
        <v>126.1</v>
      </c>
      <c r="F21" s="59">
        <v>250.9</v>
      </c>
      <c r="G21" s="60">
        <v>377</v>
      </c>
      <c r="H21" s="59">
        <v>18.5</v>
      </c>
      <c r="I21" s="59">
        <v>91.2</v>
      </c>
      <c r="J21" s="59">
        <v>190.7</v>
      </c>
      <c r="K21" s="60">
        <v>281.89999999999998</v>
      </c>
      <c r="L21">
        <f t="shared" si="0"/>
        <v>0.67287485607738784</v>
      </c>
      <c r="M21" s="80">
        <f t="shared" si="1"/>
        <v>0.66214658838752583</v>
      </c>
      <c r="N21">
        <f t="shared" si="2"/>
        <v>1</v>
      </c>
      <c r="O21">
        <v>1</v>
      </c>
      <c r="P21" s="10">
        <f t="shared" si="3"/>
        <v>1</v>
      </c>
    </row>
    <row r="22" spans="2:16" ht="15" thickBot="1" x14ac:dyDescent="0.4">
      <c r="B22" s="55" t="s">
        <v>153</v>
      </c>
      <c r="C22" s="56">
        <v>16</v>
      </c>
      <c r="D22" s="56">
        <v>25.2</v>
      </c>
      <c r="E22" s="56">
        <v>105.5</v>
      </c>
      <c r="F22" s="56">
        <v>233.5</v>
      </c>
      <c r="G22" s="57">
        <v>339</v>
      </c>
      <c r="H22" s="56">
        <v>21.1</v>
      </c>
      <c r="I22" s="56">
        <v>116.4</v>
      </c>
      <c r="J22" s="56">
        <v>251.5</v>
      </c>
      <c r="K22" s="57">
        <v>367.9</v>
      </c>
      <c r="L22">
        <f t="shared" si="0"/>
        <v>0.49341657928058358</v>
      </c>
      <c r="M22" s="80">
        <f t="shared" si="1"/>
        <v>0.62091096018746494</v>
      </c>
      <c r="N22">
        <f t="shared" si="2"/>
        <v>1</v>
      </c>
      <c r="O22">
        <v>0</v>
      </c>
      <c r="P22" s="10">
        <f t="shared" si="3"/>
        <v>0</v>
      </c>
    </row>
    <row r="23" spans="2:16" ht="15" thickBot="1" x14ac:dyDescent="0.4">
      <c r="B23" s="55" t="s">
        <v>135</v>
      </c>
      <c r="C23" s="56">
        <v>16</v>
      </c>
      <c r="D23" s="56">
        <v>26.9</v>
      </c>
      <c r="E23" s="56">
        <v>142.69999999999999</v>
      </c>
      <c r="F23" s="56">
        <v>250.6</v>
      </c>
      <c r="G23" s="57">
        <v>393.2</v>
      </c>
      <c r="H23" s="59">
        <v>29.7</v>
      </c>
      <c r="I23" s="59">
        <v>134.4</v>
      </c>
      <c r="J23" s="59">
        <v>258.8</v>
      </c>
      <c r="K23" s="60">
        <v>393.2</v>
      </c>
      <c r="L23">
        <f t="shared" si="0"/>
        <v>-0.10017618243192206</v>
      </c>
      <c r="M23" s="80">
        <f t="shared" si="1"/>
        <v>0.47497687703730473</v>
      </c>
      <c r="N23">
        <f t="shared" si="2"/>
        <v>0</v>
      </c>
      <c r="O23">
        <v>0</v>
      </c>
      <c r="P23" s="10">
        <f t="shared" si="3"/>
        <v>1</v>
      </c>
    </row>
    <row r="24" spans="2:16" ht="15" thickBot="1" x14ac:dyDescent="0.4">
      <c r="B24" s="58" t="s">
        <v>158</v>
      </c>
      <c r="C24" s="59">
        <v>16</v>
      </c>
      <c r="D24" s="59">
        <v>20.399999999999999</v>
      </c>
      <c r="E24" s="59">
        <v>146.6</v>
      </c>
      <c r="F24" s="59">
        <v>180.6</v>
      </c>
      <c r="G24" s="60">
        <v>327.2</v>
      </c>
      <c r="H24" s="59">
        <v>22.1</v>
      </c>
      <c r="I24" s="59">
        <v>131.4</v>
      </c>
      <c r="J24" s="59">
        <v>222.3</v>
      </c>
      <c r="K24" s="60">
        <v>353.8</v>
      </c>
      <c r="L24">
        <f t="shared" si="0"/>
        <v>0.42439416512796679</v>
      </c>
      <c r="M24" s="80">
        <f t="shared" si="1"/>
        <v>0.60453425537891536</v>
      </c>
      <c r="N24">
        <f t="shared" si="2"/>
        <v>1</v>
      </c>
      <c r="O24">
        <v>0</v>
      </c>
      <c r="P24" s="10">
        <f t="shared" si="3"/>
        <v>0</v>
      </c>
    </row>
    <row r="25" spans="2:16" ht="15" thickBot="1" x14ac:dyDescent="0.4">
      <c r="B25" s="55" t="s">
        <v>143</v>
      </c>
      <c r="C25" s="56">
        <v>16</v>
      </c>
      <c r="D25" s="56">
        <v>30.1</v>
      </c>
      <c r="E25" s="56">
        <v>141.6</v>
      </c>
      <c r="F25" s="56">
        <v>234.9</v>
      </c>
      <c r="G25" s="57">
        <v>376.4</v>
      </c>
      <c r="H25" s="56">
        <v>21.1</v>
      </c>
      <c r="I25" s="56">
        <v>93.9</v>
      </c>
      <c r="J25" s="56">
        <v>217</v>
      </c>
      <c r="K25" s="57">
        <v>310.89999999999998</v>
      </c>
      <c r="L25">
        <f t="shared" si="0"/>
        <v>0.49341657928058358</v>
      </c>
      <c r="M25" s="80">
        <f t="shared" si="1"/>
        <v>0.62091096018746494</v>
      </c>
      <c r="N25">
        <f t="shared" si="2"/>
        <v>1</v>
      </c>
      <c r="O25">
        <v>1</v>
      </c>
      <c r="P25" s="10">
        <f t="shared" si="3"/>
        <v>1</v>
      </c>
    </row>
    <row r="26" spans="2:16" ht="15" thickBot="1" x14ac:dyDescent="0.4">
      <c r="B26" s="58" t="s">
        <v>162</v>
      </c>
      <c r="C26" s="59">
        <v>16</v>
      </c>
      <c r="D26" s="59">
        <v>17.5</v>
      </c>
      <c r="E26" s="59">
        <v>110.5</v>
      </c>
      <c r="F26" s="59">
        <v>189.1</v>
      </c>
      <c r="G26" s="60">
        <v>299.60000000000002</v>
      </c>
      <c r="H26" s="56">
        <v>22.3</v>
      </c>
      <c r="I26" s="56">
        <v>111.4</v>
      </c>
      <c r="J26" s="56">
        <v>237.9</v>
      </c>
      <c r="K26" s="57">
        <v>349.3</v>
      </c>
      <c r="L26">
        <f t="shared" si="0"/>
        <v>0.4105896822974433</v>
      </c>
      <c r="M26" s="80">
        <f t="shared" si="1"/>
        <v>0.60122926516920128</v>
      </c>
      <c r="N26">
        <f t="shared" si="2"/>
        <v>1</v>
      </c>
      <c r="O26">
        <v>0</v>
      </c>
      <c r="P26" s="10">
        <f t="shared" si="3"/>
        <v>0</v>
      </c>
    </row>
    <row r="27" spans="2:16" ht="15" thickBot="1" x14ac:dyDescent="0.4">
      <c r="B27" s="55" t="s">
        <v>163</v>
      </c>
      <c r="C27" s="56">
        <v>16</v>
      </c>
      <c r="D27" s="56">
        <v>15.2</v>
      </c>
      <c r="E27" s="56">
        <v>105.2</v>
      </c>
      <c r="F27" s="56">
        <v>174.8</v>
      </c>
      <c r="G27" s="57">
        <v>279.89999999999998</v>
      </c>
      <c r="H27" s="56">
        <v>28.6</v>
      </c>
      <c r="I27" s="56">
        <v>112</v>
      </c>
      <c r="J27" s="56">
        <v>275.60000000000002</v>
      </c>
      <c r="K27" s="57">
        <v>387.6</v>
      </c>
      <c r="L27">
        <f t="shared" si="0"/>
        <v>-2.4251526864043305E-2</v>
      </c>
      <c r="M27" s="80">
        <f t="shared" si="1"/>
        <v>0.49393741541671105</v>
      </c>
      <c r="N27">
        <f t="shared" si="2"/>
        <v>0</v>
      </c>
      <c r="O27">
        <v>0</v>
      </c>
      <c r="P27" s="10">
        <f t="shared" si="3"/>
        <v>1</v>
      </c>
    </row>
    <row r="28" spans="2:16" ht="15" thickBot="1" x14ac:dyDescent="0.4">
      <c r="B28" s="55" t="s">
        <v>155</v>
      </c>
      <c r="C28" s="56">
        <v>16</v>
      </c>
      <c r="D28" s="56">
        <v>20.9</v>
      </c>
      <c r="E28" s="56">
        <v>126.7</v>
      </c>
      <c r="F28" s="56">
        <v>207.9</v>
      </c>
      <c r="G28" s="57">
        <v>334.6</v>
      </c>
      <c r="H28" s="59">
        <v>26.1</v>
      </c>
      <c r="I28" s="59">
        <v>125.8</v>
      </c>
      <c r="J28" s="59">
        <v>237.4</v>
      </c>
      <c r="K28" s="60">
        <v>363.1</v>
      </c>
      <c r="L28">
        <f t="shared" si="0"/>
        <v>0.14830450851749899</v>
      </c>
      <c r="M28" s="80">
        <f t="shared" si="1"/>
        <v>0.53700832119559017</v>
      </c>
      <c r="N28">
        <f t="shared" si="2"/>
        <v>0</v>
      </c>
      <c r="O28">
        <v>0</v>
      </c>
      <c r="P28" s="10">
        <f t="shared" si="3"/>
        <v>1</v>
      </c>
    </row>
    <row r="29" spans="2:16" ht="15" thickBot="1" x14ac:dyDescent="0.4">
      <c r="B29" s="58" t="s">
        <v>156</v>
      </c>
      <c r="C29" s="59">
        <v>16</v>
      </c>
      <c r="D29" s="59">
        <v>26</v>
      </c>
      <c r="E29" s="59">
        <v>84.4</v>
      </c>
      <c r="F29" s="59">
        <v>250.2</v>
      </c>
      <c r="G29" s="60">
        <v>334.6</v>
      </c>
      <c r="H29" s="59">
        <v>19.5</v>
      </c>
      <c r="I29" s="59">
        <v>111.4</v>
      </c>
      <c r="J29" s="59">
        <v>194.4</v>
      </c>
      <c r="K29" s="60">
        <v>305.8</v>
      </c>
      <c r="L29">
        <f t="shared" si="0"/>
        <v>0.60385244192477083</v>
      </c>
      <c r="M29" s="80">
        <f t="shared" si="1"/>
        <v>0.64653718884417233</v>
      </c>
      <c r="N29">
        <f t="shared" si="2"/>
        <v>1</v>
      </c>
      <c r="O29">
        <v>1</v>
      </c>
      <c r="P29" s="10">
        <f t="shared" si="3"/>
        <v>1</v>
      </c>
    </row>
    <row r="30" spans="2:16" ht="15" thickBot="1" x14ac:dyDescent="0.4">
      <c r="B30" s="58" t="s">
        <v>146</v>
      </c>
      <c r="C30" s="59">
        <v>16</v>
      </c>
      <c r="D30" s="59">
        <v>23.5</v>
      </c>
      <c r="E30" s="59">
        <v>118.1</v>
      </c>
      <c r="F30" s="59">
        <v>252.1</v>
      </c>
      <c r="G30" s="60">
        <v>370.1</v>
      </c>
      <c r="H30" s="59">
        <v>24.4</v>
      </c>
      <c r="I30" s="59">
        <v>106.4</v>
      </c>
      <c r="J30" s="59">
        <v>207.9</v>
      </c>
      <c r="K30" s="60">
        <v>314.39999999999998</v>
      </c>
      <c r="L30">
        <f t="shared" si="0"/>
        <v>0.26564261257694799</v>
      </c>
      <c r="M30" s="80">
        <f t="shared" si="1"/>
        <v>0.5660228615718248</v>
      </c>
      <c r="N30">
        <f t="shared" si="2"/>
        <v>0</v>
      </c>
      <c r="O30">
        <v>0</v>
      </c>
      <c r="P30" s="10">
        <f t="shared" si="3"/>
        <v>1</v>
      </c>
    </row>
    <row r="31" spans="2:16" ht="15" thickBot="1" x14ac:dyDescent="0.4">
      <c r="B31" s="58" t="s">
        <v>148</v>
      </c>
      <c r="C31" s="59">
        <v>16</v>
      </c>
      <c r="D31" s="59">
        <v>28.7</v>
      </c>
      <c r="E31" s="59">
        <v>123.2</v>
      </c>
      <c r="F31" s="59">
        <v>246.3</v>
      </c>
      <c r="G31" s="60">
        <v>369.5</v>
      </c>
      <c r="H31" s="56">
        <v>23.2</v>
      </c>
      <c r="I31" s="56">
        <v>95.6</v>
      </c>
      <c r="J31" s="56">
        <v>285</v>
      </c>
      <c r="K31" s="57">
        <v>380.6</v>
      </c>
      <c r="L31">
        <f t="shared" si="0"/>
        <v>0.34846950956008826</v>
      </c>
      <c r="M31" s="80">
        <f t="shared" si="1"/>
        <v>0.58624638983743826</v>
      </c>
      <c r="N31">
        <f t="shared" si="2"/>
        <v>0</v>
      </c>
      <c r="O31">
        <v>1</v>
      </c>
      <c r="P31" s="10">
        <f t="shared" si="3"/>
        <v>0</v>
      </c>
    </row>
    <row r="32" spans="2:16" ht="15" thickBot="1" x14ac:dyDescent="0.4">
      <c r="B32" s="58" t="s">
        <v>138</v>
      </c>
      <c r="C32" s="59">
        <v>16</v>
      </c>
      <c r="D32" s="59">
        <v>30.8</v>
      </c>
      <c r="E32" s="59">
        <v>94.9</v>
      </c>
      <c r="F32" s="59">
        <v>289.10000000000002</v>
      </c>
      <c r="G32" s="60">
        <v>384.1</v>
      </c>
      <c r="H32" s="56">
        <v>22.2</v>
      </c>
      <c r="I32" s="56">
        <v>80.599999999999994</v>
      </c>
      <c r="J32" s="56">
        <v>246.6</v>
      </c>
      <c r="K32" s="57">
        <v>327.10000000000002</v>
      </c>
      <c r="L32">
        <f t="shared" si="0"/>
        <v>0.41749192371270527</v>
      </c>
      <c r="M32" s="80">
        <f t="shared" si="1"/>
        <v>0.60288293374392687</v>
      </c>
      <c r="N32">
        <f t="shared" si="2"/>
        <v>1</v>
      </c>
      <c r="O32">
        <v>1</v>
      </c>
      <c r="P32" s="10">
        <f t="shared" si="3"/>
        <v>1</v>
      </c>
    </row>
    <row r="33" spans="2:17" ht="15" thickBot="1" x14ac:dyDescent="0.4">
      <c r="B33" s="58" t="s">
        <v>134</v>
      </c>
      <c r="C33" s="59">
        <v>16</v>
      </c>
      <c r="D33" s="59">
        <v>30.7</v>
      </c>
      <c r="E33" s="59">
        <v>168.1</v>
      </c>
      <c r="F33" s="59">
        <v>228.3</v>
      </c>
      <c r="G33" s="60">
        <v>396.4</v>
      </c>
      <c r="H33" s="56">
        <v>27.4</v>
      </c>
      <c r="I33" s="56">
        <v>120.8</v>
      </c>
      <c r="J33" s="56">
        <v>277.39999999999998</v>
      </c>
      <c r="K33" s="57">
        <v>398.2</v>
      </c>
      <c r="L33">
        <f t="shared" si="0"/>
        <v>5.8575370119097192E-2</v>
      </c>
      <c r="M33" s="80">
        <f t="shared" si="1"/>
        <v>0.51463965695694125</v>
      </c>
      <c r="N33">
        <f t="shared" si="2"/>
        <v>0</v>
      </c>
      <c r="O33">
        <v>1</v>
      </c>
      <c r="P33" s="10">
        <f t="shared" si="3"/>
        <v>0</v>
      </c>
    </row>
    <row r="34" spans="2:17" ht="15" thickBot="1" x14ac:dyDescent="0.4">
      <c r="B34" s="61" t="s">
        <v>161</v>
      </c>
      <c r="C34" s="62">
        <v>16</v>
      </c>
      <c r="D34" s="62">
        <v>20.9</v>
      </c>
      <c r="E34" s="62">
        <v>100.7</v>
      </c>
      <c r="F34" s="62">
        <v>216.6</v>
      </c>
      <c r="G34" s="63">
        <v>317.2</v>
      </c>
      <c r="H34" s="62">
        <v>20.6</v>
      </c>
      <c r="I34" s="62">
        <v>112.8</v>
      </c>
      <c r="J34" s="62">
        <v>191.8</v>
      </c>
      <c r="K34" s="63">
        <v>304.60000000000002</v>
      </c>
      <c r="L34">
        <f t="shared" si="0"/>
        <v>0.52792778635689208</v>
      </c>
      <c r="M34" s="80">
        <f t="shared" si="1"/>
        <v>0.62899967149204861</v>
      </c>
      <c r="N34">
        <f t="shared" si="2"/>
        <v>1</v>
      </c>
      <c r="O34">
        <v>1</v>
      </c>
      <c r="P34" s="10">
        <f t="shared" si="3"/>
        <v>1</v>
      </c>
      <c r="Q34" t="s">
        <v>181</v>
      </c>
    </row>
    <row r="35" spans="2:17" x14ac:dyDescent="0.35">
      <c r="P35" s="10">
        <f>SUM(P3:P34)</f>
        <v>22</v>
      </c>
      <c r="Q35" s="80">
        <f>P35/32</f>
        <v>0.6875</v>
      </c>
    </row>
  </sheetData>
  <hyperlinks>
    <hyperlink ref="B18" r:id="rId1" display="https://www.footballdb.com/teams/nfl/kansas-city-chiefs" xr:uid="{56AE99EE-5323-41BF-885B-8B9DE175D012}"/>
    <hyperlink ref="B6" r:id="rId2" display="https://www.footballdb.com/teams/nfl/buffalo-bills" xr:uid="{EC63AE53-555A-47A8-AA0A-C838E695C459}"/>
    <hyperlink ref="B33" r:id="rId3" display="https://www.footballdb.com/teams/nfl/tennessee-titans" xr:uid="{C8616871-4939-4727-B1AB-14561D03450A}"/>
    <hyperlink ref="B23" r:id="rId4" display="https://www.footballdb.com/teams/nfl/minnesota-vikings" xr:uid="{3679F835-81A6-496C-9D0C-D8F0FEAE50EC}"/>
    <hyperlink ref="B14" r:id="rId5" display="https://www.footballdb.com/teams/nfl/green-bay-packers" xr:uid="{C6B2AE73-4D11-4432-AE65-CA2E086001F2}"/>
    <hyperlink ref="B3" r:id="rId6" display="https://www.footballdb.com/teams/nfl/arizona-cardinals" xr:uid="{27C877DC-2775-4E49-9E16-FE9719E9EB50}"/>
    <hyperlink ref="B32" r:id="rId7" display="https://www.footballdb.com/teams/nfl/tampa-bay-buccaneers" xr:uid="{3E561C5A-5E85-47F2-ABA8-F4B704CB41F4}"/>
    <hyperlink ref="B19" r:id="rId8" display="https://www.footballdb.com/teams/nfl/las-vegas-raiders" xr:uid="{D0A44126-3C03-40E9-BD7C-13B1BB0F131E}"/>
    <hyperlink ref="B20" r:id="rId9" display="https://www.footballdb.com/teams/nfl/los-angeles-chargers" xr:uid="{7058AECC-D7E1-4B71-8AFE-2E7D50E2E9A6}"/>
    <hyperlink ref="B16" r:id="rId10" display="https://www.footballdb.com/teams/nfl/indianapolis-colts" xr:uid="{9013B8E9-61DB-45A5-B30E-2F38CB8FA2A8}"/>
    <hyperlink ref="B21" r:id="rId11" display="https://www.footballdb.com/teams/nfl/los-angeles-rams" xr:uid="{1023F0D3-E079-43BA-BD0D-65471A0E5598}"/>
    <hyperlink ref="B25" r:id="rId12" display="https://www.footballdb.com/teams/nfl/new-orleans-saints" xr:uid="{558875EB-8990-4865-A7C2-6B9B6012A466}"/>
    <hyperlink ref="B15" r:id="rId13" display="https://www.footballdb.com/teams/nfl/houston-texans" xr:uid="{1581B48D-31CB-45DF-97EB-CD0ADE1BE7D9}"/>
    <hyperlink ref="B11" r:id="rId14" display="https://www.footballdb.com/teams/nfl/dallas-cowboys" xr:uid="{F6683CDA-E896-4330-BFA4-E89B61F94570}"/>
    <hyperlink ref="B30" r:id="rId15" display="https://www.footballdb.com/teams/nfl/san-francisco-49ers" xr:uid="{7CBC6549-1AEB-43BB-8FAC-43A40228FD60}"/>
    <hyperlink ref="B10" r:id="rId16" display="https://www.footballdb.com/teams/nfl/cleveland-browns" xr:uid="{DE6ECDE2-148E-4E36-A4A6-68EC6821F9C3}"/>
    <hyperlink ref="B31" r:id="rId17" display="https://www.footballdb.com/teams/nfl/seattle-seahawks" xr:uid="{5BAF44E3-8782-4550-802F-EB56FE0D42C5}"/>
    <hyperlink ref="B4" r:id="rId18" display="https://www.footballdb.com/teams/nfl/atlanta-falcons" xr:uid="{6D9FB4C4-1FB2-4DDB-BBDB-AEADB2A20995}"/>
    <hyperlink ref="B5" r:id="rId19" display="https://www.footballdb.com/teams/nfl/baltimore-ravens" xr:uid="{4CA9E604-092C-42A3-A228-EDF1519331FE}"/>
    <hyperlink ref="B13" r:id="rId20" display="https://www.footballdb.com/teams/nfl/detroit-lions" xr:uid="{15AF8BE5-A882-4DE1-9EEC-F946C9D61982}"/>
    <hyperlink ref="B7" r:id="rId21" display="https://www.footballdb.com/teams/nfl/carolina-panthers" xr:uid="{6A27E722-42CE-42AF-9825-4BBF7C0E2767}"/>
    <hyperlink ref="B22" r:id="rId22" display="https://www.footballdb.com/teams/nfl/miami-dolphins" xr:uid="{E2CE8759-326A-482B-919C-8D8D725E7AE4}"/>
    <hyperlink ref="B12" r:id="rId23" display="https://www.footballdb.com/teams/nfl/denver-broncos" xr:uid="{48219273-E3F0-4895-B273-2AEC6F8C7EBE}"/>
    <hyperlink ref="B28" r:id="rId24" display="https://www.footballdb.com/teams/nfl/philadelphia-eagles" xr:uid="{2FC5CFD6-1305-4D4D-8322-E57A7A84A058}"/>
    <hyperlink ref="B29" r:id="rId25" display="https://www.footballdb.com/teams/nfl/pittsburgh-steelers" xr:uid="{113577B2-6D88-49B4-9957-C7BFDE5072E4}"/>
    <hyperlink ref="B8" r:id="rId26" display="https://www.footballdb.com/teams/nfl/chicago-bears" xr:uid="{7A50E216-5B57-4A79-A634-9CCAF58E775F}"/>
    <hyperlink ref="B24" r:id="rId27" display="https://www.footballdb.com/teams/nfl/new-england-patriots" xr:uid="{41F53AE2-7119-4447-B0F5-44A640925CA2}"/>
    <hyperlink ref="B17" r:id="rId28" display="https://www.footballdb.com/teams/nfl/jacksonville-jaguars" xr:uid="{F55999AD-10D2-49D5-88E0-314249F2EDE1}"/>
    <hyperlink ref="B9" r:id="rId29" display="https://www.footballdb.com/teams/nfl/cincinnati-bengals" xr:uid="{0CA67C3B-8ADF-4E56-B173-05DBAE78F011}"/>
    <hyperlink ref="B34" r:id="rId30" display="https://www.footballdb.com/teams/nfl/washington-football-team" xr:uid="{7D411E65-6E60-44E0-BA04-523574A4EA36}"/>
    <hyperlink ref="B26" r:id="rId31" display="https://www.footballdb.com/teams/nfl/new-york-giants" xr:uid="{0AD73DD7-BB79-4F20-AD61-8C56F3C051B4}"/>
    <hyperlink ref="B27" r:id="rId32" display="https://www.footballdb.com/teams/nfl/new-york-jets" xr:uid="{20D9656D-DF96-4EAC-88A3-C8D530EA69BA}"/>
  </hyperlinks>
  <pageMargins left="0.7" right="0.7" top="0.75" bottom="0.75" header="0.3" footer="0.3"/>
  <pageSetup orientation="portrait" horizontalDpi="4294967293" verticalDpi="4294967293" r:id="rId3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E83E-4186-4ABD-BD78-7C074892543D}">
  <sheetPr>
    <tabColor rgb="FFFFFF00"/>
  </sheetPr>
  <dimension ref="B1:K34"/>
  <sheetViews>
    <sheetView topLeftCell="A17" zoomScale="99" zoomScaleNormal="70" workbookViewId="0">
      <selection activeCell="G2" sqref="G2"/>
    </sheetView>
  </sheetViews>
  <sheetFormatPr defaultRowHeight="14.5" x14ac:dyDescent="0.35"/>
  <cols>
    <col min="2" max="2" width="20.08984375" bestFit="1" customWidth="1"/>
  </cols>
  <sheetData>
    <row r="1" spans="2:11" ht="15" thickBot="1" x14ac:dyDescent="0.4"/>
    <row r="2" spans="2:11" ht="15" thickBot="1" x14ac:dyDescent="0.4">
      <c r="B2" s="69" t="s">
        <v>21</v>
      </c>
      <c r="C2" s="69" t="s">
        <v>131</v>
      </c>
      <c r="D2" s="69" t="s">
        <v>168</v>
      </c>
      <c r="E2" s="69" t="s">
        <v>165</v>
      </c>
      <c r="F2" s="90" t="s">
        <v>183</v>
      </c>
      <c r="G2" s="90" t="s">
        <v>72</v>
      </c>
      <c r="K2" s="12"/>
    </row>
    <row r="3" spans="2:11" ht="15" thickBot="1" x14ac:dyDescent="0.4">
      <c r="B3" s="64" t="s">
        <v>137</v>
      </c>
      <c r="C3" s="65">
        <v>16</v>
      </c>
      <c r="D3" s="65">
        <v>22.6</v>
      </c>
      <c r="E3" s="73">
        <v>27.6</v>
      </c>
      <c r="F3" s="79">
        <v>0</v>
      </c>
      <c r="G3" s="78">
        <v>0</v>
      </c>
      <c r="K3" s="10"/>
    </row>
    <row r="4" spans="2:11" ht="15" thickBot="1" x14ac:dyDescent="0.4">
      <c r="B4" s="58" t="s">
        <v>149</v>
      </c>
      <c r="C4" s="59">
        <v>16</v>
      </c>
      <c r="D4" s="59">
        <v>23.8</v>
      </c>
      <c r="E4" s="74">
        <v>24.9</v>
      </c>
      <c r="F4" s="79">
        <v>1</v>
      </c>
      <c r="G4" s="78">
        <v>0</v>
      </c>
      <c r="K4" s="11"/>
    </row>
    <row r="5" spans="2:11" ht="15" thickBot="1" x14ac:dyDescent="0.4">
      <c r="B5" s="55" t="s">
        <v>150</v>
      </c>
      <c r="C5" s="56">
        <v>16</v>
      </c>
      <c r="D5" s="56">
        <v>33.200000000000003</v>
      </c>
      <c r="E5" s="74">
        <v>17.600000000000001</v>
      </c>
      <c r="F5" s="79">
        <v>0</v>
      </c>
      <c r="G5" s="78">
        <v>1</v>
      </c>
    </row>
    <row r="6" spans="2:11" ht="15" thickBot="1" x14ac:dyDescent="0.4">
      <c r="B6" s="55" t="s">
        <v>133</v>
      </c>
      <c r="C6" s="56">
        <v>16</v>
      </c>
      <c r="D6" s="56">
        <v>19.600000000000001</v>
      </c>
      <c r="E6" s="75">
        <v>16.2</v>
      </c>
      <c r="F6" s="79">
        <v>0</v>
      </c>
      <c r="G6" s="79">
        <v>1</v>
      </c>
    </row>
    <row r="7" spans="2:11" ht="15" thickBot="1" x14ac:dyDescent="0.4">
      <c r="B7" s="58" t="s">
        <v>152</v>
      </c>
      <c r="C7" s="59">
        <v>16</v>
      </c>
      <c r="D7" s="59">
        <v>21.2</v>
      </c>
      <c r="E7" s="75">
        <v>29.4</v>
      </c>
      <c r="F7" s="79">
        <v>0</v>
      </c>
      <c r="G7" s="79">
        <v>0</v>
      </c>
    </row>
    <row r="8" spans="2:11" ht="15" thickBot="1" x14ac:dyDescent="0.4">
      <c r="B8" s="58" t="s">
        <v>157</v>
      </c>
      <c r="C8" s="59">
        <v>16</v>
      </c>
      <c r="D8" s="59">
        <v>17.5</v>
      </c>
      <c r="E8" s="74">
        <v>18.600000000000001</v>
      </c>
      <c r="F8" s="79">
        <v>1</v>
      </c>
      <c r="G8" s="79">
        <v>0</v>
      </c>
    </row>
    <row r="9" spans="2:11" ht="15" thickBot="1" x14ac:dyDescent="0.4">
      <c r="B9" s="55" t="s">
        <v>160</v>
      </c>
      <c r="C9" s="56">
        <v>16</v>
      </c>
      <c r="D9" s="56">
        <v>17.399999999999999</v>
      </c>
      <c r="E9" s="75">
        <v>26.2</v>
      </c>
      <c r="F9" s="89">
        <v>0</v>
      </c>
      <c r="G9" s="79">
        <v>0</v>
      </c>
    </row>
    <row r="10" spans="2:11" ht="15" thickBot="1" x14ac:dyDescent="0.4">
      <c r="B10" s="55" t="s">
        <v>147</v>
      </c>
      <c r="C10" s="56">
        <v>16</v>
      </c>
      <c r="D10" s="56">
        <v>20.9</v>
      </c>
      <c r="E10" s="74">
        <v>24.6</v>
      </c>
      <c r="F10" s="89">
        <v>0</v>
      </c>
      <c r="G10" s="79">
        <v>0</v>
      </c>
    </row>
    <row r="11" spans="2:11" ht="15" thickBot="1" x14ac:dyDescent="0.4">
      <c r="B11" s="58" t="s">
        <v>145</v>
      </c>
      <c r="C11" s="59">
        <v>16</v>
      </c>
      <c r="D11" s="59">
        <v>27.1</v>
      </c>
      <c r="E11" s="75">
        <v>20.100000000000001</v>
      </c>
      <c r="F11" s="89">
        <v>0</v>
      </c>
      <c r="G11" s="79">
        <v>0</v>
      </c>
    </row>
    <row r="12" spans="2:11" ht="15" thickBot="1" x14ac:dyDescent="0.4">
      <c r="B12" s="55" t="s">
        <v>154</v>
      </c>
      <c r="C12" s="56">
        <v>16</v>
      </c>
      <c r="D12" s="56">
        <v>17.600000000000001</v>
      </c>
      <c r="E12" s="74">
        <v>19.8</v>
      </c>
      <c r="F12" s="79">
        <v>1</v>
      </c>
      <c r="G12" s="79">
        <v>0</v>
      </c>
    </row>
    <row r="13" spans="2:11" ht="15" thickBot="1" x14ac:dyDescent="0.4">
      <c r="B13" s="58" t="s">
        <v>151</v>
      </c>
      <c r="C13" s="59">
        <v>16</v>
      </c>
      <c r="D13" s="59">
        <v>21.3</v>
      </c>
      <c r="E13" s="75">
        <v>26.4</v>
      </c>
      <c r="F13" s="89">
        <v>1</v>
      </c>
      <c r="G13" s="79">
        <v>0</v>
      </c>
    </row>
    <row r="14" spans="2:11" ht="15" thickBot="1" x14ac:dyDescent="0.4">
      <c r="B14" s="55" t="s">
        <v>136</v>
      </c>
      <c r="C14" s="56">
        <v>16</v>
      </c>
      <c r="D14" s="56">
        <v>23.5</v>
      </c>
      <c r="E14" s="74">
        <v>19.600000000000001</v>
      </c>
      <c r="F14" s="79">
        <v>1</v>
      </c>
      <c r="G14" s="79">
        <v>1</v>
      </c>
    </row>
    <row r="15" spans="2:11" ht="15" thickBot="1" x14ac:dyDescent="0.4">
      <c r="B15" s="58" t="s">
        <v>144</v>
      </c>
      <c r="C15" s="59">
        <v>16</v>
      </c>
      <c r="D15" s="59">
        <v>23.6</v>
      </c>
      <c r="E15" s="74">
        <v>24.1</v>
      </c>
      <c r="F15" s="79">
        <v>0</v>
      </c>
      <c r="G15" s="79">
        <v>1</v>
      </c>
    </row>
    <row r="16" spans="2:11" ht="15" thickBot="1" x14ac:dyDescent="0.4">
      <c r="B16" s="58" t="s">
        <v>141</v>
      </c>
      <c r="C16" s="59">
        <v>16</v>
      </c>
      <c r="D16" s="59">
        <v>22.6</v>
      </c>
      <c r="E16" s="74">
        <v>23.3</v>
      </c>
      <c r="F16" s="79">
        <v>1</v>
      </c>
      <c r="G16" s="79">
        <v>0</v>
      </c>
    </row>
    <row r="17" spans="2:7" ht="15" thickBot="1" x14ac:dyDescent="0.4">
      <c r="B17" s="55" t="s">
        <v>159</v>
      </c>
      <c r="C17" s="56">
        <v>16</v>
      </c>
      <c r="D17" s="56">
        <v>18.8</v>
      </c>
      <c r="E17" s="74">
        <v>24.8</v>
      </c>
      <c r="F17" s="79">
        <v>1</v>
      </c>
      <c r="G17" s="79">
        <v>0</v>
      </c>
    </row>
    <row r="18" spans="2:7" ht="15" thickBot="1" x14ac:dyDescent="0.4">
      <c r="B18" s="55" t="s">
        <v>132</v>
      </c>
      <c r="C18" s="56">
        <v>16</v>
      </c>
      <c r="D18" s="56">
        <v>28.2</v>
      </c>
      <c r="E18" s="75">
        <v>19.2</v>
      </c>
      <c r="F18" s="89">
        <v>0</v>
      </c>
      <c r="G18" s="79">
        <v>1</v>
      </c>
    </row>
    <row r="19" spans="2:7" ht="15" thickBot="1" x14ac:dyDescent="0.4">
      <c r="B19" s="55" t="s">
        <v>140</v>
      </c>
      <c r="C19" s="56">
        <v>16</v>
      </c>
      <c r="D19" s="56">
        <v>21.1</v>
      </c>
      <c r="E19" s="74">
        <v>21.6</v>
      </c>
      <c r="F19" s="79">
        <v>0</v>
      </c>
      <c r="G19" s="79">
        <v>0</v>
      </c>
    </row>
    <row r="20" spans="2:7" ht="15" thickBot="1" x14ac:dyDescent="0.4">
      <c r="B20" s="58" t="s">
        <v>142</v>
      </c>
      <c r="C20" s="59">
        <v>16</v>
      </c>
      <c r="D20" s="59">
        <v>24.6</v>
      </c>
      <c r="E20" s="75">
        <v>22.8</v>
      </c>
      <c r="F20" s="89">
        <v>1</v>
      </c>
      <c r="G20" s="79">
        <v>0</v>
      </c>
    </row>
    <row r="21" spans="2:7" ht="15" thickBot="1" x14ac:dyDescent="0.4">
      <c r="B21" s="58" t="s">
        <v>153</v>
      </c>
      <c r="C21" s="59">
        <v>16</v>
      </c>
      <c r="D21" s="59">
        <v>19.100000000000001</v>
      </c>
      <c r="E21" s="74">
        <v>30.9</v>
      </c>
      <c r="F21" s="79">
        <v>0</v>
      </c>
      <c r="G21" s="79">
        <v>0</v>
      </c>
    </row>
    <row r="22" spans="2:7" ht="15" thickBot="1" x14ac:dyDescent="0.4">
      <c r="B22" s="55" t="s">
        <v>135</v>
      </c>
      <c r="C22" s="56">
        <v>16</v>
      </c>
      <c r="D22" s="56">
        <v>25.4</v>
      </c>
      <c r="E22" s="74">
        <v>18.899999999999999</v>
      </c>
      <c r="F22" s="79">
        <v>1</v>
      </c>
      <c r="G22" s="79">
        <v>1</v>
      </c>
    </row>
    <row r="23" spans="2:7" ht="15" thickBot="1" x14ac:dyDescent="0.4">
      <c r="B23" s="58" t="s">
        <v>158</v>
      </c>
      <c r="C23" s="59">
        <v>16</v>
      </c>
      <c r="D23" s="59">
        <v>26.2</v>
      </c>
      <c r="E23" s="75">
        <v>14.1</v>
      </c>
      <c r="F23" s="89">
        <v>0</v>
      </c>
      <c r="G23" s="79">
        <v>1</v>
      </c>
    </row>
    <row r="24" spans="2:7" ht="15" thickBot="1" x14ac:dyDescent="0.4">
      <c r="B24" s="58" t="s">
        <v>143</v>
      </c>
      <c r="C24" s="59">
        <v>16</v>
      </c>
      <c r="D24" s="59">
        <v>28.6</v>
      </c>
      <c r="E24" s="75">
        <v>21.3</v>
      </c>
      <c r="F24" s="89">
        <v>1</v>
      </c>
      <c r="G24" s="79">
        <v>1</v>
      </c>
    </row>
    <row r="25" spans="2:7" ht="15" thickBot="1" x14ac:dyDescent="0.4">
      <c r="B25" s="58" t="s">
        <v>162</v>
      </c>
      <c r="C25" s="59">
        <v>16</v>
      </c>
      <c r="D25" s="59">
        <v>21.3</v>
      </c>
      <c r="E25" s="75">
        <v>28.2</v>
      </c>
      <c r="F25" s="89">
        <v>0</v>
      </c>
      <c r="G25" s="79">
        <v>0</v>
      </c>
    </row>
    <row r="26" spans="2:7" ht="15" thickBot="1" x14ac:dyDescent="0.4">
      <c r="B26" s="55" t="s">
        <v>163</v>
      </c>
      <c r="C26" s="56">
        <v>16</v>
      </c>
      <c r="D26" s="56">
        <v>17.2</v>
      </c>
      <c r="E26" s="75">
        <v>22.4</v>
      </c>
      <c r="F26" s="89">
        <v>0</v>
      </c>
      <c r="G26" s="79">
        <v>0</v>
      </c>
    </row>
    <row r="27" spans="2:7" ht="15" thickBot="1" x14ac:dyDescent="0.4">
      <c r="B27" s="58" t="s">
        <v>172</v>
      </c>
      <c r="C27" s="59">
        <v>16</v>
      </c>
      <c r="D27" s="59">
        <v>19.600000000000001</v>
      </c>
      <c r="E27" s="75">
        <v>26.2</v>
      </c>
      <c r="F27" s="89">
        <v>1</v>
      </c>
      <c r="G27" s="79">
        <v>0</v>
      </c>
    </row>
    <row r="28" spans="2:7" ht="15" thickBot="1" x14ac:dyDescent="0.4">
      <c r="B28" s="55" t="s">
        <v>155</v>
      </c>
      <c r="C28" s="56">
        <v>16</v>
      </c>
      <c r="D28" s="56">
        <v>24.1</v>
      </c>
      <c r="E28" s="74">
        <v>22.1</v>
      </c>
      <c r="F28" s="79">
        <v>0</v>
      </c>
      <c r="G28" s="79">
        <v>1</v>
      </c>
    </row>
    <row r="29" spans="2:7" ht="15" thickBot="1" x14ac:dyDescent="0.4">
      <c r="B29" s="55" t="s">
        <v>156</v>
      </c>
      <c r="C29" s="56">
        <v>16</v>
      </c>
      <c r="D29" s="56">
        <v>18.100000000000001</v>
      </c>
      <c r="E29" s="75">
        <v>18.899999999999999</v>
      </c>
      <c r="F29" s="89">
        <v>1</v>
      </c>
      <c r="G29" s="79">
        <v>0</v>
      </c>
    </row>
    <row r="30" spans="2:7" ht="15" thickBot="1" x14ac:dyDescent="0.4">
      <c r="B30" s="55" t="s">
        <v>146</v>
      </c>
      <c r="C30" s="56">
        <v>16</v>
      </c>
      <c r="D30" s="56">
        <v>29.9</v>
      </c>
      <c r="E30" s="74">
        <v>19.399999999999999</v>
      </c>
      <c r="F30" s="79">
        <v>1</v>
      </c>
      <c r="G30" s="79">
        <v>1</v>
      </c>
    </row>
    <row r="31" spans="2:7" ht="15" thickBot="1" x14ac:dyDescent="0.4">
      <c r="B31" s="55" t="s">
        <v>148</v>
      </c>
      <c r="C31" s="56">
        <v>16</v>
      </c>
      <c r="D31" s="56">
        <v>25.3</v>
      </c>
      <c r="E31" s="74">
        <v>24.9</v>
      </c>
      <c r="F31" s="79">
        <v>1</v>
      </c>
      <c r="G31" s="79">
        <v>1</v>
      </c>
    </row>
    <row r="32" spans="2:7" ht="15" thickBot="1" x14ac:dyDescent="0.4">
      <c r="B32" s="58" t="s">
        <v>138</v>
      </c>
      <c r="C32" s="59">
        <v>16</v>
      </c>
      <c r="D32" s="59">
        <v>28.6</v>
      </c>
      <c r="E32" s="75">
        <v>28.1</v>
      </c>
      <c r="F32" s="89">
        <v>0</v>
      </c>
      <c r="G32" s="79">
        <v>0</v>
      </c>
    </row>
    <row r="33" spans="2:7" ht="15" thickBot="1" x14ac:dyDescent="0.4">
      <c r="B33" s="55" t="s">
        <v>134</v>
      </c>
      <c r="C33" s="56">
        <v>16</v>
      </c>
      <c r="D33" s="56">
        <v>25.1</v>
      </c>
      <c r="E33" s="75">
        <v>20.7</v>
      </c>
      <c r="F33" s="89">
        <v>0</v>
      </c>
      <c r="G33" s="79">
        <v>1</v>
      </c>
    </row>
    <row r="34" spans="2:7" ht="15" thickBot="1" x14ac:dyDescent="0.4">
      <c r="B34" s="70" t="s">
        <v>173</v>
      </c>
      <c r="C34" s="71">
        <v>16</v>
      </c>
      <c r="D34" s="71">
        <v>16.600000000000001</v>
      </c>
      <c r="E34" s="76">
        <v>27.2</v>
      </c>
      <c r="F34" s="89">
        <v>1</v>
      </c>
      <c r="G34" s="79">
        <v>0</v>
      </c>
    </row>
  </sheetData>
  <hyperlinks>
    <hyperlink ref="B11" r:id="rId1" display="https://www.footballdb.com/teams/nfl/dallas-cowboys" xr:uid="{BA30633B-2146-4D81-B9FC-E0E81DF08ED3}"/>
    <hyperlink ref="B5" r:id="rId2" display="https://www.footballdb.com/teams/nfl/baltimore-ravens" xr:uid="{8B5655DF-4193-4172-BA52-9F95B5196AC8}"/>
    <hyperlink ref="B32" r:id="rId3" display="https://www.footballdb.com/teams/nfl/tampa-bay-buccaneers" xr:uid="{315902B2-A2E4-4382-97EE-89F2D6AE550D}"/>
    <hyperlink ref="B30" r:id="rId4" display="https://www.footballdb.com/teams/nfl/san-francisco-49ers" xr:uid="{A08E6CDC-A93A-44E6-90A5-90ABFD1047B4}"/>
    <hyperlink ref="B4" r:id="rId5" display="https://www.footballdb.com/teams/nfl/atlanta-falcons" xr:uid="{5A19BC95-8AD0-4C72-8277-F8ADFF9E45F7}"/>
    <hyperlink ref="B18" r:id="rId6" display="https://www.footballdb.com/teams/nfl/kansas-city-chiefs" xr:uid="{ACC8C987-4857-4D9D-9395-67318D441368}"/>
    <hyperlink ref="B20" r:id="rId7" display="https://www.footballdb.com/teams/nfl/los-angeles-rams" xr:uid="{90268213-9280-41B9-B59C-4638A04E4035}"/>
    <hyperlink ref="B31" r:id="rId8" display="https://www.footballdb.com/teams/nfl/seattle-seahawks" xr:uid="{21C29F9E-776C-4158-89C6-AF715CA4BFDC}"/>
    <hyperlink ref="B24" r:id="rId9" display="https://www.footballdb.com/teams/nfl/new-orleans-saints" xr:uid="{5F6E609D-E04B-4B25-83EB-0C88C7E05BE9}"/>
    <hyperlink ref="B19" r:id="rId10" display="https://www.footballdb.com/teams/nfl/los-angeles-chargers" xr:uid="{89BF582B-C9A8-402E-B248-05D752B55536}"/>
    <hyperlink ref="B27" r:id="rId11" display="https://www.footballdb.com/teams/nfl/las-vegas-raiders" xr:uid="{FACBCD0D-CF4C-453F-866A-89EE8D855CE2}"/>
    <hyperlink ref="B33" r:id="rId12" display="https://www.footballdb.com/teams/nfl/tennessee-titans" xr:uid="{B7867DE1-8ACC-448D-A69C-BCA84C47BF02}"/>
    <hyperlink ref="B15" r:id="rId13" display="https://www.footballdb.com/teams/nfl/houston-texans" xr:uid="{DD85E23C-FA57-44E1-8475-5544E0D00586}"/>
    <hyperlink ref="B28" r:id="rId14" display="https://www.footballdb.com/teams/nfl/philadelphia-eagles" xr:uid="{DB994251-F833-45E9-83D2-178336F24B63}"/>
    <hyperlink ref="B23" r:id="rId15" display="https://www.footballdb.com/teams/nfl/new-england-patriots" xr:uid="{5196DA3D-042A-43EF-BD02-D790B1068779}"/>
    <hyperlink ref="B22" r:id="rId16" display="https://www.footballdb.com/teams/nfl/minnesota-vikings" xr:uid="{E2DCFEBE-0E4F-4E67-8E8A-E9B7FEB88C9D}"/>
    <hyperlink ref="B13" r:id="rId17" display="https://www.footballdb.com/teams/nfl/detroit-lions" xr:uid="{AEA907A4-F195-4606-B25B-5525B0544E44}"/>
    <hyperlink ref="B14" r:id="rId18" display="https://www.footballdb.com/teams/nfl/green-bay-packers" xr:uid="{075C65FC-03C9-4BA1-97B3-C51EA629B9B4}"/>
    <hyperlink ref="B7" r:id="rId19" display="https://www.footballdb.com/teams/nfl/carolina-panthers" xr:uid="{8E70DB45-B48C-4A3E-830C-6F972DF39EDB}"/>
    <hyperlink ref="B17" r:id="rId20" display="https://www.footballdb.com/teams/nfl/jacksonville-jaguars" xr:uid="{18259A45-FE38-4A64-851E-B4E4454EF2E6}"/>
    <hyperlink ref="B3" r:id="rId21" display="https://www.footballdb.com/teams/nfl/arizona-cardinals" xr:uid="{01FCD8FA-352B-40D9-BB47-3DAE9281183D}"/>
    <hyperlink ref="B10" r:id="rId22" display="https://www.footballdb.com/teams/nfl/cleveland-browns" xr:uid="{CD77F1BB-6C28-440C-83A6-87DC8A17D678}"/>
    <hyperlink ref="B25" r:id="rId23" display="https://www.footballdb.com/teams/nfl/new-york-giants" xr:uid="{4DA4948D-49AE-4A54-AFC0-313F0F5FA581}"/>
    <hyperlink ref="B6" r:id="rId24" display="https://www.footballdb.com/teams/nfl/buffalo-bills" xr:uid="{0A40B9EC-2B5D-4F05-B3E0-BD52DC7C246C}"/>
    <hyperlink ref="B16" r:id="rId25" display="https://www.footballdb.com/teams/nfl/indianapolis-colts" xr:uid="{FDF99B8B-3991-4BF9-A770-F2412318D773}"/>
    <hyperlink ref="B9" r:id="rId26" display="https://www.footballdb.com/teams/nfl/cincinnati-bengals" xr:uid="{2685AA40-588E-4BE3-B731-29F8392C95DE}"/>
    <hyperlink ref="B21" r:id="rId27" display="https://www.footballdb.com/teams/nfl/miami-dolphins" xr:uid="{1AA337AD-D0AD-4019-85F3-2AAF0729FF10}"/>
    <hyperlink ref="B12" r:id="rId28" display="https://www.footballdb.com/teams/nfl/denver-broncos" xr:uid="{2A8CAF68-7197-4A25-840C-8CA8D5F5CA78}"/>
    <hyperlink ref="B8" r:id="rId29" display="https://www.footballdb.com/teams/nfl/chicago-bears" xr:uid="{49199499-C635-44DE-B40C-72151C2256BE}"/>
    <hyperlink ref="B29" r:id="rId30" display="https://www.footballdb.com/teams/nfl/pittsburgh-steelers" xr:uid="{0FCB2905-81CF-4FB2-ABF7-BE8E739510CC}"/>
    <hyperlink ref="B34" r:id="rId31" display="https://www.footballdb.com/teams/nfl/washington-football-team" xr:uid="{0E62F387-6891-47F7-9FDD-EF706352AE65}"/>
    <hyperlink ref="B26" r:id="rId32" display="https://www.footballdb.com/teams/nfl/new-york-jets" xr:uid="{3E246467-75DC-496F-99D1-BD984BCD66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71D4-7EBE-43A0-B830-84AC515674E3}">
  <sheetPr>
    <tabColor rgb="FFFFFF00"/>
  </sheetPr>
  <dimension ref="B1:P34"/>
  <sheetViews>
    <sheetView zoomScale="99" zoomScaleNormal="70" workbookViewId="0">
      <selection activeCell="H3" sqref="H3:H34"/>
    </sheetView>
  </sheetViews>
  <sheetFormatPr defaultRowHeight="14.5" x14ac:dyDescent="0.35"/>
  <cols>
    <col min="2" max="2" width="20.08984375" bestFit="1" customWidth="1"/>
    <col min="5" max="6" width="8.90625" customWidth="1"/>
    <col min="9" max="10" width="8.90625" customWidth="1"/>
  </cols>
  <sheetData>
    <row r="1" spans="2:16" ht="15" thickBot="1" x14ac:dyDescent="0.4"/>
    <row r="2" spans="2:16" ht="15" thickBot="1" x14ac:dyDescent="0.4">
      <c r="B2" s="69" t="s">
        <v>21</v>
      </c>
      <c r="C2" s="69" t="s">
        <v>131</v>
      </c>
      <c r="D2" s="69" t="s">
        <v>168</v>
      </c>
      <c r="E2" s="69" t="s">
        <v>169</v>
      </c>
      <c r="F2" s="69" t="s">
        <v>170</v>
      </c>
      <c r="G2" s="69" t="s">
        <v>171</v>
      </c>
      <c r="H2" s="69" t="s">
        <v>165</v>
      </c>
      <c r="I2" s="69" t="s">
        <v>164</v>
      </c>
      <c r="J2" s="69" t="s">
        <v>166</v>
      </c>
      <c r="K2" s="69" t="s">
        <v>167</v>
      </c>
      <c r="L2" s="77" t="s">
        <v>72</v>
      </c>
      <c r="P2" s="12"/>
    </row>
    <row r="3" spans="2:16" ht="15" thickBot="1" x14ac:dyDescent="0.4">
      <c r="B3" s="64" t="s">
        <v>137</v>
      </c>
      <c r="C3" s="65">
        <v>16</v>
      </c>
      <c r="D3" s="65">
        <v>22.6</v>
      </c>
      <c r="E3" s="65">
        <v>124.4</v>
      </c>
      <c r="F3" s="65">
        <v>217.3</v>
      </c>
      <c r="G3" s="66">
        <v>341.7</v>
      </c>
      <c r="H3" s="73">
        <v>27.6</v>
      </c>
      <c r="I3" s="53">
        <v>120.1</v>
      </c>
      <c r="J3" s="53">
        <v>281.89999999999998</v>
      </c>
      <c r="K3" s="54">
        <v>402</v>
      </c>
      <c r="L3" s="78">
        <v>0</v>
      </c>
      <c r="P3" s="10"/>
    </row>
    <row r="4" spans="2:16" ht="15" thickBot="1" x14ac:dyDescent="0.4">
      <c r="B4" s="58" t="s">
        <v>149</v>
      </c>
      <c r="C4" s="59">
        <v>16</v>
      </c>
      <c r="D4" s="59">
        <v>23.8</v>
      </c>
      <c r="E4" s="59">
        <v>85.1</v>
      </c>
      <c r="F4" s="59">
        <v>294.60000000000002</v>
      </c>
      <c r="G4" s="60">
        <v>379.7</v>
      </c>
      <c r="H4" s="74">
        <v>24.9</v>
      </c>
      <c r="I4" s="56">
        <v>110.9</v>
      </c>
      <c r="J4" s="56">
        <v>244.9</v>
      </c>
      <c r="K4" s="57">
        <v>355.8</v>
      </c>
      <c r="L4" s="78">
        <v>0</v>
      </c>
      <c r="P4" s="11"/>
    </row>
    <row r="5" spans="2:16" ht="15" thickBot="1" x14ac:dyDescent="0.4">
      <c r="B5" s="55" t="s">
        <v>150</v>
      </c>
      <c r="C5" s="56">
        <v>16</v>
      </c>
      <c r="D5" s="56">
        <v>33.200000000000003</v>
      </c>
      <c r="E5" s="56">
        <v>206</v>
      </c>
      <c r="F5" s="56">
        <v>201.6</v>
      </c>
      <c r="G5" s="57">
        <v>407.6</v>
      </c>
      <c r="H5" s="74">
        <v>17.600000000000001</v>
      </c>
      <c r="I5" s="56">
        <v>93.4</v>
      </c>
      <c r="J5" s="56">
        <v>207.2</v>
      </c>
      <c r="K5" s="57">
        <v>300.60000000000002</v>
      </c>
      <c r="L5" s="78">
        <v>1</v>
      </c>
    </row>
    <row r="6" spans="2:16" ht="15" thickBot="1" x14ac:dyDescent="0.4">
      <c r="B6" s="55" t="s">
        <v>133</v>
      </c>
      <c r="C6" s="56">
        <v>16</v>
      </c>
      <c r="D6" s="56">
        <v>19.600000000000001</v>
      </c>
      <c r="E6" s="56">
        <v>128.4</v>
      </c>
      <c r="F6" s="56">
        <v>201.8</v>
      </c>
      <c r="G6" s="57">
        <v>330.2</v>
      </c>
      <c r="H6" s="75">
        <v>16.2</v>
      </c>
      <c r="I6" s="59">
        <v>103.1</v>
      </c>
      <c r="J6" s="59">
        <v>195.2</v>
      </c>
      <c r="K6" s="60">
        <v>298.2</v>
      </c>
      <c r="L6" s="79">
        <v>1</v>
      </c>
    </row>
    <row r="7" spans="2:16" ht="15" thickBot="1" x14ac:dyDescent="0.4">
      <c r="B7" s="58" t="s">
        <v>152</v>
      </c>
      <c r="C7" s="59">
        <v>16</v>
      </c>
      <c r="D7" s="59">
        <v>21.2</v>
      </c>
      <c r="E7" s="59">
        <v>113.7</v>
      </c>
      <c r="F7" s="59">
        <v>228.1</v>
      </c>
      <c r="G7" s="60">
        <v>341.8</v>
      </c>
      <c r="H7" s="75">
        <v>29.4</v>
      </c>
      <c r="I7" s="59">
        <v>143.5</v>
      </c>
      <c r="J7" s="59">
        <v>231</v>
      </c>
      <c r="K7" s="60">
        <v>374.5</v>
      </c>
      <c r="L7" s="79">
        <v>0</v>
      </c>
    </row>
    <row r="8" spans="2:16" ht="15" thickBot="1" x14ac:dyDescent="0.4">
      <c r="B8" s="58" t="s">
        <v>157</v>
      </c>
      <c r="C8" s="59">
        <v>16</v>
      </c>
      <c r="D8" s="59">
        <v>17.5</v>
      </c>
      <c r="E8" s="59">
        <v>91.1</v>
      </c>
      <c r="F8" s="59">
        <v>205.7</v>
      </c>
      <c r="G8" s="60">
        <v>296.8</v>
      </c>
      <c r="H8" s="74">
        <v>18.600000000000001</v>
      </c>
      <c r="I8" s="56">
        <v>102</v>
      </c>
      <c r="J8" s="56">
        <v>222.1</v>
      </c>
      <c r="K8" s="57">
        <v>324.10000000000002</v>
      </c>
      <c r="L8" s="79">
        <v>0</v>
      </c>
    </row>
    <row r="9" spans="2:16" ht="15" thickBot="1" x14ac:dyDescent="0.4">
      <c r="B9" s="55" t="s">
        <v>160</v>
      </c>
      <c r="C9" s="56">
        <v>16</v>
      </c>
      <c r="D9" s="56">
        <v>17.399999999999999</v>
      </c>
      <c r="E9" s="56">
        <v>94.8</v>
      </c>
      <c r="F9" s="56">
        <v>228.2</v>
      </c>
      <c r="G9" s="57">
        <v>323.10000000000002</v>
      </c>
      <c r="H9" s="75">
        <v>26.2</v>
      </c>
      <c r="I9" s="59">
        <v>148.9</v>
      </c>
      <c r="J9" s="59">
        <v>244.8</v>
      </c>
      <c r="K9" s="60">
        <v>393.7</v>
      </c>
      <c r="L9" s="79">
        <v>0</v>
      </c>
    </row>
    <row r="10" spans="2:16" ht="15" thickBot="1" x14ac:dyDescent="0.4">
      <c r="B10" s="55" t="s">
        <v>147</v>
      </c>
      <c r="C10" s="56">
        <v>16</v>
      </c>
      <c r="D10" s="56">
        <v>20.9</v>
      </c>
      <c r="E10" s="56">
        <v>118.8</v>
      </c>
      <c r="F10" s="56">
        <v>222.1</v>
      </c>
      <c r="G10" s="57">
        <v>340.9</v>
      </c>
      <c r="H10" s="74">
        <v>24.6</v>
      </c>
      <c r="I10" s="56">
        <v>144.69999999999999</v>
      </c>
      <c r="J10" s="56">
        <v>216.9</v>
      </c>
      <c r="K10" s="57">
        <v>361.6</v>
      </c>
      <c r="L10" s="79">
        <v>0</v>
      </c>
    </row>
    <row r="11" spans="2:16" ht="15" thickBot="1" x14ac:dyDescent="0.4">
      <c r="B11" s="58" t="s">
        <v>145</v>
      </c>
      <c r="C11" s="59">
        <v>16</v>
      </c>
      <c r="D11" s="59">
        <v>27.1</v>
      </c>
      <c r="E11" s="59">
        <v>134.6</v>
      </c>
      <c r="F11" s="59">
        <v>296.89999999999998</v>
      </c>
      <c r="G11" s="60">
        <v>431.5</v>
      </c>
      <c r="H11" s="75">
        <v>20.100000000000001</v>
      </c>
      <c r="I11" s="59">
        <v>103.5</v>
      </c>
      <c r="J11" s="59">
        <v>223.5</v>
      </c>
      <c r="K11" s="60">
        <v>327</v>
      </c>
      <c r="L11" s="79">
        <v>0</v>
      </c>
    </row>
    <row r="12" spans="2:16" ht="15" thickBot="1" x14ac:dyDescent="0.4">
      <c r="B12" s="55" t="s">
        <v>154</v>
      </c>
      <c r="C12" s="56">
        <v>16</v>
      </c>
      <c r="D12" s="56">
        <v>17.600000000000001</v>
      </c>
      <c r="E12" s="56">
        <v>103.9</v>
      </c>
      <c r="F12" s="56">
        <v>194.7</v>
      </c>
      <c r="G12" s="57">
        <v>298.60000000000002</v>
      </c>
      <c r="H12" s="74">
        <v>19.8</v>
      </c>
      <c r="I12" s="56">
        <v>111.4</v>
      </c>
      <c r="J12" s="56">
        <v>225.6</v>
      </c>
      <c r="K12" s="57">
        <v>337</v>
      </c>
      <c r="L12" s="79">
        <v>0</v>
      </c>
    </row>
    <row r="13" spans="2:16" ht="15" thickBot="1" x14ac:dyDescent="0.4">
      <c r="B13" s="58" t="s">
        <v>151</v>
      </c>
      <c r="C13" s="59">
        <v>16</v>
      </c>
      <c r="D13" s="59">
        <v>21.3</v>
      </c>
      <c r="E13" s="59">
        <v>103.1</v>
      </c>
      <c r="F13" s="59">
        <v>243.8</v>
      </c>
      <c r="G13" s="60">
        <v>346.8</v>
      </c>
      <c r="H13" s="75">
        <v>26.4</v>
      </c>
      <c r="I13" s="59">
        <v>115.9</v>
      </c>
      <c r="J13" s="59">
        <v>284.39999999999998</v>
      </c>
      <c r="K13" s="60">
        <v>400.4</v>
      </c>
      <c r="L13" s="79">
        <v>0</v>
      </c>
    </row>
    <row r="14" spans="2:16" ht="15" thickBot="1" x14ac:dyDescent="0.4">
      <c r="B14" s="55" t="s">
        <v>136</v>
      </c>
      <c r="C14" s="56">
        <v>16</v>
      </c>
      <c r="D14" s="56">
        <v>23.5</v>
      </c>
      <c r="E14" s="56">
        <v>112.2</v>
      </c>
      <c r="F14" s="56">
        <v>233.3</v>
      </c>
      <c r="G14" s="57">
        <v>345.5</v>
      </c>
      <c r="H14" s="74">
        <v>19.600000000000001</v>
      </c>
      <c r="I14" s="56">
        <v>120.1</v>
      </c>
      <c r="J14" s="56">
        <v>232.6</v>
      </c>
      <c r="K14" s="57">
        <v>352.6</v>
      </c>
      <c r="L14" s="79">
        <v>1</v>
      </c>
    </row>
    <row r="15" spans="2:16" ht="15" thickBot="1" x14ac:dyDescent="0.4">
      <c r="B15" s="58" t="s">
        <v>144</v>
      </c>
      <c r="C15" s="59">
        <v>16</v>
      </c>
      <c r="D15" s="59">
        <v>23.6</v>
      </c>
      <c r="E15" s="59">
        <v>125.6</v>
      </c>
      <c r="F15" s="59">
        <v>236.4</v>
      </c>
      <c r="G15" s="60">
        <v>362</v>
      </c>
      <c r="H15" s="74">
        <v>24.1</v>
      </c>
      <c r="I15" s="56">
        <v>121.1</v>
      </c>
      <c r="J15" s="56">
        <v>267.2</v>
      </c>
      <c r="K15" s="57">
        <v>388.3</v>
      </c>
      <c r="L15" s="79">
        <v>1</v>
      </c>
    </row>
    <row r="16" spans="2:16" ht="15" thickBot="1" x14ac:dyDescent="0.4">
      <c r="B16" s="58" t="s">
        <v>141</v>
      </c>
      <c r="C16" s="59">
        <v>16</v>
      </c>
      <c r="D16" s="59">
        <v>22.6</v>
      </c>
      <c r="E16" s="59">
        <v>133.1</v>
      </c>
      <c r="F16" s="59">
        <v>194.2</v>
      </c>
      <c r="G16" s="60">
        <v>327.39999999999998</v>
      </c>
      <c r="H16" s="74">
        <v>23.3</v>
      </c>
      <c r="I16" s="56">
        <v>97.9</v>
      </c>
      <c r="J16" s="56">
        <v>248.9</v>
      </c>
      <c r="K16" s="57">
        <v>346.8</v>
      </c>
      <c r="L16" s="79">
        <v>0</v>
      </c>
    </row>
    <row r="17" spans="2:12" ht="15" thickBot="1" x14ac:dyDescent="0.4">
      <c r="B17" s="55" t="s">
        <v>159</v>
      </c>
      <c r="C17" s="56">
        <v>16</v>
      </c>
      <c r="D17" s="56">
        <v>18.8</v>
      </c>
      <c r="E17" s="56">
        <v>106.8</v>
      </c>
      <c r="F17" s="56">
        <v>235</v>
      </c>
      <c r="G17" s="57">
        <v>341.8</v>
      </c>
      <c r="H17" s="74">
        <v>24.8</v>
      </c>
      <c r="I17" s="56">
        <v>139.30000000000001</v>
      </c>
      <c r="J17" s="56">
        <v>236.1</v>
      </c>
      <c r="K17" s="57">
        <v>375.4</v>
      </c>
      <c r="L17" s="79">
        <v>0</v>
      </c>
    </row>
    <row r="18" spans="2:12" ht="15" thickBot="1" x14ac:dyDescent="0.4">
      <c r="B18" s="55" t="s">
        <v>132</v>
      </c>
      <c r="C18" s="56">
        <v>16</v>
      </c>
      <c r="D18" s="56">
        <v>28.2</v>
      </c>
      <c r="E18" s="56">
        <v>98.1</v>
      </c>
      <c r="F18" s="56">
        <v>281.10000000000002</v>
      </c>
      <c r="G18" s="57">
        <v>379.2</v>
      </c>
      <c r="H18" s="75">
        <v>19.2</v>
      </c>
      <c r="I18" s="59">
        <v>128.19999999999999</v>
      </c>
      <c r="J18" s="59">
        <v>221.4</v>
      </c>
      <c r="K18" s="60">
        <v>349.6</v>
      </c>
      <c r="L18" s="79">
        <v>1</v>
      </c>
    </row>
    <row r="19" spans="2:12" ht="15" thickBot="1" x14ac:dyDescent="0.4">
      <c r="B19" s="55" t="s">
        <v>140</v>
      </c>
      <c r="C19" s="56">
        <v>16</v>
      </c>
      <c r="D19" s="56">
        <v>21.1</v>
      </c>
      <c r="E19" s="56">
        <v>90.8</v>
      </c>
      <c r="F19" s="56">
        <v>276.60000000000002</v>
      </c>
      <c r="G19" s="57">
        <v>367.4</v>
      </c>
      <c r="H19" s="74">
        <v>21.6</v>
      </c>
      <c r="I19" s="56">
        <v>112.8</v>
      </c>
      <c r="J19" s="56">
        <v>200.2</v>
      </c>
      <c r="K19" s="57">
        <v>313.10000000000002</v>
      </c>
      <c r="L19" s="79">
        <v>0</v>
      </c>
    </row>
    <row r="20" spans="2:12" ht="15" thickBot="1" x14ac:dyDescent="0.4">
      <c r="B20" s="58" t="s">
        <v>142</v>
      </c>
      <c r="C20" s="59">
        <v>16</v>
      </c>
      <c r="D20" s="59">
        <v>24.6</v>
      </c>
      <c r="E20" s="59">
        <v>93.7</v>
      </c>
      <c r="F20" s="59">
        <v>281.2</v>
      </c>
      <c r="G20" s="60">
        <v>374.9</v>
      </c>
      <c r="H20" s="75">
        <v>22.8</v>
      </c>
      <c r="I20" s="59">
        <v>113.1</v>
      </c>
      <c r="J20" s="59">
        <v>226.6</v>
      </c>
      <c r="K20" s="60">
        <v>339.6</v>
      </c>
      <c r="L20" s="79">
        <v>0</v>
      </c>
    </row>
    <row r="21" spans="2:12" ht="15" thickBot="1" x14ac:dyDescent="0.4">
      <c r="B21" s="58" t="s">
        <v>153</v>
      </c>
      <c r="C21" s="59">
        <v>16</v>
      </c>
      <c r="D21" s="59">
        <v>19.100000000000001</v>
      </c>
      <c r="E21" s="59">
        <v>72.2</v>
      </c>
      <c r="F21" s="59">
        <v>237.8</v>
      </c>
      <c r="G21" s="60">
        <v>310</v>
      </c>
      <c r="H21" s="74">
        <v>30.9</v>
      </c>
      <c r="I21" s="56">
        <v>135.4</v>
      </c>
      <c r="J21" s="56">
        <v>262.39999999999998</v>
      </c>
      <c r="K21" s="57">
        <v>397.8</v>
      </c>
      <c r="L21" s="79">
        <v>0</v>
      </c>
    </row>
    <row r="22" spans="2:12" ht="15" thickBot="1" x14ac:dyDescent="0.4">
      <c r="B22" s="55" t="s">
        <v>135</v>
      </c>
      <c r="C22" s="56">
        <v>16</v>
      </c>
      <c r="D22" s="56">
        <v>25.4</v>
      </c>
      <c r="E22" s="56">
        <v>133.30000000000001</v>
      </c>
      <c r="F22" s="56">
        <v>220.2</v>
      </c>
      <c r="G22" s="57">
        <v>353.5</v>
      </c>
      <c r="H22" s="74">
        <v>18.899999999999999</v>
      </c>
      <c r="I22" s="56">
        <v>108</v>
      </c>
      <c r="J22" s="56">
        <v>233.6</v>
      </c>
      <c r="K22" s="57">
        <v>341.6</v>
      </c>
      <c r="L22" s="79">
        <v>1</v>
      </c>
    </row>
    <row r="23" spans="2:12" ht="15" thickBot="1" x14ac:dyDescent="0.4">
      <c r="B23" s="58" t="s">
        <v>158</v>
      </c>
      <c r="C23" s="59">
        <v>16</v>
      </c>
      <c r="D23" s="59">
        <v>26.2</v>
      </c>
      <c r="E23" s="59">
        <v>106.4</v>
      </c>
      <c r="F23" s="59">
        <v>247.6</v>
      </c>
      <c r="G23" s="60">
        <v>354</v>
      </c>
      <c r="H23" s="75">
        <v>14.1</v>
      </c>
      <c r="I23" s="59">
        <v>95.5</v>
      </c>
      <c r="J23" s="59">
        <v>180.4</v>
      </c>
      <c r="K23" s="60">
        <v>275.89999999999998</v>
      </c>
      <c r="L23" s="79">
        <v>1</v>
      </c>
    </row>
    <row r="24" spans="2:12" ht="15" thickBot="1" x14ac:dyDescent="0.4">
      <c r="B24" s="58" t="s">
        <v>143</v>
      </c>
      <c r="C24" s="59">
        <v>16</v>
      </c>
      <c r="D24" s="59">
        <v>28.6</v>
      </c>
      <c r="E24" s="59">
        <v>108.6</v>
      </c>
      <c r="F24" s="59">
        <v>265.2</v>
      </c>
      <c r="G24" s="60">
        <v>373.9</v>
      </c>
      <c r="H24" s="75">
        <v>21.3</v>
      </c>
      <c r="I24" s="59">
        <v>91.3</v>
      </c>
      <c r="J24" s="59">
        <v>241.8</v>
      </c>
      <c r="K24" s="60">
        <v>333.1</v>
      </c>
      <c r="L24" s="79">
        <v>1</v>
      </c>
    </row>
    <row r="25" spans="2:12" ht="15" thickBot="1" x14ac:dyDescent="0.4">
      <c r="B25" s="58" t="s">
        <v>162</v>
      </c>
      <c r="C25" s="59">
        <v>16</v>
      </c>
      <c r="D25" s="59">
        <v>21.3</v>
      </c>
      <c r="E25" s="59">
        <v>105.3</v>
      </c>
      <c r="F25" s="59">
        <v>233.2</v>
      </c>
      <c r="G25" s="60">
        <v>338.5</v>
      </c>
      <c r="H25" s="75">
        <v>28.2</v>
      </c>
      <c r="I25" s="59">
        <v>113.2</v>
      </c>
      <c r="J25" s="59">
        <v>264.10000000000002</v>
      </c>
      <c r="K25" s="60">
        <v>377.3</v>
      </c>
      <c r="L25" s="79">
        <v>0</v>
      </c>
    </row>
    <row r="26" spans="2:12" ht="15" thickBot="1" x14ac:dyDescent="0.4">
      <c r="B26" s="55" t="s">
        <v>163</v>
      </c>
      <c r="C26" s="56">
        <v>16</v>
      </c>
      <c r="D26" s="56">
        <v>17.2</v>
      </c>
      <c r="E26" s="56">
        <v>78.599999999999994</v>
      </c>
      <c r="F26" s="56">
        <v>194.4</v>
      </c>
      <c r="G26" s="57">
        <v>273</v>
      </c>
      <c r="H26" s="75">
        <v>22.4</v>
      </c>
      <c r="I26" s="59">
        <v>86.9</v>
      </c>
      <c r="J26" s="59">
        <v>236.2</v>
      </c>
      <c r="K26" s="60">
        <v>323.10000000000002</v>
      </c>
      <c r="L26" s="79">
        <v>0</v>
      </c>
    </row>
    <row r="27" spans="2:12" ht="15" thickBot="1" x14ac:dyDescent="0.4">
      <c r="B27" s="58" t="s">
        <v>172</v>
      </c>
      <c r="C27" s="59">
        <v>16</v>
      </c>
      <c r="D27" s="59">
        <v>19.600000000000001</v>
      </c>
      <c r="E27" s="59">
        <v>118.3</v>
      </c>
      <c r="F27" s="59">
        <v>245.4</v>
      </c>
      <c r="G27" s="60">
        <v>363.7</v>
      </c>
      <c r="H27" s="75">
        <v>26.2</v>
      </c>
      <c r="I27" s="59">
        <v>98.1</v>
      </c>
      <c r="J27" s="59">
        <v>256.7</v>
      </c>
      <c r="K27" s="60">
        <v>354.8</v>
      </c>
      <c r="L27" s="79">
        <v>0</v>
      </c>
    </row>
    <row r="28" spans="2:12" ht="15" thickBot="1" x14ac:dyDescent="0.4">
      <c r="B28" s="55" t="s">
        <v>155</v>
      </c>
      <c r="C28" s="56">
        <v>16</v>
      </c>
      <c r="D28" s="56">
        <v>24.1</v>
      </c>
      <c r="E28" s="56">
        <v>121.2</v>
      </c>
      <c r="F28" s="56">
        <v>239.6</v>
      </c>
      <c r="G28" s="57">
        <v>360.8</v>
      </c>
      <c r="H28" s="74">
        <v>22.1</v>
      </c>
      <c r="I28" s="56">
        <v>90.1</v>
      </c>
      <c r="J28" s="56">
        <v>241.6</v>
      </c>
      <c r="K28" s="57">
        <v>331.7</v>
      </c>
      <c r="L28" s="79">
        <v>1</v>
      </c>
    </row>
    <row r="29" spans="2:12" ht="15" thickBot="1" x14ac:dyDescent="0.4">
      <c r="B29" s="55" t="s">
        <v>156</v>
      </c>
      <c r="C29" s="56">
        <v>16</v>
      </c>
      <c r="D29" s="56">
        <v>18.100000000000001</v>
      </c>
      <c r="E29" s="56">
        <v>90.4</v>
      </c>
      <c r="F29" s="56">
        <v>186.3</v>
      </c>
      <c r="G29" s="57">
        <v>276.8</v>
      </c>
      <c r="H29" s="75">
        <v>18.899999999999999</v>
      </c>
      <c r="I29" s="59">
        <v>109.6</v>
      </c>
      <c r="J29" s="59">
        <v>194.6</v>
      </c>
      <c r="K29" s="60">
        <v>304.10000000000002</v>
      </c>
      <c r="L29" s="79">
        <v>0</v>
      </c>
    </row>
    <row r="30" spans="2:12" ht="15" thickBot="1" x14ac:dyDescent="0.4">
      <c r="B30" s="55" t="s">
        <v>146</v>
      </c>
      <c r="C30" s="56">
        <v>16</v>
      </c>
      <c r="D30" s="56">
        <v>29.9</v>
      </c>
      <c r="E30" s="56">
        <v>144.1</v>
      </c>
      <c r="F30" s="56">
        <v>237</v>
      </c>
      <c r="G30" s="57">
        <v>381.1</v>
      </c>
      <c r="H30" s="74">
        <v>19.399999999999999</v>
      </c>
      <c r="I30" s="56">
        <v>112.6</v>
      </c>
      <c r="J30" s="56">
        <v>169.2</v>
      </c>
      <c r="K30" s="57">
        <v>281.8</v>
      </c>
      <c r="L30" s="79">
        <v>1</v>
      </c>
    </row>
    <row r="31" spans="2:12" ht="15" thickBot="1" x14ac:dyDescent="0.4">
      <c r="B31" s="55" t="s">
        <v>148</v>
      </c>
      <c r="C31" s="56">
        <v>16</v>
      </c>
      <c r="D31" s="56">
        <v>25.3</v>
      </c>
      <c r="E31" s="56">
        <v>137.5</v>
      </c>
      <c r="F31" s="56">
        <v>236.9</v>
      </c>
      <c r="G31" s="57">
        <v>374.4</v>
      </c>
      <c r="H31" s="74">
        <v>24.9</v>
      </c>
      <c r="I31" s="56">
        <v>117.7</v>
      </c>
      <c r="J31" s="56">
        <v>263.89999999999998</v>
      </c>
      <c r="K31" s="57">
        <v>381.6</v>
      </c>
      <c r="L31" s="79">
        <v>1</v>
      </c>
    </row>
    <row r="32" spans="2:12" ht="15" thickBot="1" x14ac:dyDescent="0.4">
      <c r="B32" s="58" t="s">
        <v>138</v>
      </c>
      <c r="C32" s="59">
        <v>16</v>
      </c>
      <c r="D32" s="59">
        <v>28.6</v>
      </c>
      <c r="E32" s="59">
        <v>95.1</v>
      </c>
      <c r="F32" s="59">
        <v>302.8</v>
      </c>
      <c r="G32" s="60">
        <v>397.9</v>
      </c>
      <c r="H32" s="75">
        <v>28.1</v>
      </c>
      <c r="I32" s="59">
        <v>73.8</v>
      </c>
      <c r="J32" s="59">
        <v>270.10000000000002</v>
      </c>
      <c r="K32" s="60">
        <v>343.9</v>
      </c>
      <c r="L32" s="79">
        <v>0</v>
      </c>
    </row>
    <row r="33" spans="2:12" ht="15" thickBot="1" x14ac:dyDescent="0.4">
      <c r="B33" s="55" t="s">
        <v>134</v>
      </c>
      <c r="C33" s="56">
        <v>16</v>
      </c>
      <c r="D33" s="56">
        <v>25.1</v>
      </c>
      <c r="E33" s="56">
        <v>138.9</v>
      </c>
      <c r="F33" s="56">
        <v>223.9</v>
      </c>
      <c r="G33" s="57">
        <v>362.8</v>
      </c>
      <c r="H33" s="75">
        <v>20.7</v>
      </c>
      <c r="I33" s="59">
        <v>104.5</v>
      </c>
      <c r="J33" s="59">
        <v>255</v>
      </c>
      <c r="K33" s="60">
        <v>359.5</v>
      </c>
      <c r="L33" s="79">
        <v>1</v>
      </c>
    </row>
    <row r="34" spans="2:12" ht="15" thickBot="1" x14ac:dyDescent="0.4">
      <c r="B34" s="70" t="s">
        <v>173</v>
      </c>
      <c r="C34" s="71">
        <v>16</v>
      </c>
      <c r="D34" s="71">
        <v>16.600000000000001</v>
      </c>
      <c r="E34" s="71">
        <v>98.9</v>
      </c>
      <c r="F34" s="71">
        <v>175.8</v>
      </c>
      <c r="G34" s="72">
        <v>274.7</v>
      </c>
      <c r="H34" s="76">
        <v>27.2</v>
      </c>
      <c r="I34" s="71">
        <v>146.19999999999999</v>
      </c>
      <c r="J34" s="71">
        <v>238.9</v>
      </c>
      <c r="K34" s="72">
        <v>385.1</v>
      </c>
      <c r="L34" s="79">
        <v>0</v>
      </c>
    </row>
  </sheetData>
  <hyperlinks>
    <hyperlink ref="B11" r:id="rId1" display="https://www.footballdb.com/teams/nfl/dallas-cowboys" xr:uid="{8EEB0121-EC68-4B0D-80BB-C1266C299CC6}"/>
    <hyperlink ref="B5" r:id="rId2" display="https://www.footballdb.com/teams/nfl/baltimore-ravens" xr:uid="{AF152A86-E2E2-4751-AE08-EE47B9A584D3}"/>
    <hyperlink ref="B32" r:id="rId3" display="https://www.footballdb.com/teams/nfl/tampa-bay-buccaneers" xr:uid="{D56AFC9A-E302-4DEF-852D-2047FE72DD8B}"/>
    <hyperlink ref="B30" r:id="rId4" display="https://www.footballdb.com/teams/nfl/san-francisco-49ers" xr:uid="{3F8AB478-2F42-40CF-AED0-6B1080072BAD}"/>
    <hyperlink ref="B4" r:id="rId5" display="https://www.footballdb.com/teams/nfl/atlanta-falcons" xr:uid="{D58D4681-F8F5-427F-A87C-C405E00C4AF1}"/>
    <hyperlink ref="B18" r:id="rId6" display="https://www.footballdb.com/teams/nfl/kansas-city-chiefs" xr:uid="{A4F27F8B-0349-417A-8E70-7287C1E3C6F7}"/>
    <hyperlink ref="B20" r:id="rId7" display="https://www.footballdb.com/teams/nfl/los-angeles-rams" xr:uid="{BAECEA7C-E8F8-467B-B00B-C29515455D96}"/>
    <hyperlink ref="B31" r:id="rId8" display="https://www.footballdb.com/teams/nfl/seattle-seahawks" xr:uid="{44AEEC0C-73F9-45A5-A99D-C85D5BF3EF40}"/>
    <hyperlink ref="B24" r:id="rId9" display="https://www.footballdb.com/teams/nfl/new-orleans-saints" xr:uid="{41FC0FBB-9840-4DC9-8A6A-8CB71541D4D6}"/>
    <hyperlink ref="B19" r:id="rId10" display="https://www.footballdb.com/teams/nfl/los-angeles-chargers" xr:uid="{7F2B32FA-0E1F-4185-9026-5CAAFC5FFA3E}"/>
    <hyperlink ref="B27" r:id="rId11" display="https://www.footballdb.com/teams/nfl/las-vegas-raiders" xr:uid="{E231259C-D6F9-47D2-98E9-8D2FBD03CA76}"/>
    <hyperlink ref="B33" r:id="rId12" display="https://www.footballdb.com/teams/nfl/tennessee-titans" xr:uid="{6A594AB6-9EE0-475F-9518-921800465442}"/>
    <hyperlink ref="B15" r:id="rId13" display="https://www.footballdb.com/teams/nfl/houston-texans" xr:uid="{F65D1B89-5761-4B26-B0B2-665A383FF049}"/>
    <hyperlink ref="B28" r:id="rId14" display="https://www.footballdb.com/teams/nfl/philadelphia-eagles" xr:uid="{A2CDEE0B-E872-4B8B-90EB-05AA20CAB3F8}"/>
    <hyperlink ref="B23" r:id="rId15" display="https://www.footballdb.com/teams/nfl/new-england-patriots" xr:uid="{309A948A-ACF4-4D05-B4B0-25842870911E}"/>
    <hyperlink ref="B22" r:id="rId16" display="https://www.footballdb.com/teams/nfl/minnesota-vikings" xr:uid="{3330E6D2-C9D1-436E-AA59-F623EED4011C}"/>
    <hyperlink ref="B13" r:id="rId17" display="https://www.footballdb.com/teams/nfl/detroit-lions" xr:uid="{F285B26A-B6BA-481F-A718-D3D48712969C}"/>
    <hyperlink ref="B14" r:id="rId18" display="https://www.footballdb.com/teams/nfl/green-bay-packers" xr:uid="{F2C939AB-4BB6-436F-98D6-BE3FB9AF58E5}"/>
    <hyperlink ref="B7" r:id="rId19" display="https://www.footballdb.com/teams/nfl/carolina-panthers" xr:uid="{AB777DBB-BD62-4948-8769-6D6B1855138A}"/>
    <hyperlink ref="B17" r:id="rId20" display="https://www.footballdb.com/teams/nfl/jacksonville-jaguars" xr:uid="{F4F0DA51-6ED9-4DBE-89D0-E5C66EF62926}"/>
    <hyperlink ref="B3" r:id="rId21" display="https://www.footballdb.com/teams/nfl/arizona-cardinals" xr:uid="{5D54CD9E-19DB-4A26-91B8-BE33B31641BD}"/>
    <hyperlink ref="B10" r:id="rId22" display="https://www.footballdb.com/teams/nfl/cleveland-browns" xr:uid="{9F27A50D-4ABE-4F48-8F47-D7FBDD783B14}"/>
    <hyperlink ref="B25" r:id="rId23" display="https://www.footballdb.com/teams/nfl/new-york-giants" xr:uid="{EE5E042B-84BC-4CBF-B51E-7DCA56CC95D4}"/>
    <hyperlink ref="B6" r:id="rId24" display="https://www.footballdb.com/teams/nfl/buffalo-bills" xr:uid="{7A4927B6-58AF-4789-AF43-5E329FFB62AD}"/>
    <hyperlink ref="B16" r:id="rId25" display="https://www.footballdb.com/teams/nfl/indianapolis-colts" xr:uid="{97EB163C-EF94-4326-9D52-87467AF5E103}"/>
    <hyperlink ref="B9" r:id="rId26" display="https://www.footballdb.com/teams/nfl/cincinnati-bengals" xr:uid="{985831A1-504B-49AD-8DAD-4F26A0BA16C1}"/>
    <hyperlink ref="B21" r:id="rId27" display="https://www.footballdb.com/teams/nfl/miami-dolphins" xr:uid="{E5F5D1EE-9D6C-4ED1-939A-B1D0F1118EF3}"/>
    <hyperlink ref="B12" r:id="rId28" display="https://www.footballdb.com/teams/nfl/denver-broncos" xr:uid="{CDB26716-B7E8-4DC3-A67F-37E1185F8C4A}"/>
    <hyperlink ref="B8" r:id="rId29" display="https://www.footballdb.com/teams/nfl/chicago-bears" xr:uid="{292E7D73-972E-4B3F-AB1D-B904D6A9ACE1}"/>
    <hyperlink ref="B29" r:id="rId30" display="https://www.footballdb.com/teams/nfl/pittsburgh-steelers" xr:uid="{110AB3F8-ADBF-424C-8AD5-D1B9A6E5EEC1}"/>
    <hyperlink ref="B34" r:id="rId31" display="https://www.footballdb.com/teams/nfl/washington-football-team" xr:uid="{5F800060-9B34-4698-B454-EF415B3C672D}"/>
    <hyperlink ref="B26" r:id="rId32" display="https://www.footballdb.com/teams/nfl/new-york-jets" xr:uid="{3F06DB72-4CF0-4A30-87F8-6E12CAD096B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0CE4-64DC-4329-B0EA-45790DEA95FB}">
  <sheetPr>
    <tabColor rgb="FFFFFF00"/>
  </sheetPr>
  <dimension ref="A1:I20"/>
  <sheetViews>
    <sheetView topLeftCell="A4" workbookViewId="0">
      <selection activeCell="B16" sqref="B16:B20"/>
    </sheetView>
  </sheetViews>
  <sheetFormatPr defaultRowHeight="14.5" x14ac:dyDescent="0.35"/>
  <sheetData>
    <row r="1" spans="1:9" x14ac:dyDescent="0.35">
      <c r="A1" t="s">
        <v>73</v>
      </c>
    </row>
    <row r="2" spans="1:9" ht="15" thickBot="1" x14ac:dyDescent="0.4"/>
    <row r="3" spans="1:9" x14ac:dyDescent="0.35">
      <c r="A3" s="13" t="s">
        <v>74</v>
      </c>
      <c r="B3" s="13"/>
    </row>
    <row r="4" spans="1:9" x14ac:dyDescent="0.35">
      <c r="A4" s="10" t="s">
        <v>75</v>
      </c>
      <c r="B4" s="10">
        <v>0.7308358160962074</v>
      </c>
    </row>
    <row r="5" spans="1:9" x14ac:dyDescent="0.35">
      <c r="A5" s="10" t="s">
        <v>76</v>
      </c>
      <c r="B5" s="10">
        <v>0.53412099008900948</v>
      </c>
    </row>
    <row r="6" spans="1:9" x14ac:dyDescent="0.35">
      <c r="A6" s="10" t="s">
        <v>77</v>
      </c>
      <c r="B6" s="10">
        <v>0.48420538188426054</v>
      </c>
    </row>
    <row r="7" spans="1:9" x14ac:dyDescent="0.35">
      <c r="A7" s="10" t="s">
        <v>78</v>
      </c>
      <c r="B7" s="10">
        <v>0.35325489453349757</v>
      </c>
    </row>
    <row r="8" spans="1:9" ht="15" thickBot="1" x14ac:dyDescent="0.4">
      <c r="A8" s="11" t="s">
        <v>79</v>
      </c>
      <c r="B8" s="11">
        <v>32</v>
      </c>
    </row>
    <row r="10" spans="1:9" ht="15" thickBot="1" x14ac:dyDescent="0.4">
      <c r="A10" t="s">
        <v>80</v>
      </c>
    </row>
    <row r="11" spans="1:9" x14ac:dyDescent="0.35">
      <c r="A11" s="12"/>
      <c r="B11" s="12" t="s">
        <v>85</v>
      </c>
      <c r="C11" s="12" t="s">
        <v>86</v>
      </c>
      <c r="D11" s="12" t="s">
        <v>87</v>
      </c>
      <c r="E11" s="12" t="s">
        <v>88</v>
      </c>
      <c r="F11" s="12" t="s">
        <v>89</v>
      </c>
    </row>
    <row r="12" spans="1:9" x14ac:dyDescent="0.35">
      <c r="A12" s="10" t="s">
        <v>81</v>
      </c>
      <c r="B12" s="10">
        <v>3</v>
      </c>
      <c r="C12" s="10">
        <v>4.0059074256675711</v>
      </c>
      <c r="D12" s="10">
        <v>1.3353024752225238</v>
      </c>
      <c r="E12" s="10">
        <v>10.700480456896306</v>
      </c>
      <c r="F12" s="10">
        <v>7.3902881051767755E-5</v>
      </c>
    </row>
    <row r="13" spans="1:9" x14ac:dyDescent="0.35">
      <c r="A13" s="10" t="s">
        <v>82</v>
      </c>
      <c r="B13" s="10">
        <v>28</v>
      </c>
      <c r="C13" s="10">
        <v>3.4940925743324294</v>
      </c>
      <c r="D13" s="10">
        <v>0.12478902051187248</v>
      </c>
      <c r="E13" s="10"/>
      <c r="F13" s="10"/>
    </row>
    <row r="14" spans="1:9" ht="15" thickBot="1" x14ac:dyDescent="0.4">
      <c r="A14" s="11" t="s">
        <v>83</v>
      </c>
      <c r="B14" s="11">
        <v>31</v>
      </c>
      <c r="C14" s="11">
        <v>7.5</v>
      </c>
      <c r="D14" s="11"/>
      <c r="E14" s="11"/>
      <c r="F14" s="11"/>
    </row>
    <row r="15" spans="1:9" ht="15" thickBot="1" x14ac:dyDescent="0.4"/>
    <row r="16" spans="1:9" x14ac:dyDescent="0.35">
      <c r="A16" s="12"/>
      <c r="B16" s="12" t="s">
        <v>90</v>
      </c>
      <c r="C16" s="12" t="s">
        <v>78</v>
      </c>
      <c r="D16" s="12" t="s">
        <v>91</v>
      </c>
      <c r="E16" s="12" t="s">
        <v>92</v>
      </c>
      <c r="F16" s="12" t="s">
        <v>93</v>
      </c>
      <c r="G16" s="12" t="s">
        <v>94</v>
      </c>
      <c r="H16" s="12" t="s">
        <v>95</v>
      </c>
      <c r="I16" s="12" t="s">
        <v>96</v>
      </c>
    </row>
    <row r="17" spans="1:9" x14ac:dyDescent="0.35">
      <c r="A17" s="10" t="s">
        <v>84</v>
      </c>
      <c r="B17" s="10">
        <v>0.3460783718375729</v>
      </c>
      <c r="C17" s="10">
        <v>0.62333992011531392</v>
      </c>
      <c r="D17" s="10">
        <v>0.55520007730862253</v>
      </c>
      <c r="E17" s="10">
        <v>0.58316665841614879</v>
      </c>
      <c r="F17" s="10">
        <v>-0.93077557229271335</v>
      </c>
      <c r="G17" s="10">
        <v>1.622932315967859</v>
      </c>
      <c r="H17" s="10">
        <v>-0.93077557229271335</v>
      </c>
      <c r="I17" s="10">
        <v>1.622932315967859</v>
      </c>
    </row>
    <row r="18" spans="1:9" x14ac:dyDescent="0.35">
      <c r="A18" s="10" t="s">
        <v>168</v>
      </c>
      <c r="B18" s="10">
        <v>5.4285784286127306E-2</v>
      </c>
      <c r="C18" s="10">
        <v>1.6093990879084953E-2</v>
      </c>
      <c r="D18" s="10">
        <v>3.3730467908164865</v>
      </c>
      <c r="E18" s="10">
        <v>2.1893864549799888E-3</v>
      </c>
      <c r="F18" s="10">
        <v>2.1318738429422161E-2</v>
      </c>
      <c r="G18" s="10">
        <v>8.7252830142832444E-2</v>
      </c>
      <c r="H18" s="10">
        <v>2.1318738429422161E-2</v>
      </c>
      <c r="I18" s="10">
        <v>8.7252830142832444E-2</v>
      </c>
    </row>
    <row r="19" spans="1:9" x14ac:dyDescent="0.35">
      <c r="A19" s="10" t="s">
        <v>165</v>
      </c>
      <c r="B19" s="10">
        <v>-5.1914642052119611E-2</v>
      </c>
      <c r="C19" s="10">
        <v>1.6511356494877932E-2</v>
      </c>
      <c r="D19" s="10">
        <v>-3.1441778916362386</v>
      </c>
      <c r="E19" s="10">
        <v>3.92013952161942E-3</v>
      </c>
      <c r="F19" s="10">
        <v>-8.5736622616954861E-2</v>
      </c>
      <c r="G19" s="10">
        <v>-1.8092661487284362E-2</v>
      </c>
      <c r="H19" s="10">
        <v>-8.5736622616954861E-2</v>
      </c>
      <c r="I19" s="10">
        <v>-1.8092661487284362E-2</v>
      </c>
    </row>
    <row r="20" spans="1:9" ht="15" thickBot="1" x14ac:dyDescent="0.4">
      <c r="A20" s="11" t="s">
        <v>183</v>
      </c>
      <c r="B20" s="11">
        <v>-5.226430200912717E-2</v>
      </c>
      <c r="C20" s="11">
        <v>0.12737545085521537</v>
      </c>
      <c r="D20" s="11">
        <v>-0.41031691474470033</v>
      </c>
      <c r="E20" s="11">
        <v>0.6846963395759269</v>
      </c>
      <c r="F20" s="11">
        <v>-0.31318108523033955</v>
      </c>
      <c r="G20" s="11">
        <v>0.20865248121208518</v>
      </c>
      <c r="H20" s="11">
        <v>-0.31318108523033955</v>
      </c>
      <c r="I20" s="11">
        <v>0.20865248121208518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2021</vt:lpstr>
      <vt:lpstr>FG%_3P</vt:lpstr>
      <vt:lpstr>HW(WithConclusion)</vt:lpstr>
      <vt:lpstr>20NFL_3X</vt:lpstr>
      <vt:lpstr>20NFL_2X</vt:lpstr>
      <vt:lpstr>2020_NFL</vt:lpstr>
      <vt:lpstr>19NFL_2X+3X</vt:lpstr>
      <vt:lpstr>2019_NFL</vt:lpstr>
      <vt:lpstr>MultiX_Salary</vt:lpstr>
      <vt:lpstr>MultiX</vt:lpstr>
      <vt:lpstr>Single_X</vt:lpstr>
      <vt:lpstr>QB_Regression_Bad</vt:lpstr>
      <vt:lpstr>QB_Regression_Good</vt:lpstr>
      <vt:lpstr>QB_Stats_Salary_Modified</vt:lpstr>
      <vt:lpstr>QB_Stats_Salary</vt:lpstr>
      <vt:lpstr>2020_Final</vt:lpstr>
      <vt:lpstr>FG_3P_2019</vt:lpstr>
      <vt:lpstr>Predict</vt:lpstr>
    </vt:vector>
  </TitlesOfParts>
  <Company>Bryant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student</cp:lastModifiedBy>
  <dcterms:created xsi:type="dcterms:W3CDTF">2020-02-27T12:30:29Z</dcterms:created>
  <dcterms:modified xsi:type="dcterms:W3CDTF">2021-04-01T01:02:43Z</dcterms:modified>
</cp:coreProperties>
</file>