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Mes Donnees\CIRAD\Projets\Mickael\SoilWarm\"/>
    </mc:Choice>
  </mc:AlternateContent>
  <xr:revisionPtr revIDLastSave="0" documentId="8_{29CFFB75-EE67-4DA4-A00C-A6BD71B2F627}" xr6:coauthVersionLast="36" xr6:coauthVersionMax="36" xr10:uidLastSave="{00000000-0000-0000-0000-000000000000}"/>
  <bookViews>
    <workbookView xWindow="360" yWindow="15" windowWidth="20955" windowHeight="9720" activeTab="4" xr2:uid="{00000000-000D-0000-FFFF-FFFF00000000}"/>
  </bookViews>
  <sheets>
    <sheet name="Infos projet" sheetId="1" r:id="rId1"/>
    <sheet name="Devis 1" sheetId="2" r:id="rId2"/>
    <sheet name="Devis 2" sheetId="6" r:id="rId3"/>
    <sheet name="Devis 3" sheetId="7" r:id="rId4"/>
    <sheet name="Barcodes" sheetId="3" r:id="rId5"/>
    <sheet name="Bilan échantillons" sheetId="5" r:id="rId6"/>
    <sheet name="Protocole" sheetId="4" r:id="rId7"/>
  </sheets>
  <calcPr calcId="191029"/>
</workbook>
</file>

<file path=xl/calcChain.xml><?xml version="1.0" encoding="utf-8"?>
<calcChain xmlns="http://schemas.openxmlformats.org/spreadsheetml/2006/main">
  <c r="E45" i="7" l="1"/>
  <c r="E29" i="7"/>
  <c r="E21" i="7"/>
  <c r="D45" i="7"/>
  <c r="C45" i="7"/>
  <c r="J2" i="7" l="1"/>
  <c r="I5" i="6" l="1"/>
  <c r="I4" i="6"/>
  <c r="I3" i="6"/>
  <c r="D10" i="6"/>
  <c r="D8" i="6"/>
  <c r="D20" i="6" s="1"/>
  <c r="C29" i="5" l="1"/>
  <c r="C28" i="5"/>
  <c r="A42" i="5"/>
  <c r="A41" i="5"/>
  <c r="A37" i="5"/>
  <c r="E36" i="5"/>
  <c r="C27" i="5"/>
  <c r="H29" i="2" l="1"/>
  <c r="H24" i="2"/>
  <c r="H21" i="2"/>
  <c r="H17" i="2"/>
  <c r="B34" i="2"/>
  <c r="B33" i="2"/>
  <c r="B32" i="2"/>
  <c r="D29" i="2"/>
  <c r="B29" i="2"/>
  <c r="D18" i="2"/>
  <c r="D21" i="2"/>
  <c r="D24" i="2"/>
  <c r="D17" i="2"/>
  <c r="E5" i="5" l="1"/>
  <c r="A11" i="5"/>
  <c r="A10" i="5"/>
  <c r="A6" i="5"/>
</calcChain>
</file>

<file path=xl/sharedStrings.xml><?xml version="1.0" encoding="utf-8"?>
<sst xmlns="http://schemas.openxmlformats.org/spreadsheetml/2006/main" count="284" uniqueCount="225">
  <si>
    <t>Acronyme projet</t>
  </si>
  <si>
    <t>IFOSSA</t>
  </si>
  <si>
    <t>Titre projet</t>
  </si>
  <si>
    <t>Porteur du projet Eco&amp;Sols</t>
  </si>
  <si>
    <t>Mickael Hedde</t>
  </si>
  <si>
    <t xml:space="preserve">mickael.hedde@inrae.fr </t>
  </si>
  <si>
    <t>Contact Eco&amp;Sols</t>
  </si>
  <si>
    <t>Agnès Robin</t>
  </si>
  <si>
    <t xml:space="preserve">agnes.robin@cirad.fr </t>
  </si>
  <si>
    <t>Contact gestionnaire administratif Eco&amp;Sols</t>
  </si>
  <si>
    <t>Fanny Soriano</t>
  </si>
  <si>
    <t xml:space="preserve">fanny.soriano@inrae.fr </t>
  </si>
  <si>
    <t xml:space="preserve">Code NACRE </t>
  </si>
  <si>
    <t>NE.02 Analyse microbienne ADNid</t>
  </si>
  <si>
    <t>341F-785R (Bactéries)</t>
  </si>
  <si>
    <t>341-exF1</t>
  </si>
  <si>
    <t>fw</t>
  </si>
  <si>
    <t>16S / V3-V4</t>
  </si>
  <si>
    <t>CCTACGGGNGGCWGCAG</t>
  </si>
  <si>
    <t>Kim et al., 2011</t>
  </si>
  <si>
    <t>785-exR1</t>
  </si>
  <si>
    <t>rv</t>
  </si>
  <si>
    <t>GACTACHVGGGTATCTAATCC</t>
  </si>
  <si>
    <t>https://www.sciencedirect.com/science/article/pii/S0167701210003623</t>
  </si>
  <si>
    <t>ITS86-ITS4 (Champignons)</t>
  </si>
  <si>
    <t>334-373pb</t>
  </si>
  <si>
    <t>ITS86-exF1</t>
  </si>
  <si>
    <t>ITS2</t>
  </si>
  <si>
    <t>GTGAATCATCGAATCTTTGAA</t>
  </si>
  <si>
    <t>De Beek et al., 2008</t>
  </si>
  <si>
    <t>ITS4-exR1</t>
  </si>
  <si>
    <t>TCCTCCGCTTATTGATATGC</t>
  </si>
  <si>
    <t>https://journals.plos.org/plosone/article?id=10.1371/journal.pone.0097629</t>
  </si>
  <si>
    <t>Gloméromycetes (AMF)</t>
  </si>
  <si>
    <t>18S</t>
  </si>
  <si>
    <t>Nematodes</t>
  </si>
  <si>
    <t>330 pb</t>
  </si>
  <si>
    <t>F548_A</t>
  </si>
  <si>
    <t>AGAGGGCAAGTCTGGTGCC</t>
  </si>
  <si>
    <t>Kawanobe et al., 2021</t>
  </si>
  <si>
    <t>R1912</t>
  </si>
  <si>
    <t>TTTACGGTCAGAACTAGGG</t>
  </si>
  <si>
    <t>https://www.sciencedirect.com/science/article/pii/S0929139321000950</t>
  </si>
  <si>
    <t>EXTRACTION ADN DE SOL</t>
  </si>
  <si>
    <t>Extraction avec le protocole de Genosol pour la production de l'extrait brut</t>
  </si>
  <si>
    <t>Quantité de sol pour extraction</t>
  </si>
  <si>
    <t>250 mg ou  500 mg</t>
  </si>
  <si>
    <t>Transmettre la quantité de sol utilisé pour l'extraction</t>
  </si>
  <si>
    <t>Témoins extraction</t>
  </si>
  <si>
    <t>3 témoins pour chaque barcode</t>
  </si>
  <si>
    <t xml:space="preserve">Etape de broyage </t>
  </si>
  <si>
    <t>Avec Fastprep</t>
  </si>
  <si>
    <t>Volume final ADN</t>
  </si>
  <si>
    <t>100 µl</t>
  </si>
  <si>
    <t>Transmettre le volume d'élution final</t>
  </si>
  <si>
    <t>Purification avec le kit powersoil de Macherey Nagel</t>
  </si>
  <si>
    <t>Purification systématique des extraits d'ADN de sol</t>
  </si>
  <si>
    <t>50 µl</t>
  </si>
  <si>
    <t>30-100 µl</t>
  </si>
  <si>
    <t>Transmettre le volume d'extrait d'ADN final</t>
  </si>
  <si>
    <t>Quantification des extraits d'ADN</t>
  </si>
  <si>
    <t>Transmettre les quantification d'ADN à  la fin du projet</t>
  </si>
  <si>
    <t>RECUPERER LES ADN non dilués à la fin du projet</t>
  </si>
  <si>
    <t>RECUPERER les restes de SOL à la fin du projet</t>
  </si>
  <si>
    <t>PREPARATION DES LIBRAIRIES</t>
  </si>
  <si>
    <t>PCR1 avec les cibles Bactéries, Champignons, glomeromycetes, protistes, nematodes</t>
  </si>
  <si>
    <t>Les échantillons seront amplifiés en triplicats</t>
  </si>
  <si>
    <t>Dilution systématique des ADN pour la PCR1 (dilution 1/10 à tester)</t>
  </si>
  <si>
    <t>Transmettre information de la dilution des ADN pour la PCR1</t>
  </si>
  <si>
    <t>Transmettre information de la Taq polymérase utilisée pour les PCR</t>
  </si>
  <si>
    <t>Le programme d'amplification pour les protistes est une nested PCR (2 PCR successives)</t>
  </si>
  <si>
    <t xml:space="preserve">Migration sur gel d'agarose de la totalité des échantillons amplifiés par cible </t>
  </si>
  <si>
    <t>Par défault dépot 10% des PCR pour vérification sur gel, à faire 1 fois en déposant tous les ADN pour voir si OK de rester à 10% de vérification des PCR sur gel?</t>
  </si>
  <si>
    <t>75 echantillons  + 1blanc de PCR pour le 16S soit 79 echantillons</t>
  </si>
  <si>
    <t>63 echantillons+ 1blanc de PCR pour les 5 autres amorces soit 67 echantillons</t>
  </si>
  <si>
    <t>Soit un total de 1242 produits de PCR (7 grands gels)</t>
  </si>
  <si>
    <t>Pool des produits de PCR selon ratios determinés dans la phase de test soit 79 produits ( 79 pour le 16S et 67 produits amplifiés avec les autres cibles)</t>
  </si>
  <si>
    <t>Purification PCR1 avec billes magnétiques</t>
  </si>
  <si>
    <t>PCR2 pour indexage des échantillons</t>
  </si>
  <si>
    <t>Purification PCR2 avec billes magnétiques</t>
  </si>
  <si>
    <t>Dosage au Spark</t>
  </si>
  <si>
    <t>Pool des librairies - volume éch pour garder 30000 séquences par éch et par barcodes</t>
  </si>
  <si>
    <t>Transmettre informations sur volume PCR utilisé pour chaque barcode sur la flowcell</t>
  </si>
  <si>
    <t>Contrôle qualitatif et quantitatif de la librairie au Fragment Analyzer</t>
  </si>
  <si>
    <t xml:space="preserve">Contrôle quantitatif sur qPCR </t>
  </si>
  <si>
    <t>Séquençage sur Miseq, Kit V2 (2 x 250bp) (fournie par le client)</t>
  </si>
  <si>
    <t>Transmettre information sur la ref du kit de séquençage</t>
  </si>
  <si>
    <t>Profondeur theorique d'environ 30 000 reads par echantillon et par cible</t>
  </si>
  <si>
    <t>ANALYSES BIOINFORMATIQUES</t>
  </si>
  <si>
    <t>Utilisation de pipelines spécifiques métabarcoding</t>
  </si>
  <si>
    <t>Clustering</t>
  </si>
  <si>
    <t xml:space="preserve">Détection des chimères </t>
  </si>
  <si>
    <t>Détection taxonomique : les OTUs (operational taxonomic unit) sont comparés avec la base SILVA pour l'assignation des bactéries; les bases UNITet MARJAM pour les champignons et glomeromycetes; les bases BOLD et NCBI pour les protistes, nematodes, arthropodes/collamboles</t>
  </si>
  <si>
    <t>Pour les AMF, garder les Mucoromycotina dans l'analyse</t>
  </si>
  <si>
    <t>https://doi.org/10.1094/PBIOMES-07-22-0042-R</t>
  </si>
  <si>
    <t>Pour les nématodes, utiliser également la base de données NemaTaxa (Baker et al., 2023)</t>
  </si>
  <si>
    <t>Filtrage des OTU selon critères d'abondance</t>
  </si>
  <si>
    <t>Diversité alpha et beta</t>
  </si>
  <si>
    <t>Courbe de rarefaction</t>
  </si>
  <si>
    <t>Representation graphique des résultats</t>
  </si>
  <si>
    <t xml:space="preserve">ENVOI DES DONNEES </t>
  </si>
  <si>
    <t>Envoi d’un message au donneur d’ordre pour le téléchargement sécurisé par un identifiant et un mot de passe des données sur le serveur FTP de ADNid</t>
  </si>
  <si>
    <t xml:space="preserve">Livraison des fichiers fastq + fastqc </t>
  </si>
  <si>
    <t>Livrer les sorties PhyloSeq</t>
  </si>
  <si>
    <t>Séparer les niveaux taxo (phylum, famille, genre…) dans le fichier excell dans des colonnes différentes</t>
  </si>
  <si>
    <t>444 pb</t>
  </si>
  <si>
    <t>Protocole IFOSSA</t>
  </si>
  <si>
    <t>A rediscuter avec les modif apportée sur les données IFOSSA</t>
  </si>
  <si>
    <t>Revoir AMF avec Elisa</t>
  </si>
  <si>
    <t>Nématodes possible avec base de données nématodes?</t>
  </si>
  <si>
    <t>Archae</t>
  </si>
  <si>
    <t>Microeucaryotes (Euka02)</t>
  </si>
  <si>
    <t>Prairie permanente et rotation</t>
  </si>
  <si>
    <t>usages</t>
  </si>
  <si>
    <t>profondeurs</t>
  </si>
  <si>
    <t>traitements</t>
  </si>
  <si>
    <t>Contôle et "+4"</t>
  </si>
  <si>
    <t>0-15 cm; 13-30 cm; 30-50 cm</t>
  </si>
  <si>
    <t>répétitions</t>
  </si>
  <si>
    <t>Ech</t>
  </si>
  <si>
    <t>dates</t>
  </si>
  <si>
    <t>Total échantillons</t>
  </si>
  <si>
    <t>témoins extraction</t>
  </si>
  <si>
    <t>V4 16S</t>
  </si>
  <si>
    <t>Oligochaeta (Oligo 01)</t>
  </si>
  <si>
    <t>tout déposer</t>
  </si>
  <si>
    <t>Gels</t>
  </si>
  <si>
    <t>Ech pour les tests</t>
  </si>
  <si>
    <t>Arch806r</t>
  </si>
  <si>
    <t xml:space="preserve">Arch349f </t>
  </si>
  <si>
    <t>https://pubmed.ncbi.nlm.nih.gov/31489482/</t>
  </si>
  <si>
    <t xml:space="preserve"> https://pubmed.ncbi.nlm.nih.gov/23536290/ </t>
  </si>
  <si>
    <t>Utilisé par ADNid</t>
  </si>
  <si>
    <t>457 pb</t>
  </si>
  <si>
    <t>Production de 2 pools de libraires :</t>
  </si>
  <si>
    <t>Libraire 1 :</t>
  </si>
  <si>
    <t>4 Barcodes donnant des amplicons compris entre 300 et 400pb</t>
  </si>
  <si>
    <t>Bactéries</t>
  </si>
  <si>
    <t>Champignons</t>
  </si>
  <si>
    <t>Glomeromycetes</t>
  </si>
  <si>
    <t xml:space="preserve">Libraire 2 </t>
  </si>
  <si>
    <t>3 Barcodes donnant des amplicons compris entre 85 et 123pb</t>
  </si>
  <si>
    <t>Oligochaeta</t>
  </si>
  <si>
    <t>Microeucaryotes</t>
  </si>
  <si>
    <r>
      <t xml:space="preserve">Production PCR1 en triplicate avec 7 barcodes + gel agarose de toutes les amplifications soit 3906 produits de PCR a déposer sur gel 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soit environ 21 gels</t>
    </r>
  </si>
  <si>
    <t>Cout unitaire</t>
  </si>
  <si>
    <t>4 Barcodes : 42€HT x 186 = 7812€ HT</t>
  </si>
  <si>
    <t>3 Barcodes : 32€HT x 186 = 5952€ HT</t>
  </si>
  <si>
    <t>TOTAL : 13 764€ HT</t>
  </si>
  <si>
    <t>Préparation des librairies</t>
  </si>
  <si>
    <t>Cout unitaire : 26€ HT x 186 = 4836€ HT</t>
  </si>
  <si>
    <r>
      <t>Séquençage sur Miseq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utilisation de 2 flow cell avec une profondeur théorique 20Kreads ? Est suffisant ?</t>
    </r>
  </si>
  <si>
    <t>Cout unitaire : 39€ HT x 186 = 7254€ HT</t>
  </si>
  <si>
    <t>Analyse bioinformatique</t>
  </si>
  <si>
    <t>Prix unitaire</t>
  </si>
  <si>
    <t>Nbre éch</t>
  </si>
  <si>
    <t>Total</t>
  </si>
  <si>
    <t>Analyse secondaire 4200€ HT</t>
  </si>
  <si>
    <t>TOTAl : 5000€HT</t>
  </si>
  <si>
    <r>
      <t xml:space="preserve">Analyse primaire </t>
    </r>
    <r>
      <rPr>
        <sz val="11"/>
        <color rgb="FF1F497D"/>
        <rFont val="Wingdings"/>
        <charset val="2"/>
      </rPr>
      <t>è</t>
    </r>
    <r>
      <rPr>
        <sz val="11"/>
        <color rgb="FF1F497D"/>
        <rFont val="Calibri"/>
        <family val="2"/>
        <scheme val="minor"/>
      </rPr>
      <t xml:space="preserve"> table OTU = 800€ HT</t>
    </r>
  </si>
  <si>
    <t>Prix sans bioinfo par ech</t>
  </si>
  <si>
    <t>Prix avec bioinfo par ech</t>
  </si>
  <si>
    <t>Bahram et al 2019, utilisation 340F/806 R avec de bons résultats</t>
  </si>
  <si>
    <t>418 pb</t>
  </si>
  <si>
    <t>V4 eucaryote 18S</t>
  </si>
  <si>
    <t>TAReuk454FWD1</t>
  </si>
  <si>
    <t>CCAGCASCYGCGGTAATTCC</t>
  </si>
  <si>
    <t>Stoeck et al. 2010</t>
  </si>
  <si>
    <t>Milieu aquatique TARA</t>
  </si>
  <si>
    <t>R-TAReukREV</t>
  </si>
  <si>
    <t>ACTTTCGTTCTTGATYRA</t>
  </si>
  <si>
    <t>Wu et al., 2023</t>
  </si>
  <si>
    <t>Protistes (Wu et al.)</t>
  </si>
  <si>
    <t>https://doi.org/10.1007/s11104-022-05829-z</t>
  </si>
  <si>
    <t xml:space="preserve">Microeucaryotes </t>
  </si>
  <si>
    <t>Option 1</t>
  </si>
  <si>
    <t>Option 2</t>
  </si>
  <si>
    <t>Option 3</t>
  </si>
  <si>
    <t>2 années, 5 répétitions</t>
  </si>
  <si>
    <t>3 années, 4 répétitions</t>
  </si>
  <si>
    <t>2 années, 4 répétitions</t>
  </si>
  <si>
    <t>3 années, 5 répétitions</t>
  </si>
  <si>
    <t>Option 4</t>
  </si>
  <si>
    <t>Avec 6 barcodes voilà ce que ça donnerait</t>
  </si>
  <si>
    <t>Production des amplicons sur 4 échantillons</t>
  </si>
  <si>
    <t>Préparation de la librairie</t>
  </si>
  <si>
    <t>Séquençage</t>
  </si>
  <si>
    <t>Analyses bioinformatiques</t>
  </si>
  <si>
    <r>
      <t>Production des amplicons en triplicate + gel agarose</t>
    </r>
    <r>
      <rPr>
        <b/>
        <sz val="11"/>
        <color theme="1"/>
        <rFont val="Wingdings"/>
        <charset val="2"/>
      </rPr>
      <t>è</t>
    </r>
    <r>
      <rPr>
        <b/>
        <sz val="11"/>
        <color theme="1"/>
        <rFont val="Calibri"/>
        <family val="2"/>
        <scheme val="minor"/>
      </rPr>
      <t xml:space="preserve"> 3348 amplicons</t>
    </r>
    <r>
      <rPr>
        <b/>
        <sz val="11"/>
        <color theme="1"/>
        <rFont val="Wingdings"/>
        <charset val="2"/>
      </rPr>
      <t>è</t>
    </r>
    <r>
      <rPr>
        <b/>
        <sz val="11"/>
        <color theme="1"/>
        <rFont val="Calibri"/>
        <family val="2"/>
        <scheme val="minor"/>
      </rPr>
      <t xml:space="preserve"> environ 18 gels</t>
    </r>
  </si>
  <si>
    <t>Cout unitaire 6 barcodes : 65€ x 186 = 12 090€ HT</t>
  </si>
  <si>
    <t>Cout unitaire : 24€ x 186 = 4 464€ HT</t>
  </si>
  <si>
    <t>Séquençage sur une V2 2 x 250pb</t>
  </si>
  <si>
    <t>Cout : 3 906 € HT</t>
  </si>
  <si>
    <r>
      <t>Profondeur théorique de 13Kreads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est- ce suffisant ?</t>
    </r>
  </si>
  <si>
    <t>Analyse bioinformatiques</t>
  </si>
  <si>
    <t>Analyses primaires, Production de la table OTU : 800€ HT</t>
  </si>
  <si>
    <t>Analyses secondaires avec prises en compte de vos métadonnées : 4 200€ HT</t>
  </si>
  <si>
    <t>TOTAL projet : 25 960€ HT</t>
  </si>
  <si>
    <t>Euros</t>
  </si>
  <si>
    <t>Test de validation du pool de 6 barcodes : 500 euros</t>
  </si>
  <si>
    <t>186 éch</t>
  </si>
  <si>
    <t>126 éch</t>
  </si>
  <si>
    <t>150 éch</t>
  </si>
  <si>
    <t>102 éch</t>
  </si>
  <si>
    <t>Table OTU</t>
  </si>
  <si>
    <t>Total bioinfo</t>
  </si>
  <si>
    <t>est de validation du pool de 6 barcodes : 500€</t>
  </si>
  <si>
    <t>Production des amplicons</t>
  </si>
  <si>
    <r>
      <t>Production des amplicons en triplicate + gel agarose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3348 amplicons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18 gels</t>
    </r>
  </si>
  <si>
    <t>Production des amplicons en triplicate + gels d’agarose avec :</t>
  </si>
  <si>
    <r>
      <t xml:space="preserve">Dépôt de 10% des amplicons pour 4 Barcodes soit 223 amplicons 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 2 gels</t>
    </r>
  </si>
  <si>
    <r>
      <t xml:space="preserve">100% pour 2 Barcodes (Nematodes + glomero) soit 1116 amplicons 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6 gels</t>
    </r>
  </si>
  <si>
    <t>Cout unitaire : 56€ soit 186 x 56€ = 10 416€</t>
  </si>
  <si>
    <r>
      <t xml:space="preserve">Production des amplicons en duplicat + gel agarose 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2232 amplicons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12 gels</t>
    </r>
  </si>
  <si>
    <t>Cout unitaire : 43€ soit 186 x 43€ = 7998€</t>
  </si>
  <si>
    <t>Production des amplicons en duplicat + gels d’agarose avec :</t>
  </si>
  <si>
    <r>
      <t xml:space="preserve">Dépôt de 10% des amplicons pour 4 Barcodes soit 150 amplicons 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1 gel</t>
    </r>
  </si>
  <si>
    <r>
      <t xml:space="preserve">100% pour 2 Barcodes (Nematodes + glomero) soit 744 amplicons </t>
    </r>
    <r>
      <rPr>
        <b/>
        <sz val="11"/>
        <color rgb="FFFF0000"/>
        <rFont val="Wingdings"/>
        <charset val="2"/>
      </rPr>
      <t>è</t>
    </r>
    <r>
      <rPr>
        <b/>
        <sz val="11"/>
        <color rgb="FFFF0000"/>
        <rFont val="Calibri"/>
        <family val="2"/>
        <scheme val="minor"/>
      </rPr>
      <t xml:space="preserve"> 4 gels</t>
    </r>
  </si>
  <si>
    <t>Cout unitaire : 38€ soit 186 x 38€ = 7068€</t>
  </si>
  <si>
    <t>TOTAL</t>
  </si>
  <si>
    <t>Simulation avec 129 échantillons</t>
  </si>
  <si>
    <t>126 échantillons, 2 années, 5 répétitions  + 3 témoins extractions</t>
  </si>
  <si>
    <t>5 barcodes (sans les AMF)</t>
  </si>
  <si>
    <t>en duplicat, en déposant tout sur gel</t>
  </si>
  <si>
    <t>5 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</si>
</sst>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sz val="11"/>
      <color indexed="2"/>
      <name val="Calibri"/>
      <scheme val="minor"/>
    </font>
    <font>
      <b/>
      <sz val="11"/>
      <color indexed="2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sz val="11"/>
      <color rgb="FF0070C0"/>
      <name val="Calibri"/>
      <scheme val="minor"/>
    </font>
    <font>
      <sz val="11"/>
      <color rgb="FF00B050"/>
      <name val="Calibri"/>
      <scheme val="minor"/>
    </font>
    <font>
      <sz val="12"/>
      <color indexed="64"/>
      <name val="Calibri"/>
      <scheme val="minor"/>
    </font>
    <font>
      <sz val="12"/>
      <color indexed="2"/>
      <name val="Calibri"/>
      <scheme val="minor"/>
    </font>
    <font>
      <sz val="12"/>
      <color rgb="FF0070C0"/>
      <name val="Calibri"/>
      <scheme val="minor"/>
    </font>
    <font>
      <sz val="12"/>
      <color rgb="FF00B050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1F497D"/>
      <name val="Wingdings"/>
      <charset val="2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5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Protection="0"/>
  </cellStyleXfs>
  <cellXfs count="73">
    <xf numFmtId="0" fontId="0" fillId="0" borderId="0" xfId="0"/>
    <xf numFmtId="0" fontId="5" fillId="0" borderId="0" xfId="0" applyFont="1"/>
    <xf numFmtId="0" fontId="4" fillId="0" borderId="0" xfId="1" applyFont="1"/>
    <xf numFmtId="0" fontId="6" fillId="0" borderId="0" xfId="0" applyFont="1"/>
    <xf numFmtId="0" fontId="0" fillId="0" borderId="0" xfId="0"/>
    <xf numFmtId="0" fontId="7" fillId="0" borderId="0" xfId="0" applyFont="1"/>
    <xf numFmtId="0" fontId="5" fillId="2" borderId="0" xfId="0" applyFont="1" applyFill="1"/>
    <xf numFmtId="0" fontId="9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0" borderId="0" xfId="0" applyFont="1" applyAlignment="1">
      <alignment vertical="center"/>
    </xf>
    <xf numFmtId="0" fontId="6" fillId="0" borderId="0" xfId="0" applyFont="1" applyFill="1"/>
    <xf numFmtId="0" fontId="0" fillId="0" borderId="0" xfId="0" applyFill="1"/>
    <xf numFmtId="0" fontId="8" fillId="0" borderId="0" xfId="0" applyFont="1" applyFill="1"/>
    <xf numFmtId="0" fontId="0" fillId="3" borderId="0" xfId="0" applyFill="1"/>
    <xf numFmtId="0" fontId="5" fillId="4" borderId="0" xfId="0" applyFont="1" applyFill="1"/>
    <xf numFmtId="0" fontId="8" fillId="5" borderId="0" xfId="0" applyFont="1" applyFill="1"/>
    <xf numFmtId="0" fontId="4" fillId="0" borderId="0" xfId="1"/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3"/>
    </xf>
    <xf numFmtId="0" fontId="19" fillId="0" borderId="0" xfId="0" applyFont="1" applyAlignment="1">
      <alignment horizontal="left" vertical="center" indent="4"/>
    </xf>
    <xf numFmtId="0" fontId="18" fillId="0" borderId="0" xfId="0" applyFont="1" applyAlignment="1">
      <alignment horizontal="left" vertical="center" indent="1"/>
    </xf>
    <xf numFmtId="0" fontId="3" fillId="0" borderId="0" xfId="0" applyFont="1"/>
    <xf numFmtId="0" fontId="19" fillId="0" borderId="0" xfId="0" applyFont="1" applyAlignment="1">
      <alignment vertical="center"/>
    </xf>
    <xf numFmtId="1" fontId="0" fillId="0" borderId="0" xfId="0" applyNumberFormat="1"/>
    <xf numFmtId="0" fontId="3" fillId="0" borderId="0" xfId="0" applyFont="1" applyAlignment="1">
      <alignment horizontal="right"/>
    </xf>
    <xf numFmtId="0" fontId="19" fillId="3" borderId="0" xfId="0" applyFont="1" applyFill="1" applyAlignment="1">
      <alignment horizontal="left" vertical="center" indent="4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Fill="1"/>
    <xf numFmtId="0" fontId="0" fillId="5" borderId="0" xfId="0" applyFill="1"/>
    <xf numFmtId="0" fontId="5" fillId="6" borderId="0" xfId="0" applyFont="1" applyFill="1"/>
    <xf numFmtId="0" fontId="2" fillId="0" borderId="0" xfId="0" applyFont="1"/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8" fillId="0" borderId="0" xfId="0" applyFont="1"/>
    <xf numFmtId="0" fontId="18" fillId="0" borderId="0" xfId="0" applyFont="1" applyAlignment="1">
      <alignment horizontal="left" vertical="center" indent="2"/>
    </xf>
    <xf numFmtId="0" fontId="2" fillId="7" borderId="0" xfId="0" applyFont="1" applyFill="1"/>
    <xf numFmtId="0" fontId="0" fillId="7" borderId="0" xfId="0" applyFill="1"/>
    <xf numFmtId="0" fontId="2" fillId="0" borderId="0" xfId="0" applyFont="1" applyFill="1"/>
    <xf numFmtId="0" fontId="2" fillId="5" borderId="0" xfId="0" applyFont="1" applyFill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10"/>
    </xf>
    <xf numFmtId="0" fontId="1" fillId="0" borderId="0" xfId="0" applyFont="1" applyAlignment="1">
      <alignment horizontal="left" vertical="center" indent="3"/>
    </xf>
    <xf numFmtId="0" fontId="18" fillId="0" borderId="0" xfId="0" applyFont="1" applyAlignment="1">
      <alignment horizontal="left" vertical="center" indent="3"/>
    </xf>
    <xf numFmtId="0" fontId="1" fillId="0" borderId="0" xfId="0" applyFont="1" applyAlignment="1">
      <alignment horizontal="left" vertical="center" indent="4"/>
    </xf>
    <xf numFmtId="0" fontId="1" fillId="0" borderId="0" xfId="0" applyFont="1"/>
    <xf numFmtId="0" fontId="16" fillId="0" borderId="0" xfId="0" applyFont="1" applyAlignment="1">
      <alignment horizontal="left" vertical="center" indent="10"/>
    </xf>
    <xf numFmtId="0" fontId="21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2"/>
    </xf>
    <xf numFmtId="0" fontId="1" fillId="3" borderId="0" xfId="0" applyFont="1" applyFill="1" applyAlignment="1">
      <alignment horizontal="left" vertical="center" indent="3"/>
    </xf>
    <xf numFmtId="0" fontId="5" fillId="8" borderId="0" xfId="0" applyFont="1" applyFill="1"/>
    <xf numFmtId="0" fontId="16" fillId="0" borderId="0" xfId="0" applyFont="1" applyFill="1"/>
    <xf numFmtId="0" fontId="4" fillId="0" borderId="0" xfId="1" applyFill="1"/>
    <xf numFmtId="0" fontId="1" fillId="0" borderId="0" xfId="0" applyFont="1" applyFill="1"/>
    <xf numFmtId="0" fontId="0" fillId="9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nny.soriano@inrae.fr" TargetMode="External"/><Relationship Id="rId2" Type="http://schemas.openxmlformats.org/officeDocument/2006/relationships/hyperlink" Target="mailto:agnes.robin@cirad.fr" TargetMode="External"/><Relationship Id="rId1" Type="http://schemas.openxmlformats.org/officeDocument/2006/relationships/hyperlink" Target="mailto:mickael.hedde@inrae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929139321000950" TargetMode="External"/><Relationship Id="rId2" Type="http://schemas.openxmlformats.org/officeDocument/2006/relationships/hyperlink" Target="https://journals.plos.org/plosone/article?id=10.1371/journal.pone.0097629" TargetMode="External"/><Relationship Id="rId1" Type="http://schemas.openxmlformats.org/officeDocument/2006/relationships/hyperlink" Target="https://www.sciencedirect.com/science/article/pii/S0167701210003623" TargetMode="External"/><Relationship Id="rId5" Type="http://schemas.openxmlformats.org/officeDocument/2006/relationships/hyperlink" Target="https://doi.org/10.1007/s11104-022-05829-z" TargetMode="External"/><Relationship Id="rId4" Type="http://schemas.openxmlformats.org/officeDocument/2006/relationships/hyperlink" Target="https://pubmed.ncbi.nlm.nih.gov/31489482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4/PBIOMES-07-22-0042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16" sqref="B16"/>
    </sheetView>
  </sheetViews>
  <sheetFormatPr baseColWidth="10" defaultRowHeight="15"/>
  <cols>
    <col min="1" max="1" width="41.42578125" customWidth="1"/>
    <col min="2" max="2" width="110.85546875" customWidth="1"/>
    <col min="3" max="3" width="55.140625" customWidth="1"/>
  </cols>
  <sheetData>
    <row r="1" spans="1:3">
      <c r="A1" s="1" t="s">
        <v>0</v>
      </c>
      <c r="B1" s="1" t="s">
        <v>1</v>
      </c>
    </row>
    <row r="3" spans="1:3">
      <c r="A3" t="s">
        <v>2</v>
      </c>
    </row>
    <row r="5" spans="1:3">
      <c r="A5" t="s">
        <v>3</v>
      </c>
      <c r="B5" t="s">
        <v>4</v>
      </c>
      <c r="C5" s="2" t="s">
        <v>5</v>
      </c>
    </row>
    <row r="7" spans="1:3">
      <c r="A7" t="s">
        <v>6</v>
      </c>
      <c r="B7" t="s">
        <v>7</v>
      </c>
      <c r="C7" s="2" t="s">
        <v>8</v>
      </c>
    </row>
    <row r="9" spans="1:3">
      <c r="A9" t="s">
        <v>9</v>
      </c>
      <c r="B9" t="s">
        <v>10</v>
      </c>
      <c r="C9" s="2" t="s">
        <v>11</v>
      </c>
    </row>
    <row r="11" spans="1:3">
      <c r="A11" t="s">
        <v>12</v>
      </c>
      <c r="B11" t="s">
        <v>13</v>
      </c>
    </row>
  </sheetData>
  <hyperlinks>
    <hyperlink ref="C5" r:id="rId1" xr:uid="{00000000-0004-0000-0000-000000000000}"/>
    <hyperlink ref="C7" r:id="rId2" xr:uid="{00000000-0004-0000-0000-000001000000}"/>
    <hyperlink ref="C9" r:id="rId3" xr:uid="{00000000-0004-0000-0000-000002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34"/>
  <sheetViews>
    <sheetView workbookViewId="0">
      <selection activeCell="F22" sqref="F22"/>
    </sheetView>
  </sheetViews>
  <sheetFormatPr baseColWidth="10" defaultRowHeight="15"/>
  <cols>
    <col min="1" max="1" width="131.7109375" customWidth="1"/>
    <col min="15" max="21" width="11.42578125" style="26"/>
  </cols>
  <sheetData>
    <row r="2" spans="1:17">
      <c r="A2" s="33" t="s">
        <v>134</v>
      </c>
    </row>
    <row r="3" spans="1:17">
      <c r="A3" s="34" t="s">
        <v>135</v>
      </c>
    </row>
    <row r="4" spans="1:17">
      <c r="A4" s="35" t="s">
        <v>136</v>
      </c>
    </row>
    <row r="5" spans="1:17">
      <c r="A5" s="36" t="s">
        <v>137</v>
      </c>
    </row>
    <row r="6" spans="1:17">
      <c r="A6" s="36" t="s">
        <v>138</v>
      </c>
    </row>
    <row r="7" spans="1:17">
      <c r="A7" s="36" t="s">
        <v>139</v>
      </c>
    </row>
    <row r="8" spans="1:17">
      <c r="A8" s="36" t="s">
        <v>35</v>
      </c>
    </row>
    <row r="9" spans="1:17">
      <c r="A9" s="34" t="s">
        <v>140</v>
      </c>
    </row>
    <row r="10" spans="1:17">
      <c r="A10" s="35" t="s">
        <v>141</v>
      </c>
    </row>
    <row r="11" spans="1:17">
      <c r="A11" s="36" t="s">
        <v>110</v>
      </c>
    </row>
    <row r="12" spans="1:17">
      <c r="A12" s="42" t="s">
        <v>142</v>
      </c>
    </row>
    <row r="13" spans="1:17">
      <c r="A13" s="36" t="s">
        <v>143</v>
      </c>
      <c r="O13" s="25"/>
      <c r="P13" s="25"/>
      <c r="Q13" s="25"/>
    </row>
    <row r="14" spans="1:17">
      <c r="A14" s="32"/>
    </row>
    <row r="15" spans="1:17">
      <c r="A15" s="37" t="s">
        <v>144</v>
      </c>
      <c r="B15" s="38" t="s">
        <v>154</v>
      </c>
      <c r="C15" s="38" t="s">
        <v>155</v>
      </c>
      <c r="D15" s="38" t="s">
        <v>156</v>
      </c>
      <c r="F15" s="38" t="s">
        <v>154</v>
      </c>
      <c r="G15" s="38" t="s">
        <v>155</v>
      </c>
      <c r="H15" s="38" t="s">
        <v>156</v>
      </c>
    </row>
    <row r="16" spans="1:17">
      <c r="A16" s="34" t="s">
        <v>145</v>
      </c>
      <c r="F16" s="17"/>
      <c r="G16" s="17"/>
      <c r="H16" s="17"/>
    </row>
    <row r="17" spans="1:18">
      <c r="A17" s="35" t="s">
        <v>146</v>
      </c>
      <c r="B17">
        <v>42</v>
      </c>
      <c r="C17">
        <v>186</v>
      </c>
      <c r="D17">
        <f>B17*C17</f>
        <v>7812</v>
      </c>
      <c r="F17" s="17">
        <v>42</v>
      </c>
      <c r="G17" s="17">
        <v>126</v>
      </c>
      <c r="H17" s="17">
        <f>F17*G17</f>
        <v>5292</v>
      </c>
    </row>
    <row r="18" spans="1:18">
      <c r="A18" s="35" t="s">
        <v>147</v>
      </c>
      <c r="B18">
        <v>32</v>
      </c>
      <c r="C18">
        <v>186</v>
      </c>
      <c r="D18" s="17">
        <f t="shared" ref="D18:D24" si="0">B18*C18</f>
        <v>5952</v>
      </c>
      <c r="F18" s="17"/>
      <c r="G18" s="17"/>
      <c r="H18" s="17"/>
    </row>
    <row r="19" spans="1:18">
      <c r="A19" s="35" t="s">
        <v>148</v>
      </c>
      <c r="D19" s="17"/>
      <c r="F19" s="17"/>
      <c r="G19" s="17"/>
      <c r="H19" s="17"/>
    </row>
    <row r="20" spans="1:18">
      <c r="A20" s="37" t="s">
        <v>149</v>
      </c>
      <c r="D20" s="17"/>
      <c r="F20" s="17"/>
      <c r="G20" s="17"/>
      <c r="H20" s="17"/>
    </row>
    <row r="21" spans="1:18">
      <c r="A21" s="34" t="s">
        <v>150</v>
      </c>
      <c r="B21">
        <v>26</v>
      </c>
      <c r="C21">
        <v>186</v>
      </c>
      <c r="D21" s="17">
        <f t="shared" si="0"/>
        <v>4836</v>
      </c>
      <c r="F21" s="17">
        <v>15</v>
      </c>
      <c r="G21" s="17">
        <v>126</v>
      </c>
      <c r="H21" s="17">
        <f t="shared" ref="H21" si="1">F21*G21</f>
        <v>1890</v>
      </c>
      <c r="O21" s="25"/>
      <c r="Q21" s="25"/>
      <c r="R21" s="25"/>
    </row>
    <row r="22" spans="1:18">
      <c r="A22" s="32"/>
      <c r="D22" s="17"/>
      <c r="F22" s="17"/>
      <c r="G22" s="17"/>
      <c r="H22" s="17"/>
      <c r="O22" s="25"/>
      <c r="Q22" s="25"/>
    </row>
    <row r="23" spans="1:18">
      <c r="A23" s="37" t="s">
        <v>151</v>
      </c>
      <c r="D23" s="17"/>
      <c r="F23" s="17"/>
      <c r="G23" s="17"/>
      <c r="H23" s="17"/>
      <c r="O23" s="25"/>
      <c r="P23" s="25"/>
      <c r="Q23" s="25"/>
    </row>
    <row r="24" spans="1:18">
      <c r="A24" s="34" t="s">
        <v>152</v>
      </c>
      <c r="B24">
        <v>39</v>
      </c>
      <c r="C24">
        <v>186</v>
      </c>
      <c r="D24" s="17">
        <f t="shared" si="0"/>
        <v>7254</v>
      </c>
      <c r="F24" s="17">
        <v>39</v>
      </c>
      <c r="G24" s="17">
        <v>126</v>
      </c>
      <c r="H24" s="17">
        <f t="shared" ref="H24" si="2">F24*G24</f>
        <v>4914</v>
      </c>
    </row>
    <row r="25" spans="1:18">
      <c r="A25" s="37" t="s">
        <v>153</v>
      </c>
    </row>
    <row r="26" spans="1:18">
      <c r="A26" s="39" t="s">
        <v>159</v>
      </c>
      <c r="D26">
        <v>800</v>
      </c>
      <c r="H26" s="17">
        <v>800</v>
      </c>
    </row>
    <row r="27" spans="1:18">
      <c r="A27" s="39" t="s">
        <v>157</v>
      </c>
      <c r="D27">
        <v>4200</v>
      </c>
      <c r="H27" s="17">
        <v>4200</v>
      </c>
    </row>
    <row r="28" spans="1:18">
      <c r="A28" s="39" t="s">
        <v>158</v>
      </c>
    </row>
    <row r="29" spans="1:18">
      <c r="B29">
        <f>SUM(B17:B24)</f>
        <v>139</v>
      </c>
      <c r="D29">
        <f>SUM(D17:D27)</f>
        <v>30854</v>
      </c>
      <c r="H29" s="28">
        <f>SUM(H17:H27)</f>
        <v>17096</v>
      </c>
    </row>
    <row r="32" spans="1:18">
      <c r="A32" s="41" t="s">
        <v>160</v>
      </c>
      <c r="B32" s="40">
        <f>B29/7</f>
        <v>19.857142857142858</v>
      </c>
    </row>
    <row r="33" spans="1:2">
      <c r="A33" s="41" t="s">
        <v>161</v>
      </c>
      <c r="B33" s="40">
        <f>5000/186</f>
        <v>26.881720430107528</v>
      </c>
    </row>
    <row r="34" spans="1:2">
      <c r="B34" s="40">
        <f>B32+B33</f>
        <v>46.738863287250382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0CF-55AD-4FD1-93B3-3E99079B1BFF}">
  <dimension ref="A1:I20"/>
  <sheetViews>
    <sheetView workbookViewId="0">
      <selection activeCell="K21" sqref="K21"/>
    </sheetView>
  </sheetViews>
  <sheetFormatPr baseColWidth="10" defaultRowHeight="15"/>
  <cols>
    <col min="1" max="1" width="79.7109375" customWidth="1"/>
    <col min="4" max="4" width="12.42578125" customWidth="1"/>
    <col min="8" max="8" width="21.28515625" customWidth="1"/>
  </cols>
  <sheetData>
    <row r="1" spans="1:9">
      <c r="A1" s="48" t="s">
        <v>183</v>
      </c>
    </row>
    <row r="2" spans="1:9">
      <c r="A2" s="32"/>
      <c r="B2" s="48" t="s">
        <v>145</v>
      </c>
      <c r="C2" s="48" t="s">
        <v>155</v>
      </c>
      <c r="D2" s="48" t="s">
        <v>198</v>
      </c>
      <c r="G2" s="45" t="s">
        <v>175</v>
      </c>
      <c r="H2" s="26" t="s">
        <v>181</v>
      </c>
      <c r="I2" s="26">
        <v>186</v>
      </c>
    </row>
    <row r="3" spans="1:9">
      <c r="A3" s="49" t="s">
        <v>199</v>
      </c>
      <c r="C3">
        <v>4</v>
      </c>
      <c r="D3">
        <v>500</v>
      </c>
      <c r="G3" s="47" t="s">
        <v>176</v>
      </c>
      <c r="H3" s="43" t="s">
        <v>178</v>
      </c>
      <c r="I3" s="43">
        <f>(60*2)+6</f>
        <v>126</v>
      </c>
    </row>
    <row r="4" spans="1:9">
      <c r="A4" s="50" t="s">
        <v>184</v>
      </c>
      <c r="G4" s="47" t="s">
        <v>177</v>
      </c>
      <c r="H4" s="43" t="s">
        <v>179</v>
      </c>
      <c r="I4" s="43">
        <f>(48*3)+6</f>
        <v>150</v>
      </c>
    </row>
    <row r="5" spans="1:9">
      <c r="A5" s="50" t="s">
        <v>185</v>
      </c>
      <c r="G5" s="47" t="s">
        <v>182</v>
      </c>
      <c r="H5" s="43" t="s">
        <v>180</v>
      </c>
      <c r="I5" s="43">
        <f>(48*2)+6</f>
        <v>102</v>
      </c>
    </row>
    <row r="6" spans="1:9">
      <c r="A6" s="50" t="s">
        <v>186</v>
      </c>
    </row>
    <row r="7" spans="1:9">
      <c r="A7" s="50" t="s">
        <v>187</v>
      </c>
    </row>
    <row r="8" spans="1:9">
      <c r="A8" s="49" t="s">
        <v>188</v>
      </c>
      <c r="B8">
        <v>65</v>
      </c>
      <c r="C8">
        <v>150</v>
      </c>
      <c r="D8">
        <f>C8*B8</f>
        <v>9750</v>
      </c>
      <c r="H8" s="55" t="s">
        <v>205</v>
      </c>
      <c r="I8" s="55" t="s">
        <v>204</v>
      </c>
    </row>
    <row r="9" spans="1:9">
      <c r="A9" s="50" t="s">
        <v>189</v>
      </c>
      <c r="G9" s="48" t="s">
        <v>200</v>
      </c>
      <c r="H9">
        <v>25960</v>
      </c>
      <c r="I9">
        <v>21760</v>
      </c>
    </row>
    <row r="10" spans="1:9">
      <c r="A10" s="49" t="s">
        <v>149</v>
      </c>
      <c r="B10">
        <v>24</v>
      </c>
      <c r="C10">
        <v>150</v>
      </c>
      <c r="D10">
        <f>C10*B10</f>
        <v>3600</v>
      </c>
      <c r="G10" s="48" t="s">
        <v>201</v>
      </c>
      <c r="H10">
        <v>20620</v>
      </c>
      <c r="I10" s="43">
        <v>16420</v>
      </c>
    </row>
    <row r="11" spans="1:9">
      <c r="A11" s="50" t="s">
        <v>190</v>
      </c>
      <c r="G11" s="48" t="s">
        <v>202</v>
      </c>
      <c r="H11">
        <v>22756</v>
      </c>
      <c r="I11" s="43">
        <v>18556</v>
      </c>
    </row>
    <row r="12" spans="1:9">
      <c r="A12" s="49" t="s">
        <v>191</v>
      </c>
      <c r="D12">
        <v>3906</v>
      </c>
      <c r="G12" s="53" t="s">
        <v>203</v>
      </c>
      <c r="H12" s="54">
        <v>18484</v>
      </c>
      <c r="I12" s="26">
        <v>14284</v>
      </c>
    </row>
    <row r="13" spans="1:9">
      <c r="A13" s="50" t="s">
        <v>192</v>
      </c>
    </row>
    <row r="14" spans="1:9">
      <c r="A14" s="52" t="s">
        <v>193</v>
      </c>
    </row>
    <row r="15" spans="1:9">
      <c r="A15" s="49" t="s">
        <v>194</v>
      </c>
    </row>
    <row r="16" spans="1:9">
      <c r="A16" s="50" t="s">
        <v>195</v>
      </c>
      <c r="D16">
        <v>800</v>
      </c>
    </row>
    <row r="17" spans="1:5">
      <c r="A17" s="56" t="s">
        <v>196</v>
      </c>
      <c r="B17" s="46"/>
      <c r="C17" s="46"/>
      <c r="D17" s="46"/>
      <c r="E17" s="46">
        <v>4200</v>
      </c>
    </row>
    <row r="19" spans="1:5">
      <c r="A19" s="51" t="s">
        <v>197</v>
      </c>
    </row>
    <row r="20" spans="1:5">
      <c r="D20">
        <f>SUM(D3:D17)</f>
        <v>18556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91AA-6201-480B-B2D9-2801F3D19A4B}">
  <dimension ref="A1:K45"/>
  <sheetViews>
    <sheetView workbookViewId="0">
      <selection activeCell="E45" sqref="E45"/>
    </sheetView>
  </sheetViews>
  <sheetFormatPr baseColWidth="10" defaultRowHeight="15"/>
  <cols>
    <col min="1" max="1" width="79.85546875" customWidth="1"/>
  </cols>
  <sheetData>
    <row r="1" spans="1:11">
      <c r="J1">
        <v>19000</v>
      </c>
    </row>
    <row r="2" spans="1:11">
      <c r="A2" s="65" t="s">
        <v>206</v>
      </c>
      <c r="B2">
        <v>500</v>
      </c>
      <c r="C2">
        <v>500</v>
      </c>
      <c r="E2" s="72">
        <v>500</v>
      </c>
      <c r="J2">
        <f>J1-C45</f>
        <v>1332</v>
      </c>
    </row>
    <row r="3" spans="1:11">
      <c r="A3" s="58" t="s">
        <v>184</v>
      </c>
      <c r="E3" s="72"/>
    </row>
    <row r="4" spans="1:11">
      <c r="A4" s="58" t="s">
        <v>185</v>
      </c>
      <c r="E4" s="72"/>
    </row>
    <row r="5" spans="1:11">
      <c r="A5" s="58" t="s">
        <v>186</v>
      </c>
      <c r="E5" s="72"/>
    </row>
    <row r="6" spans="1:11">
      <c r="A6" s="58" t="s">
        <v>187</v>
      </c>
      <c r="E6" s="72"/>
    </row>
    <row r="7" spans="1:11">
      <c r="E7" s="72"/>
    </row>
    <row r="8" spans="1:11">
      <c r="A8" s="59"/>
      <c r="E8" s="72"/>
    </row>
    <row r="9" spans="1:11">
      <c r="A9" s="32"/>
      <c r="E9" s="72"/>
      <c r="G9" s="72" t="s">
        <v>220</v>
      </c>
      <c r="H9" s="72"/>
      <c r="I9" s="72"/>
      <c r="J9" s="72"/>
      <c r="K9" s="72"/>
    </row>
    <row r="10" spans="1:11">
      <c r="A10" s="49" t="s">
        <v>207</v>
      </c>
      <c r="E10" s="72"/>
      <c r="G10" s="72" t="s">
        <v>221</v>
      </c>
      <c r="H10" s="72"/>
      <c r="I10" s="72"/>
      <c r="J10" s="72"/>
      <c r="K10" s="72"/>
    </row>
    <row r="11" spans="1:11">
      <c r="A11" s="52" t="s">
        <v>208</v>
      </c>
      <c r="E11" s="72"/>
      <c r="G11" s="72" t="s">
        <v>222</v>
      </c>
      <c r="H11" s="72"/>
      <c r="I11" s="72"/>
      <c r="J11" s="72"/>
      <c r="K11" s="72"/>
    </row>
    <row r="12" spans="1:11">
      <c r="A12" s="60" t="s">
        <v>189</v>
      </c>
      <c r="B12">
        <v>12090</v>
      </c>
      <c r="E12" s="72"/>
      <c r="G12" s="72" t="s">
        <v>223</v>
      </c>
      <c r="H12" s="72"/>
      <c r="I12" s="72"/>
      <c r="J12" s="72"/>
      <c r="K12" s="72"/>
    </row>
    <row r="13" spans="1:11">
      <c r="A13" s="52" t="s">
        <v>209</v>
      </c>
      <c r="E13" s="72"/>
    </row>
    <row r="14" spans="1:11">
      <c r="A14" s="61" t="s">
        <v>210</v>
      </c>
      <c r="E14" s="72"/>
    </row>
    <row r="15" spans="1:11">
      <c r="A15" s="61" t="s">
        <v>211</v>
      </c>
      <c r="E15" s="72"/>
    </row>
    <row r="16" spans="1:11">
      <c r="A16" s="62" t="s">
        <v>212</v>
      </c>
      <c r="B16">
        <v>10416</v>
      </c>
      <c r="E16" s="72"/>
    </row>
    <row r="17" spans="1:5">
      <c r="E17" s="72"/>
    </row>
    <row r="18" spans="1:5">
      <c r="A18" s="63"/>
      <c r="E18" s="72"/>
    </row>
    <row r="19" spans="1:5">
      <c r="A19" s="57"/>
      <c r="E19" s="72"/>
    </row>
    <row r="20" spans="1:5">
      <c r="A20" s="52" t="s">
        <v>213</v>
      </c>
      <c r="E20" s="72"/>
    </row>
    <row r="21" spans="1:5">
      <c r="A21" s="67" t="s">
        <v>214</v>
      </c>
      <c r="B21">
        <v>7998</v>
      </c>
      <c r="C21">
        <v>7998</v>
      </c>
      <c r="E21" s="72">
        <f>46*129</f>
        <v>5934</v>
      </c>
    </row>
    <row r="22" spans="1:5">
      <c r="A22" s="52" t="s">
        <v>215</v>
      </c>
      <c r="E22" s="72"/>
    </row>
    <row r="23" spans="1:5">
      <c r="A23" s="61" t="s">
        <v>216</v>
      </c>
      <c r="E23" s="72"/>
    </row>
    <row r="24" spans="1:5">
      <c r="A24" s="61" t="s">
        <v>217</v>
      </c>
      <c r="E24" s="72"/>
    </row>
    <row r="25" spans="1:5">
      <c r="A25" s="62" t="s">
        <v>218</v>
      </c>
      <c r="B25">
        <v>7068</v>
      </c>
      <c r="E25" s="72"/>
    </row>
    <row r="26" spans="1:5">
      <c r="E26" s="72"/>
    </row>
    <row r="27" spans="1:5">
      <c r="A27" s="59"/>
      <c r="E27" s="72"/>
    </row>
    <row r="28" spans="1:5">
      <c r="A28" s="32"/>
      <c r="E28" s="72"/>
    </row>
    <row r="29" spans="1:5">
      <c r="A29" s="65" t="s">
        <v>149</v>
      </c>
      <c r="B29">
        <v>4464</v>
      </c>
      <c r="C29">
        <v>4464</v>
      </c>
      <c r="E29" s="72">
        <f>24*129</f>
        <v>3096</v>
      </c>
    </row>
    <row r="30" spans="1:5">
      <c r="A30" s="58" t="s">
        <v>190</v>
      </c>
      <c r="E30" s="72"/>
    </row>
    <row r="31" spans="1:5">
      <c r="E31" s="72"/>
    </row>
    <row r="32" spans="1:5">
      <c r="A32" s="59"/>
      <c r="E32" s="72"/>
    </row>
    <row r="33" spans="1:5">
      <c r="A33" s="32"/>
      <c r="E33" s="72"/>
    </row>
    <row r="34" spans="1:5">
      <c r="A34" s="65" t="s">
        <v>191</v>
      </c>
      <c r="E34" s="72"/>
    </row>
    <row r="35" spans="1:5">
      <c r="A35" s="58" t="s">
        <v>192</v>
      </c>
      <c r="B35">
        <v>3906</v>
      </c>
      <c r="C35">
        <v>3906</v>
      </c>
      <c r="E35" s="72">
        <v>3906</v>
      </c>
    </row>
    <row r="36" spans="1:5">
      <c r="A36" s="52" t="s">
        <v>193</v>
      </c>
      <c r="E36" s="72"/>
    </row>
    <row r="37" spans="1:5">
      <c r="E37" s="72"/>
    </row>
    <row r="38" spans="1:5">
      <c r="A38" s="64"/>
      <c r="E38" s="72"/>
    </row>
    <row r="39" spans="1:5">
      <c r="A39" s="32"/>
      <c r="E39" s="72"/>
    </row>
    <row r="40" spans="1:5">
      <c r="A40" s="49" t="s">
        <v>194</v>
      </c>
      <c r="E40" s="72"/>
    </row>
    <row r="41" spans="1:5">
      <c r="A41" s="66" t="s">
        <v>195</v>
      </c>
      <c r="B41">
        <v>800</v>
      </c>
      <c r="C41">
        <v>800</v>
      </c>
      <c r="E41" s="72">
        <v>800</v>
      </c>
    </row>
    <row r="42" spans="1:5">
      <c r="A42" s="58" t="s">
        <v>196</v>
      </c>
      <c r="B42">
        <v>4200</v>
      </c>
      <c r="E42" s="72"/>
    </row>
    <row r="43" spans="1:5">
      <c r="E43" s="72"/>
    </row>
    <row r="44" spans="1:5">
      <c r="E44" s="72"/>
    </row>
    <row r="45" spans="1:5">
      <c r="B45" s="71" t="s">
        <v>219</v>
      </c>
      <c r="C45" s="26">
        <f>SUM(C2:C41)</f>
        <v>17668</v>
      </c>
      <c r="D45" s="26">
        <f t="shared" ref="D45" si="0">SUM(D2:D41)</f>
        <v>0</v>
      </c>
      <c r="E45" s="72">
        <f>SUM(E2:E41)</f>
        <v>14236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workbookViewId="0">
      <selection activeCell="B29" sqref="B29"/>
    </sheetView>
  </sheetViews>
  <sheetFormatPr baseColWidth="10" defaultRowHeight="15"/>
  <cols>
    <col min="1" max="1" width="31" customWidth="1"/>
    <col min="2" max="2" width="32.7109375" customWidth="1"/>
    <col min="5" max="5" width="30.85546875" customWidth="1"/>
    <col min="6" max="6" width="64.140625" customWidth="1"/>
    <col min="7" max="7" width="71.42578125" customWidth="1"/>
  </cols>
  <sheetData>
    <row r="1" spans="1:7">
      <c r="A1" s="5" t="s">
        <v>224</v>
      </c>
    </row>
    <row r="2" spans="1:7" s="17" customFormat="1" ht="12.6" customHeight="1">
      <c r="A2" s="5"/>
    </row>
    <row r="4" spans="1:7">
      <c r="A4" s="6" t="s">
        <v>14</v>
      </c>
      <c r="B4" s="6" t="s">
        <v>123</v>
      </c>
      <c r="C4" s="6" t="s">
        <v>105</v>
      </c>
      <c r="D4" s="4"/>
      <c r="E4" s="4"/>
      <c r="F4" s="4"/>
      <c r="G4" s="4"/>
    </row>
    <row r="5" spans="1:7">
      <c r="A5" s="4" t="s">
        <v>15</v>
      </c>
      <c r="B5" s="4" t="s">
        <v>16</v>
      </c>
      <c r="C5" s="4"/>
      <c r="D5" s="4" t="s">
        <v>17</v>
      </c>
      <c r="E5" s="4" t="s">
        <v>18</v>
      </c>
      <c r="F5" s="4" t="s">
        <v>19</v>
      </c>
      <c r="G5" s="4"/>
    </row>
    <row r="6" spans="1:7">
      <c r="A6" s="4" t="s">
        <v>20</v>
      </c>
      <c r="B6" s="4" t="s">
        <v>21</v>
      </c>
      <c r="C6" s="4"/>
      <c r="D6" s="4" t="s">
        <v>17</v>
      </c>
      <c r="E6" s="4" t="s">
        <v>22</v>
      </c>
      <c r="F6" s="2" t="s">
        <v>23</v>
      </c>
      <c r="G6" s="4"/>
    </row>
    <row r="7" spans="1:7">
      <c r="A7" s="4"/>
      <c r="B7" s="4"/>
      <c r="C7" s="4"/>
      <c r="D7" s="4"/>
      <c r="E7" s="4"/>
      <c r="F7" s="4"/>
      <c r="G7" s="4"/>
    </row>
    <row r="8" spans="1:7">
      <c r="A8" s="6" t="s">
        <v>24</v>
      </c>
      <c r="B8" s="6" t="s">
        <v>27</v>
      </c>
      <c r="C8" s="6" t="s">
        <v>25</v>
      </c>
      <c r="D8" s="4"/>
      <c r="E8" s="4"/>
      <c r="F8" s="4"/>
      <c r="G8" s="4"/>
    </row>
    <row r="9" spans="1:7">
      <c r="A9" s="4" t="s">
        <v>26</v>
      </c>
      <c r="B9" s="4" t="s">
        <v>16</v>
      </c>
      <c r="C9" s="4"/>
      <c r="D9" s="4" t="s">
        <v>27</v>
      </c>
      <c r="E9" s="4" t="s">
        <v>28</v>
      </c>
      <c r="F9" s="4" t="s">
        <v>29</v>
      </c>
      <c r="G9" s="4"/>
    </row>
    <row r="10" spans="1:7">
      <c r="A10" s="4" t="s">
        <v>30</v>
      </c>
      <c r="B10" s="4" t="s">
        <v>21</v>
      </c>
      <c r="C10" s="4"/>
      <c r="D10" s="4" t="s">
        <v>27</v>
      </c>
      <c r="E10" s="4" t="s">
        <v>31</v>
      </c>
      <c r="F10" s="2" t="s">
        <v>32</v>
      </c>
      <c r="G10" s="4"/>
    </row>
    <row r="13" spans="1:7">
      <c r="A13" s="6" t="s">
        <v>35</v>
      </c>
      <c r="B13" s="6" t="s">
        <v>34</v>
      </c>
      <c r="C13" s="6" t="s">
        <v>36</v>
      </c>
      <c r="G13" s="5"/>
    </row>
    <row r="14" spans="1:7">
      <c r="A14" t="s">
        <v>37</v>
      </c>
      <c r="D14" t="s">
        <v>34</v>
      </c>
      <c r="E14" t="s">
        <v>38</v>
      </c>
      <c r="F14" t="s">
        <v>39</v>
      </c>
    </row>
    <row r="15" spans="1:7">
      <c r="A15" t="s">
        <v>40</v>
      </c>
      <c r="D15" t="s">
        <v>34</v>
      </c>
      <c r="E15" t="s">
        <v>41</v>
      </c>
      <c r="F15" s="2" t="s">
        <v>42</v>
      </c>
    </row>
    <row r="18" spans="1:8">
      <c r="A18" s="68" t="s">
        <v>110</v>
      </c>
      <c r="B18" s="68"/>
      <c r="C18" s="6" t="s">
        <v>133</v>
      </c>
    </row>
    <row r="19" spans="1:8" s="26" customFormat="1">
      <c r="A19" s="69" t="s">
        <v>129</v>
      </c>
      <c r="E19" s="26" t="s">
        <v>132</v>
      </c>
      <c r="F19" s="26" t="s">
        <v>131</v>
      </c>
    </row>
    <row r="20" spans="1:8" s="26" customFormat="1">
      <c r="A20" s="26" t="s">
        <v>128</v>
      </c>
      <c r="F20" s="70" t="s">
        <v>130</v>
      </c>
    </row>
    <row r="21" spans="1:8" s="17" customFormat="1">
      <c r="F21" s="26" t="s">
        <v>162</v>
      </c>
    </row>
    <row r="22" spans="1:8" s="17" customFormat="1">
      <c r="F22" s="70"/>
    </row>
    <row r="23" spans="1:8">
      <c r="A23" s="68" t="s">
        <v>174</v>
      </c>
      <c r="B23" s="6" t="s">
        <v>164</v>
      </c>
      <c r="C23" s="6" t="s">
        <v>163</v>
      </c>
    </row>
    <row r="24" spans="1:8">
      <c r="A24" s="26" t="s">
        <v>165</v>
      </c>
      <c r="B24" s="26" t="s">
        <v>16</v>
      </c>
      <c r="C24" s="26"/>
      <c r="D24" s="17" t="s">
        <v>34</v>
      </c>
      <c r="E24" s="17" t="s">
        <v>166</v>
      </c>
      <c r="F24" s="44" t="s">
        <v>167</v>
      </c>
      <c r="G24" s="17" t="s">
        <v>168</v>
      </c>
      <c r="H24" s="17"/>
    </row>
    <row r="25" spans="1:8">
      <c r="A25" s="26" t="s">
        <v>169</v>
      </c>
      <c r="B25" s="26" t="s">
        <v>21</v>
      </c>
      <c r="C25" s="26"/>
      <c r="D25" s="17" t="s">
        <v>34</v>
      </c>
      <c r="E25" s="17" t="s">
        <v>170</v>
      </c>
      <c r="F25" s="17" t="s">
        <v>171</v>
      </c>
      <c r="G25" s="17" t="s">
        <v>172</v>
      </c>
    </row>
    <row r="26" spans="1:8">
      <c r="F26" s="31" t="s">
        <v>173</v>
      </c>
    </row>
  </sheetData>
  <hyperlinks>
    <hyperlink ref="F6" r:id="rId1" xr:uid="{00000000-0004-0000-0200-000000000000}"/>
    <hyperlink ref="F10" r:id="rId2" xr:uid="{00000000-0004-0000-0200-000001000000}"/>
    <hyperlink ref="F15" r:id="rId3" xr:uid="{00000000-0004-0000-0200-000004000000}"/>
    <hyperlink ref="F20" r:id="rId4" xr:uid="{F9C49DBC-1136-4397-804E-46A1A2D78D79}"/>
    <hyperlink ref="F26" r:id="rId5" xr:uid="{8FAF4993-4EF8-4853-8988-9B6B0FD7A652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16" workbookViewId="0">
      <selection activeCell="C27" sqref="C27"/>
    </sheetView>
  </sheetViews>
  <sheetFormatPr baseColWidth="10" defaultRowHeight="15"/>
  <cols>
    <col min="1" max="1" width="26.28515625" customWidth="1"/>
    <col min="2" max="2" width="22.7109375" style="17" customWidth="1"/>
    <col min="3" max="3" width="31" customWidth="1"/>
    <col min="5" max="5" width="55" customWidth="1"/>
    <col min="7" max="7" width="48" customWidth="1"/>
  </cols>
  <sheetData>
    <row r="1" spans="1:7">
      <c r="E1" t="s">
        <v>127</v>
      </c>
    </row>
    <row r="2" spans="1:7">
      <c r="A2">
        <v>2</v>
      </c>
      <c r="B2" s="17" t="s">
        <v>113</v>
      </c>
      <c r="C2" t="s">
        <v>112</v>
      </c>
      <c r="E2">
        <v>2</v>
      </c>
    </row>
    <row r="3" spans="1:7">
      <c r="A3" s="27">
        <v>2</v>
      </c>
      <c r="B3" s="27" t="s">
        <v>115</v>
      </c>
      <c r="C3" s="27" t="s">
        <v>116</v>
      </c>
      <c r="D3" s="27"/>
      <c r="E3" s="27">
        <v>1</v>
      </c>
      <c r="F3" s="27"/>
      <c r="G3" s="27"/>
    </row>
    <row r="4" spans="1:7">
      <c r="A4" s="27">
        <v>3</v>
      </c>
      <c r="B4" s="27" t="s">
        <v>114</v>
      </c>
      <c r="C4" s="27" t="s">
        <v>117</v>
      </c>
      <c r="D4" s="27"/>
      <c r="E4" s="27">
        <v>3</v>
      </c>
      <c r="F4" s="27"/>
      <c r="G4" s="27"/>
    </row>
    <row r="5" spans="1:7" s="4" customFormat="1">
      <c r="A5" s="27">
        <v>5</v>
      </c>
      <c r="B5" s="27" t="s">
        <v>118</v>
      </c>
      <c r="C5" s="27"/>
      <c r="D5" s="27"/>
      <c r="E5" s="27">
        <f>E2*E3*E4</f>
        <v>6</v>
      </c>
      <c r="F5" s="27"/>
      <c r="G5" s="27"/>
    </row>
    <row r="6" spans="1:7" s="4" customFormat="1">
      <c r="A6" s="27">
        <f>A2*A3*A4*A5</f>
        <v>60</v>
      </c>
      <c r="B6" s="27" t="s">
        <v>119</v>
      </c>
      <c r="C6" s="27"/>
      <c r="D6" s="27"/>
      <c r="E6" s="27"/>
      <c r="F6" s="27"/>
      <c r="G6" s="27"/>
    </row>
    <row r="7" spans="1:7">
      <c r="A7" s="27"/>
      <c r="B7" s="27"/>
      <c r="C7" s="27"/>
      <c r="D7" s="27"/>
      <c r="E7" s="27"/>
      <c r="F7" s="27"/>
      <c r="G7" s="27"/>
    </row>
    <row r="8" spans="1:7">
      <c r="A8" s="27">
        <v>3</v>
      </c>
      <c r="B8" s="27" t="s">
        <v>120</v>
      </c>
      <c r="C8" s="27"/>
      <c r="D8" s="27"/>
      <c r="E8" s="27"/>
      <c r="F8" s="27"/>
      <c r="G8" s="27"/>
    </row>
    <row r="9" spans="1:7">
      <c r="A9" s="27"/>
      <c r="B9" s="27"/>
      <c r="C9" s="27"/>
      <c r="D9" s="27"/>
      <c r="E9" s="27"/>
      <c r="F9" s="27"/>
      <c r="G9" s="27"/>
    </row>
    <row r="10" spans="1:7">
      <c r="A10" s="27">
        <f>A6*A8</f>
        <v>180</v>
      </c>
      <c r="B10" s="27" t="s">
        <v>121</v>
      </c>
      <c r="C10" s="27"/>
      <c r="D10" s="27"/>
      <c r="E10" s="27"/>
      <c r="F10" s="27"/>
      <c r="G10" s="27"/>
    </row>
    <row r="11" spans="1:7">
      <c r="A11" s="30">
        <f>2*3</f>
        <v>6</v>
      </c>
      <c r="B11" s="30" t="s">
        <v>122</v>
      </c>
      <c r="C11" s="27"/>
      <c r="D11" s="27"/>
      <c r="E11" s="27"/>
      <c r="F11" s="27"/>
      <c r="G11" s="27"/>
    </row>
    <row r="12" spans="1:7">
      <c r="A12" s="27"/>
      <c r="B12" s="27"/>
      <c r="C12" s="27"/>
      <c r="D12" s="27"/>
      <c r="E12" s="27"/>
      <c r="F12" s="27"/>
      <c r="G12" s="27"/>
    </row>
    <row r="13" spans="1:7">
      <c r="A13" s="27"/>
      <c r="B13" s="27"/>
      <c r="C13" s="27"/>
      <c r="D13" s="27"/>
      <c r="E13" s="27"/>
      <c r="F13" s="27"/>
      <c r="G13" s="27"/>
    </row>
    <row r="14" spans="1:7">
      <c r="A14" s="26"/>
      <c r="B14" s="26"/>
      <c r="C14" s="26"/>
      <c r="D14" s="26"/>
      <c r="E14" s="26"/>
      <c r="F14" s="26"/>
      <c r="G14" s="26"/>
    </row>
    <row r="15" spans="1:7">
      <c r="A15" s="26"/>
      <c r="B15" s="26"/>
      <c r="C15" s="26"/>
      <c r="D15" s="26"/>
      <c r="E15" s="26"/>
      <c r="F15" s="26"/>
      <c r="G15" s="26"/>
    </row>
    <row r="16" spans="1:7">
      <c r="A16" s="26"/>
      <c r="B16" s="26" t="s">
        <v>126</v>
      </c>
      <c r="C16" s="26"/>
      <c r="D16" s="26"/>
      <c r="E16" s="26"/>
      <c r="F16" s="26"/>
      <c r="G16" s="26"/>
    </row>
    <row r="17" spans="1:7">
      <c r="A17" s="6" t="s">
        <v>14</v>
      </c>
      <c r="B17" s="26"/>
      <c r="C17" s="26"/>
      <c r="D17" s="26"/>
      <c r="E17" s="26"/>
      <c r="F17" s="26"/>
      <c r="G17" s="26"/>
    </row>
    <row r="18" spans="1:7">
      <c r="A18" s="6" t="s">
        <v>24</v>
      </c>
      <c r="B18" s="26"/>
      <c r="C18" s="26"/>
      <c r="D18" s="26"/>
      <c r="E18" s="25"/>
      <c r="F18" s="26"/>
      <c r="G18" s="26"/>
    </row>
    <row r="19" spans="1:7">
      <c r="A19" s="6" t="s">
        <v>33</v>
      </c>
      <c r="B19" s="26" t="s">
        <v>125</v>
      </c>
      <c r="C19" s="26"/>
      <c r="D19" s="26"/>
      <c r="E19" s="26"/>
      <c r="F19" s="26"/>
      <c r="G19" s="26"/>
    </row>
    <row r="20" spans="1:7">
      <c r="A20" s="6" t="s">
        <v>35</v>
      </c>
      <c r="B20" s="26" t="s">
        <v>125</v>
      </c>
      <c r="C20" s="26"/>
      <c r="D20" s="26"/>
      <c r="E20" s="26"/>
      <c r="F20" s="26"/>
      <c r="G20" s="26"/>
    </row>
    <row r="21" spans="1:7">
      <c r="A21" s="29" t="s">
        <v>110</v>
      </c>
      <c r="B21" s="26"/>
      <c r="C21" s="26"/>
      <c r="D21" s="26"/>
      <c r="E21" s="26"/>
      <c r="F21" s="26"/>
      <c r="G21" s="26"/>
    </row>
    <row r="22" spans="1:7">
      <c r="A22" s="29" t="s">
        <v>124</v>
      </c>
      <c r="B22" s="26" t="s">
        <v>125</v>
      </c>
      <c r="C22" s="26"/>
      <c r="D22" s="26"/>
      <c r="E22" s="26"/>
      <c r="F22" s="26"/>
      <c r="G22" s="26"/>
    </row>
    <row r="23" spans="1:7">
      <c r="A23" s="29" t="s">
        <v>111</v>
      </c>
    </row>
    <row r="26" spans="1:7">
      <c r="A26" s="45" t="s">
        <v>175</v>
      </c>
      <c r="B26" s="26" t="s">
        <v>181</v>
      </c>
      <c r="C26" s="26">
        <v>186</v>
      </c>
    </row>
    <row r="27" spans="1:7">
      <c r="A27" s="47" t="s">
        <v>176</v>
      </c>
      <c r="B27" s="43" t="s">
        <v>178</v>
      </c>
      <c r="C27" s="43">
        <f>(60*2)+6</f>
        <v>126</v>
      </c>
    </row>
    <row r="28" spans="1:7">
      <c r="A28" s="47" t="s">
        <v>177</v>
      </c>
      <c r="B28" s="43" t="s">
        <v>179</v>
      </c>
      <c r="C28" s="43">
        <f>(48*3)+6</f>
        <v>150</v>
      </c>
    </row>
    <row r="29" spans="1:7">
      <c r="A29" s="47" t="s">
        <v>182</v>
      </c>
      <c r="B29" s="43" t="s">
        <v>180</v>
      </c>
      <c r="C29" s="43">
        <f>(48*2)+6</f>
        <v>102</v>
      </c>
    </row>
    <row r="32" spans="1:7">
      <c r="A32" s="17"/>
      <c r="C32" s="17"/>
      <c r="D32" s="17"/>
      <c r="E32" s="17" t="s">
        <v>127</v>
      </c>
    </row>
    <row r="33" spans="1:5">
      <c r="A33" s="17">
        <v>2</v>
      </c>
      <c r="B33" s="17" t="s">
        <v>113</v>
      </c>
      <c r="C33" s="17" t="s">
        <v>112</v>
      </c>
      <c r="D33" s="17"/>
      <c r="E33" s="17">
        <v>2</v>
      </c>
    </row>
    <row r="34" spans="1:5">
      <c r="A34" s="27">
        <v>2</v>
      </c>
      <c r="B34" s="27" t="s">
        <v>115</v>
      </c>
      <c r="C34" s="27" t="s">
        <v>116</v>
      </c>
      <c r="D34" s="27"/>
      <c r="E34" s="27">
        <v>1</v>
      </c>
    </row>
    <row r="35" spans="1:5">
      <c r="A35" s="27">
        <v>3</v>
      </c>
      <c r="B35" s="27" t="s">
        <v>114</v>
      </c>
      <c r="C35" s="27" t="s">
        <v>117</v>
      </c>
      <c r="D35" s="27"/>
      <c r="E35" s="27">
        <v>3</v>
      </c>
    </row>
    <row r="36" spans="1:5">
      <c r="A36" s="27">
        <v>4</v>
      </c>
      <c r="B36" s="27" t="s">
        <v>118</v>
      </c>
      <c r="C36" s="27"/>
      <c r="D36" s="27"/>
      <c r="E36" s="27">
        <f>E33*E34*E35</f>
        <v>6</v>
      </c>
    </row>
    <row r="37" spans="1:5">
      <c r="A37" s="27">
        <f>A33*A34*A35*A36</f>
        <v>48</v>
      </c>
      <c r="B37" s="27" t="s">
        <v>119</v>
      </c>
      <c r="C37" s="27"/>
      <c r="D37" s="27"/>
      <c r="E37" s="27"/>
    </row>
    <row r="38" spans="1:5">
      <c r="A38" s="27"/>
      <c r="B38" s="27"/>
      <c r="C38" s="27"/>
      <c r="D38" s="27"/>
      <c r="E38" s="27"/>
    </row>
    <row r="39" spans="1:5">
      <c r="A39" s="27">
        <v>3</v>
      </c>
      <c r="B39" s="27" t="s">
        <v>120</v>
      </c>
      <c r="C39" s="27"/>
      <c r="D39" s="27"/>
      <c r="E39" s="27"/>
    </row>
    <row r="40" spans="1:5">
      <c r="A40" s="27"/>
      <c r="B40" s="27"/>
      <c r="C40" s="27"/>
      <c r="D40" s="27"/>
      <c r="E40" s="27"/>
    </row>
    <row r="41" spans="1:5">
      <c r="A41" s="27">
        <f>A37*A39</f>
        <v>144</v>
      </c>
      <c r="B41" s="27" t="s">
        <v>121</v>
      </c>
      <c r="C41" s="27"/>
      <c r="D41" s="27"/>
      <c r="E41" s="27"/>
    </row>
    <row r="42" spans="1:5">
      <c r="A42" s="30">
        <f>2*3</f>
        <v>6</v>
      </c>
      <c r="B42" s="30" t="s">
        <v>122</v>
      </c>
      <c r="C42" s="27"/>
      <c r="D42" s="27"/>
      <c r="E42" s="27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workbookViewId="0">
      <selection activeCell="A25" sqref="A25"/>
    </sheetView>
  </sheetViews>
  <sheetFormatPr baseColWidth="10" defaultRowHeight="15"/>
  <cols>
    <col min="1" max="1" width="147.42578125" customWidth="1"/>
    <col min="2" max="2" width="18.5703125" customWidth="1"/>
    <col min="3" max="3" width="49.28515625" customWidth="1"/>
    <col min="4" max="4" width="71.85546875" customWidth="1"/>
  </cols>
  <sheetData>
    <row r="1" spans="1:4" s="17" customFormat="1">
      <c r="A1" s="28" t="s">
        <v>106</v>
      </c>
    </row>
    <row r="2" spans="1:4" s="17" customFormat="1">
      <c r="A2" s="28" t="s">
        <v>107</v>
      </c>
    </row>
    <row r="3" spans="1:4" s="17" customFormat="1">
      <c r="A3" s="28" t="s">
        <v>108</v>
      </c>
    </row>
    <row r="4" spans="1:4" s="17" customFormat="1">
      <c r="A4" s="28" t="s">
        <v>109</v>
      </c>
    </row>
    <row r="5" spans="1:4" s="17" customFormat="1"/>
    <row r="7" spans="1:4" ht="18.75">
      <c r="A7" s="7" t="s">
        <v>43</v>
      </c>
    </row>
    <row r="8" spans="1:4">
      <c r="A8" t="s">
        <v>44</v>
      </c>
    </row>
    <row r="9" spans="1:4" s="4" customFormat="1">
      <c r="A9" s="8" t="s">
        <v>45</v>
      </c>
      <c r="B9" s="4" t="s">
        <v>46</v>
      </c>
    </row>
    <row r="10" spans="1:4" s="4" customFormat="1">
      <c r="A10" s="9" t="s">
        <v>47</v>
      </c>
      <c r="D10" s="10"/>
    </row>
    <row r="11" spans="1:4" s="4" customFormat="1">
      <c r="A11" s="11" t="s">
        <v>48</v>
      </c>
      <c r="B11" s="12">
        <v>3</v>
      </c>
      <c r="C11" s="3" t="s">
        <v>49</v>
      </c>
    </row>
    <row r="12" spans="1:4" s="4" customFormat="1">
      <c r="A12" s="13" t="s">
        <v>50</v>
      </c>
      <c r="B12" s="14" t="s">
        <v>51</v>
      </c>
      <c r="C12" s="15"/>
      <c r="D12" s="16"/>
    </row>
    <row r="13" spans="1:4" s="4" customFormat="1">
      <c r="A13" s="8" t="s">
        <v>52</v>
      </c>
      <c r="B13" s="4" t="s">
        <v>53</v>
      </c>
    </row>
    <row r="14" spans="1:4" s="4" customFormat="1">
      <c r="A14" s="9" t="s">
        <v>54</v>
      </c>
    </row>
    <row r="15" spans="1:4">
      <c r="A15" s="3" t="s">
        <v>55</v>
      </c>
      <c r="C15" s="3" t="s">
        <v>56</v>
      </c>
    </row>
    <row r="16" spans="1:4" s="4" customFormat="1">
      <c r="A16" s="8" t="s">
        <v>52</v>
      </c>
      <c r="B16" s="4" t="s">
        <v>57</v>
      </c>
      <c r="C16" s="4" t="s">
        <v>58</v>
      </c>
    </row>
    <row r="17" spans="1:4" s="4" customFormat="1">
      <c r="A17" s="9" t="s">
        <v>59</v>
      </c>
      <c r="B17" s="17"/>
      <c r="D17" s="10"/>
    </row>
    <row r="18" spans="1:4" s="4" customFormat="1">
      <c r="A18" s="3" t="s">
        <v>60</v>
      </c>
      <c r="B18" s="3"/>
      <c r="C18" s="3"/>
      <c r="D18" s="3"/>
    </row>
    <row r="19" spans="1:4" s="4" customFormat="1">
      <c r="A19" s="9" t="s">
        <v>61</v>
      </c>
      <c r="D19" s="10"/>
    </row>
    <row r="20" spans="1:4">
      <c r="A20" s="9" t="s">
        <v>62</v>
      </c>
      <c r="B20" s="4"/>
      <c r="C20" s="4"/>
      <c r="D20" s="4"/>
    </row>
    <row r="21" spans="1:4" s="4" customFormat="1">
      <c r="A21" s="9" t="s">
        <v>63</v>
      </c>
    </row>
    <row r="22" spans="1:4" s="4" customFormat="1"/>
    <row r="23" spans="1:4" ht="18.75">
      <c r="A23" s="7" t="s">
        <v>64</v>
      </c>
    </row>
    <row r="24" spans="1:4" s="4" customFormat="1" ht="18.75">
      <c r="A24" s="7"/>
    </row>
    <row r="25" spans="1:4" ht="15.75">
      <c r="A25" s="18" t="s">
        <v>65</v>
      </c>
      <c r="D25" s="3"/>
    </row>
    <row r="26" spans="1:4" ht="15.75">
      <c r="A26" s="19" t="s">
        <v>66</v>
      </c>
      <c r="D26" s="10"/>
    </row>
    <row r="27" spans="1:4" s="4" customFormat="1" ht="15.75">
      <c r="A27" s="19" t="s">
        <v>67</v>
      </c>
      <c r="D27" s="3"/>
    </row>
    <row r="28" spans="1:4" s="4" customFormat="1" ht="15.75">
      <c r="A28" s="20" t="s">
        <v>68</v>
      </c>
      <c r="D28" s="3"/>
    </row>
    <row r="29" spans="1:4" s="4" customFormat="1" ht="15.75">
      <c r="A29" s="20" t="s">
        <v>69</v>
      </c>
      <c r="D29" s="3"/>
    </row>
    <row r="30" spans="1:4" ht="15.75">
      <c r="A30" s="18" t="s">
        <v>70</v>
      </c>
    </row>
    <row r="31" spans="1:4" s="4" customFormat="1" ht="15.75">
      <c r="A31" s="19" t="s">
        <v>71</v>
      </c>
      <c r="D31" s="3" t="s">
        <v>72</v>
      </c>
    </row>
    <row r="32" spans="1:4" s="4" customFormat="1" ht="15.75">
      <c r="A32" s="21" t="s">
        <v>73</v>
      </c>
      <c r="D32" s="10"/>
    </row>
    <row r="33" spans="1:4" s="4" customFormat="1" ht="15.75">
      <c r="A33" s="21" t="s">
        <v>74</v>
      </c>
      <c r="D33" s="10"/>
    </row>
    <row r="34" spans="1:4" s="4" customFormat="1" ht="15.75">
      <c r="A34" s="21" t="s">
        <v>75</v>
      </c>
    </row>
    <row r="35" spans="1:4" s="4" customFormat="1" ht="15.75">
      <c r="A35" s="21" t="s">
        <v>76</v>
      </c>
    </row>
    <row r="36" spans="1:4" s="4" customFormat="1" ht="15.75">
      <c r="A36" s="18" t="s">
        <v>77</v>
      </c>
    </row>
    <row r="37" spans="1:4" s="4" customFormat="1" ht="15.75">
      <c r="A37" s="18" t="s">
        <v>78</v>
      </c>
    </row>
    <row r="38" spans="1:4" s="4" customFormat="1" ht="15.75">
      <c r="A38" s="18" t="s">
        <v>79</v>
      </c>
    </row>
    <row r="39" spans="1:4" s="4" customFormat="1" ht="15.75">
      <c r="A39" s="18" t="s">
        <v>80</v>
      </c>
    </row>
    <row r="40" spans="1:4" s="4" customFormat="1">
      <c r="A40" s="3" t="s">
        <v>81</v>
      </c>
    </row>
    <row r="41" spans="1:4" s="4" customFormat="1" ht="15.75">
      <c r="A41" s="20" t="s">
        <v>82</v>
      </c>
    </row>
    <row r="42" spans="1:4" s="4" customFormat="1" ht="15.75">
      <c r="A42" s="18" t="s">
        <v>83</v>
      </c>
    </row>
    <row r="43" spans="1:4" s="4" customFormat="1" ht="15.75">
      <c r="A43" s="18" t="s">
        <v>84</v>
      </c>
    </row>
    <row r="44" spans="1:4" s="4" customFormat="1" ht="15.75">
      <c r="A44" s="19" t="s">
        <v>85</v>
      </c>
      <c r="D44" s="10"/>
    </row>
    <row r="45" spans="1:4" s="4" customFormat="1" ht="15.75">
      <c r="A45" s="20" t="s">
        <v>86</v>
      </c>
      <c r="D45" s="10"/>
    </row>
    <row r="46" spans="1:4" s="4" customFormat="1" ht="15.75">
      <c r="A46" s="19" t="s">
        <v>87</v>
      </c>
    </row>
    <row r="47" spans="1:4" ht="15.75">
      <c r="A47" s="18"/>
    </row>
    <row r="48" spans="1:4" ht="18.75">
      <c r="A48" s="7" t="s">
        <v>88</v>
      </c>
    </row>
    <row r="49" spans="1:4" ht="15.75">
      <c r="A49" s="18" t="s">
        <v>89</v>
      </c>
    </row>
    <row r="50" spans="1:4" ht="15.75">
      <c r="A50" s="18" t="s">
        <v>90</v>
      </c>
    </row>
    <row r="51" spans="1:4" ht="15.75">
      <c r="A51" s="18" t="s">
        <v>91</v>
      </c>
    </row>
    <row r="52" spans="1:4" ht="31.5">
      <c r="A52" s="22" t="s">
        <v>92</v>
      </c>
    </row>
    <row r="53" spans="1:4" s="4" customFormat="1" ht="15.75">
      <c r="A53" s="23" t="s">
        <v>93</v>
      </c>
      <c r="D53" s="2" t="s">
        <v>94</v>
      </c>
    </row>
    <row r="54" spans="1:4" s="4" customFormat="1" ht="15.75">
      <c r="A54" s="23" t="s">
        <v>95</v>
      </c>
    </row>
    <row r="55" spans="1:4" ht="15.75">
      <c r="A55" s="18" t="s">
        <v>96</v>
      </c>
      <c r="D55" s="10"/>
    </row>
    <row r="56" spans="1:4" ht="15.75">
      <c r="A56" s="18" t="s">
        <v>97</v>
      </c>
    </row>
    <row r="57" spans="1:4" s="4" customFormat="1" ht="15.75">
      <c r="A57" s="18" t="s">
        <v>98</v>
      </c>
    </row>
    <row r="58" spans="1:4" ht="15.75">
      <c r="A58" s="18" t="s">
        <v>99</v>
      </c>
    </row>
    <row r="59" spans="1:4" ht="15.75">
      <c r="A59" s="18"/>
    </row>
    <row r="60" spans="1:4" ht="18.75">
      <c r="A60" s="7" t="s">
        <v>100</v>
      </c>
    </row>
    <row r="61" spans="1:4" ht="15.75">
      <c r="A61" s="18" t="s">
        <v>101</v>
      </c>
    </row>
    <row r="62" spans="1:4" ht="15.75">
      <c r="A62" s="18" t="s">
        <v>102</v>
      </c>
    </row>
    <row r="63" spans="1:4">
      <c r="A63" s="24" t="s">
        <v>103</v>
      </c>
    </row>
    <row r="64" spans="1:4" ht="15.75">
      <c r="A64" s="19" t="s">
        <v>104</v>
      </c>
    </row>
  </sheetData>
  <hyperlinks>
    <hyperlink ref="D53" r:id="rId1" xr:uid="{00000000-0004-0000-03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Infos projet</vt:lpstr>
      <vt:lpstr>Devis 1</vt:lpstr>
      <vt:lpstr>Devis 2</vt:lpstr>
      <vt:lpstr>Devis 3</vt:lpstr>
      <vt:lpstr>Barcodes</vt:lpstr>
      <vt:lpstr>Bilan échantillons</vt:lpstr>
      <vt:lpstr>Protocole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HEDDE</dc:creator>
  <cp:lastModifiedBy>Agnès ROBIN</cp:lastModifiedBy>
  <cp:revision>1</cp:revision>
  <dcterms:created xsi:type="dcterms:W3CDTF">2023-03-28T14:38:53Z</dcterms:created>
  <dcterms:modified xsi:type="dcterms:W3CDTF">2024-12-19T14:57:30Z</dcterms:modified>
</cp:coreProperties>
</file>