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 Laser Technology\Documents\Mike\Python\PO Script\"/>
    </mc:Choice>
  </mc:AlternateContent>
  <xr:revisionPtr revIDLastSave="0" documentId="10_ncr:8100000_{9E463CB1-F16F-401D-80E2-3162AE8D3E13}" xr6:coauthVersionLast="34" xr6:coauthVersionMax="34" xr10:uidLastSave="{00000000-0000-0000-0000-000000000000}"/>
  <bookViews>
    <workbookView xWindow="0" yWindow="0" windowWidth="17760" windowHeight="8016" xr2:uid="{00000000-000D-0000-FFFF-FFFF00000000}"/>
  </bookViews>
  <sheets>
    <sheet name="PO To Floor" sheetId="1" r:id="rId1"/>
    <sheet name="Cutting" sheetId="2" r:id="rId2"/>
    <sheet name="Original Excel" sheetId="3" r:id="rId3"/>
    <sheet name="Work" sheetId="4" r:id="rId4"/>
    <sheet name="Hinge Calculator" sheetId="5" r:id="rId5"/>
    <sheet name="PO Information" sheetId="6" r:id="rId6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N46" i="3" l="1"/>
  <c r="N41" i="3"/>
  <c r="N42" i="3"/>
  <c r="N43" i="3"/>
  <c r="N44" i="3"/>
  <c r="N45" i="3"/>
  <c r="N47" i="3"/>
  <c r="N49" i="3"/>
  <c r="L34" i="3"/>
  <c r="G7" i="3"/>
  <c r="G8" i="3"/>
  <c r="D19" i="6"/>
  <c r="D10" i="6"/>
  <c r="C2" i="1" s="1"/>
  <c r="D8" i="6"/>
  <c r="G5" i="6"/>
  <c r="AJ33" i="4"/>
  <c r="AL33" i="4" s="1"/>
  <c r="AJ34" i="4"/>
  <c r="AJ35" i="4"/>
  <c r="AJ36" i="4"/>
  <c r="AJ37" i="4"/>
  <c r="AJ38" i="4"/>
  <c r="AJ39" i="4"/>
  <c r="AJ40" i="4"/>
  <c r="AL40" i="4" s="1"/>
  <c r="AJ41" i="4"/>
  <c r="AL41" i="4" s="1"/>
  <c r="AJ32" i="4"/>
  <c r="S34" i="4"/>
  <c r="S35" i="4"/>
  <c r="S36" i="4"/>
  <c r="S37" i="4"/>
  <c r="S38" i="4"/>
  <c r="S39" i="4"/>
  <c r="S40" i="4"/>
  <c r="S41" i="4"/>
  <c r="S33" i="4"/>
  <c r="P34" i="4"/>
  <c r="P35" i="4"/>
  <c r="P36" i="4"/>
  <c r="P37" i="4"/>
  <c r="P38" i="4"/>
  <c r="P39" i="4"/>
  <c r="P40" i="4"/>
  <c r="P33" i="4"/>
  <c r="G29" i="4"/>
  <c r="G30" i="4"/>
  <c r="G31" i="4"/>
  <c r="G32" i="4"/>
  <c r="T33" i="4"/>
  <c r="G33" i="4"/>
  <c r="T34" i="4"/>
  <c r="G34" i="4"/>
  <c r="T35" i="4"/>
  <c r="G35" i="4"/>
  <c r="T36" i="4"/>
  <c r="G36" i="4"/>
  <c r="T37" i="4"/>
  <c r="G37" i="4"/>
  <c r="T38" i="4"/>
  <c r="T39" i="4"/>
  <c r="T40" i="4"/>
  <c r="T41" i="4"/>
  <c r="AL38" i="4"/>
  <c r="AL37" i="4"/>
  <c r="AL36" i="4"/>
  <c r="AL35" i="4"/>
  <c r="AL32" i="4"/>
  <c r="AL34" i="4"/>
  <c r="AL39" i="4"/>
  <c r="G39" i="4"/>
  <c r="J30" i="4"/>
  <c r="H46" i="5"/>
  <c r="H47" i="5"/>
  <c r="H48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B2" i="2"/>
  <c r="H32" i="5"/>
  <c r="N42" i="5"/>
  <c r="Q42" i="5"/>
  <c r="N43" i="5"/>
  <c r="Q43" i="5"/>
  <c r="N44" i="5"/>
  <c r="Q44" i="5"/>
  <c r="N45" i="5"/>
  <c r="Q45" i="5"/>
  <c r="N46" i="5"/>
  <c r="Q46" i="5"/>
  <c r="N47" i="5"/>
  <c r="Q47" i="5"/>
  <c r="N48" i="5"/>
  <c r="Q48" i="5"/>
  <c r="N22" i="5"/>
  <c r="N23" i="5"/>
  <c r="N24" i="5"/>
  <c r="N25" i="5"/>
  <c r="N26" i="5"/>
  <c r="N27" i="5"/>
  <c r="N28" i="5"/>
  <c r="Q28" i="5"/>
  <c r="N29" i="5"/>
  <c r="Q29" i="5"/>
  <c r="N30" i="5"/>
  <c r="Q30" i="5"/>
  <c r="N31" i="5"/>
  <c r="Q31" i="5"/>
  <c r="N32" i="5"/>
  <c r="Q32" i="5"/>
  <c r="N33" i="5"/>
  <c r="Q33" i="5"/>
  <c r="N34" i="5"/>
  <c r="Q34" i="5"/>
  <c r="N35" i="5"/>
  <c r="Q35" i="5"/>
  <c r="N36" i="5"/>
  <c r="Q36" i="5"/>
  <c r="N37" i="5"/>
  <c r="Q37" i="5"/>
  <c r="N38" i="5"/>
  <c r="Q38" i="5"/>
  <c r="N39" i="5"/>
  <c r="Q39" i="5"/>
  <c r="N40" i="5"/>
  <c r="Q40" i="5"/>
  <c r="N41" i="5"/>
  <c r="Q41" i="5"/>
  <c r="G21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G22" i="5"/>
  <c r="H28" i="5"/>
  <c r="H29" i="5"/>
  <c r="H30" i="5"/>
  <c r="H31" i="5"/>
  <c r="H27" i="5"/>
  <c r="G21" i="5"/>
  <c r="G20" i="5"/>
  <c r="N21" i="5"/>
  <c r="Q21" i="5"/>
  <c r="Q22" i="5"/>
  <c r="Q23" i="5"/>
  <c r="Q24" i="5"/>
  <c r="Q25" i="5"/>
  <c r="Q26" i="5"/>
  <c r="Q27" i="5"/>
  <c r="G19" i="5"/>
  <c r="G18" i="5"/>
  <c r="G17" i="5"/>
  <c r="N20" i="5"/>
  <c r="Q20" i="5"/>
  <c r="J4" i="4"/>
  <c r="Q4" i="4" s="1"/>
  <c r="T4" i="4" s="1"/>
  <c r="J5" i="4"/>
  <c r="K5" i="4"/>
  <c r="Q5" i="4" s="1"/>
  <c r="T5" i="4" s="1"/>
  <c r="J6" i="4"/>
  <c r="Q6" i="4"/>
  <c r="T6" i="4"/>
  <c r="Q7" i="4"/>
  <c r="T7" i="4"/>
  <c r="G16" i="5"/>
  <c r="G15" i="5"/>
  <c r="G14" i="5"/>
  <c r="G13" i="5"/>
  <c r="N16" i="5"/>
  <c r="Q16" i="5"/>
  <c r="N17" i="5"/>
  <c r="Q17" i="5"/>
  <c r="N18" i="5"/>
  <c r="Q18" i="5"/>
  <c r="N19" i="5"/>
  <c r="Q19" i="5"/>
  <c r="N11" i="5"/>
  <c r="Q11" i="5"/>
  <c r="N12" i="5"/>
  <c r="Q12" i="5"/>
  <c r="N13" i="5"/>
  <c r="Q13" i="5"/>
  <c r="N14" i="5"/>
  <c r="Q14" i="5"/>
  <c r="N15" i="5"/>
  <c r="Q15" i="5"/>
  <c r="N10" i="5"/>
  <c r="Q10" i="5"/>
  <c r="G26" i="3"/>
</calcChain>
</file>

<file path=xl/sharedStrings.xml><?xml version="1.0" encoding="utf-8"?>
<sst xmlns="http://schemas.openxmlformats.org/spreadsheetml/2006/main" count="303" uniqueCount="202">
  <si>
    <t>Product</t>
  </si>
  <si>
    <t>QTY Needed</t>
  </si>
  <si>
    <t>QTY Made</t>
  </si>
  <si>
    <t>Supervisor Sign Off</t>
  </si>
  <si>
    <t>Material</t>
  </si>
  <si>
    <t>Gauge</t>
  </si>
  <si>
    <t>Size</t>
  </si>
  <si>
    <t>QTY Expected</t>
  </si>
  <si>
    <t>QTY Used</t>
  </si>
  <si>
    <t>MATERIAL QUANTITIES</t>
  </si>
  <si>
    <t>HINGE QTY (Raw 8ft Hinge/Rod)</t>
  </si>
  <si>
    <t>Machine</t>
  </si>
  <si>
    <t>Program</t>
  </si>
  <si>
    <t>Gauge + Material</t>
  </si>
  <si>
    <t>Punch/Laser</t>
  </si>
  <si>
    <t>Repetition</t>
  </si>
  <si>
    <t xml:space="preserve">Programs Used </t>
  </si>
  <si>
    <t>Products Filled</t>
  </si>
  <si>
    <t>Amount Per Sheet</t>
  </si>
  <si>
    <t>Total Product</t>
  </si>
  <si>
    <t>P.O.#</t>
  </si>
  <si>
    <t>me: # sheets</t>
  </si>
  <si>
    <t>me: Program in USB?</t>
  </si>
  <si>
    <t>QTY</t>
  </si>
  <si>
    <t>PRICE PER 1</t>
  </si>
  <si>
    <t>TOTAL PRICE</t>
  </si>
  <si>
    <t>PRODUCT</t>
  </si>
  <si>
    <t>me: Material On Hand</t>
  </si>
  <si>
    <t>INFO</t>
  </si>
  <si>
    <t>PO</t>
  </si>
  <si>
    <t>ORIGINAL:</t>
  </si>
  <si>
    <t>CM1101</t>
  </si>
  <si>
    <t>Hinge Length</t>
  </si>
  <si>
    <t>Full Hinge Length</t>
  </si>
  <si>
    <t>Products/Full Hinge</t>
  </si>
  <si>
    <t>Hinges Needed</t>
  </si>
  <si>
    <t>Basic</t>
  </si>
  <si>
    <t>N/A</t>
  </si>
  <si>
    <t>500 Elite - R</t>
  </si>
  <si>
    <t>HDOC 10</t>
  </si>
  <si>
    <t>HDOC 20</t>
  </si>
  <si>
    <t>HDOC 30</t>
  </si>
  <si>
    <t>Hinge Length (in)</t>
  </si>
  <si>
    <t>SN</t>
  </si>
  <si>
    <t>Ok To Delete</t>
  </si>
  <si>
    <t>Calculation - Don't Delete</t>
  </si>
  <si>
    <t>Results - Don't Delete</t>
  </si>
  <si>
    <t>Hinge List</t>
  </si>
  <si>
    <t>HINGE LIST</t>
  </si>
  <si>
    <t>GP100 36x36</t>
  </si>
  <si>
    <t>GP100 24x48</t>
  </si>
  <si>
    <t>GP102 24x36 - Close Asst.</t>
  </si>
  <si>
    <t>GP113 12x24 - Mortise Prep</t>
  </si>
  <si>
    <t>12x12</t>
  </si>
  <si>
    <t>24x24</t>
  </si>
  <si>
    <t>48x48</t>
  </si>
  <si>
    <t>36x36</t>
  </si>
  <si>
    <t>GP113 lip, GP102 lip, GP102 brkt</t>
  </si>
  <si>
    <t>SUM</t>
  </si>
  <si>
    <t>Punch amount</t>
  </si>
  <si>
    <t>Total on laser</t>
  </si>
  <si>
    <t>HINGE LENGTH CALCULATOR</t>
  </si>
  <si>
    <t>Aluminum 1500</t>
  </si>
  <si>
    <t>Door Height</t>
  </si>
  <si>
    <t>Height - 2.75</t>
  </si>
  <si>
    <t>Height - 0.5</t>
  </si>
  <si>
    <t>AT600/AP600</t>
  </si>
  <si>
    <t>AL1500</t>
  </si>
  <si>
    <t>AT600/AP00</t>
  </si>
  <si>
    <t>Height - 0.625</t>
  </si>
  <si>
    <t>GP (GP100 Height &gt; 24")</t>
  </si>
  <si>
    <t>SMP120</t>
  </si>
  <si>
    <t>EXAMPLE!</t>
  </si>
  <si>
    <t>Return Frame Multiple</t>
  </si>
  <si>
    <t>Adding up</t>
  </si>
  <si>
    <t>FR800</t>
  </si>
  <si>
    <t>Height + 2</t>
  </si>
  <si>
    <t>Height - 3</t>
  </si>
  <si>
    <t>UAD200</t>
  </si>
  <si>
    <t>RP110</t>
  </si>
  <si>
    <t>RDW410</t>
  </si>
  <si>
    <t>Height</t>
  </si>
  <si>
    <t>100 Elite - R/S</t>
  </si>
  <si>
    <t>DW400</t>
  </si>
  <si>
    <t>Height - 1.25</t>
  </si>
  <si>
    <t>DW400 (DW Height &gt; 24")</t>
  </si>
  <si>
    <t>4" HINGE LIST</t>
  </si>
  <si>
    <t># Hinges</t>
  </si>
  <si>
    <t># Hinges Per Door</t>
  </si>
  <si>
    <t>GP (GP100 Height &gt; 24") (any)</t>
  </si>
  <si>
    <t>GP/DW Height = 8 or less</t>
  </si>
  <si>
    <t>GP/DW Height = 10 thru 20</t>
  </si>
  <si>
    <t>MDSEC</t>
  </si>
  <si>
    <t>200 Elite - R/S</t>
  </si>
  <si>
    <t>Classic</t>
  </si>
  <si>
    <t>EXT1350/EXT1300</t>
  </si>
  <si>
    <t>TB1210</t>
  </si>
  <si>
    <t>GP/DW Height = 22 thru 24</t>
  </si>
  <si>
    <t>Original Excel</t>
  </si>
  <si>
    <t>Excel Laser only</t>
  </si>
  <si>
    <t>PO#</t>
  </si>
  <si>
    <t>WB/SF</t>
  </si>
  <si>
    <t>Date</t>
  </si>
  <si>
    <t>Price</t>
  </si>
  <si>
    <t>Copy to Quality Control</t>
  </si>
  <si>
    <t>RF Multiple</t>
  </si>
  <si>
    <t>Total Multiple</t>
  </si>
  <si>
    <t>Total RF</t>
  </si>
  <si>
    <t>Rep. QTY</t>
  </si>
  <si>
    <t>Actual Total</t>
  </si>
  <si>
    <t>RF Name</t>
  </si>
  <si>
    <t>Sum</t>
  </si>
  <si>
    <t>UAD200 20X20</t>
  </si>
  <si>
    <t>UAD200 8X8</t>
  </si>
  <si>
    <t>UAD200 18X18</t>
  </si>
  <si>
    <t>UAD200 12X12</t>
  </si>
  <si>
    <t>UAD200 18X36</t>
  </si>
  <si>
    <t>UAD200 24X36</t>
  </si>
  <si>
    <t>UAD200 14X14</t>
  </si>
  <si>
    <t>UAD200 36X36</t>
  </si>
  <si>
    <t>RF Multiple (2/3/4)</t>
  </si>
  <si>
    <t>Calculating Total Return Frames</t>
  </si>
  <si>
    <t>Total SUM</t>
  </si>
  <si>
    <t>Total Needed</t>
  </si>
  <si>
    <t>Programs used</t>
  </si>
  <si>
    <t>Actual Rep. QTY</t>
  </si>
  <si>
    <t>Need on laser?</t>
  </si>
  <si>
    <t>UAD200 24x45 - Hinged on 45"</t>
  </si>
  <si>
    <t>Total Multiple (2/3/4)</t>
  </si>
  <si>
    <t>QTY P3 - Nest 1</t>
  </si>
  <si>
    <t>Total QTY P3 - Nest 1</t>
  </si>
  <si>
    <t>DOOR QTY LEFT</t>
  </si>
  <si>
    <t>DOOR QTY</t>
  </si>
  <si>
    <t>QTY Left After P3 - Nest 1</t>
  </si>
  <si>
    <t>QTY P4 - Nest 2</t>
  </si>
  <si>
    <t>Total QTY P4 - Nest 2</t>
  </si>
  <si>
    <t>Final Doors</t>
  </si>
  <si>
    <t xml:space="preserve">QTY Left After </t>
  </si>
  <si>
    <t>QTY Left After</t>
  </si>
  <si>
    <t>14GA CR</t>
  </si>
  <si>
    <t>Type</t>
  </si>
  <si>
    <t>ctrl ;</t>
  </si>
  <si>
    <t>Tools</t>
  </si>
  <si>
    <t>Change text to SS</t>
  </si>
  <si>
    <t>Formula</t>
  </si>
  <si>
    <t>Substitute</t>
  </si>
  <si>
    <t>MPO</t>
  </si>
  <si>
    <t>DW400 12x12</t>
  </si>
  <si>
    <t>DW400 16x16</t>
  </si>
  <si>
    <t>Classic 100</t>
  </si>
  <si>
    <t>PA184412ZN06</t>
  </si>
  <si>
    <t>FULL</t>
  </si>
  <si>
    <t>PO Number</t>
  </si>
  <si>
    <t>Qty</t>
  </si>
  <si>
    <t>Item Code</t>
  </si>
  <si>
    <t>Description</t>
  </si>
  <si>
    <t>Unit $</t>
  </si>
  <si>
    <t>Extended</t>
  </si>
  <si>
    <t>Sales</t>
  </si>
  <si>
    <t>WB Utility Access Door 20x20</t>
  </si>
  <si>
    <t>43.50</t>
  </si>
  <si>
    <t>WB Utility Access Door 8x8</t>
  </si>
  <si>
    <t>WB Utility Access Door 18x18</t>
  </si>
  <si>
    <t>WB Utility Access Door 12x12</t>
  </si>
  <si>
    <t>Actual</t>
  </si>
  <si>
    <t>Full</t>
  </si>
  <si>
    <t>Unit</t>
  </si>
  <si>
    <t>Total</t>
  </si>
  <si>
    <t>Orig QTY 35</t>
  </si>
  <si>
    <t>Part</t>
  </si>
  <si>
    <t>Total Min QTY</t>
  </si>
  <si>
    <t>Press Brake</t>
  </si>
  <si>
    <t>Door</t>
  </si>
  <si>
    <t>18GA CR</t>
  </si>
  <si>
    <t>18GA CR - Heat #______________</t>
  </si>
  <si>
    <t>BASIC300 12X12</t>
  </si>
  <si>
    <t>BASIC300 8X8</t>
  </si>
  <si>
    <t>BASIC300 10X10</t>
  </si>
  <si>
    <t>BASIC300 20X20</t>
  </si>
  <si>
    <t>BASIC300 24X24</t>
  </si>
  <si>
    <t>BASIC300 16X16</t>
  </si>
  <si>
    <t>QTY / Door</t>
  </si>
  <si>
    <t>Return Frame - Width</t>
  </si>
  <si>
    <t>18GA</t>
  </si>
  <si>
    <t>Cold Roll</t>
  </si>
  <si>
    <t>120x48</t>
  </si>
  <si>
    <t>WB</t>
  </si>
  <si>
    <t>18GA Cold Roll</t>
  </si>
  <si>
    <t>x</t>
  </si>
  <si>
    <t>GP100 8x12</t>
  </si>
  <si>
    <t>14GA</t>
  </si>
  <si>
    <t>Scrap</t>
  </si>
  <si>
    <t>Laser</t>
  </si>
  <si>
    <t>Frame</t>
  </si>
  <si>
    <t>Return Frame - Height</t>
  </si>
  <si>
    <t>14GA CR - Heat #______________</t>
  </si>
  <si>
    <t>Min QTY: 1</t>
  </si>
  <si>
    <t>x2 - 4" hinges</t>
  </si>
  <si>
    <t>14GA Cold Roll</t>
  </si>
  <si>
    <t>Jul 10 - Pack 1 - PO2 GP 8x12 14GA</t>
  </si>
  <si>
    <t>Jul 10 - Pack 2 - PO2 GP 8x12 18GA</t>
  </si>
  <si>
    <t>120x60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</si>
</sst>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/>
    <xf numFmtId="0" fontId="0" fillId="0" borderId="8" xfId="0" applyBorder="1"/>
    <xf numFmtId="0" fontId="0" fillId="2" borderId="8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8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8" xfId="0" applyFill="1" applyBorder="1" applyAlignment="1"/>
    <xf numFmtId="164" fontId="0" fillId="0" borderId="0" xfId="0" applyNumberFormat="1"/>
    <xf numFmtId="0" fontId="0" fillId="0" borderId="0" xfId="0" applyFont="1" applyAlignment="1"/>
    <xf numFmtId="0" fontId="0" fillId="0" borderId="8" xfId="0" applyBorder="1" applyAlignment="1">
      <alignment horizontal="center"/>
    </xf>
    <xf numFmtId="0" fontId="0" fillId="0" borderId="0" xfId="0" applyFont="1" applyFill="1" applyAlignment="1"/>
    <xf numFmtId="0" fontId="0" fillId="0" borderId="0" xfId="0" applyFill="1" applyAlignment="1">
      <alignment horizontal="left"/>
    </xf>
    <xf numFmtId="0" fontId="0" fillId="3" borderId="8" xfId="0" applyFill="1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0" xfId="0" applyFont="1"/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0" fillId="6" borderId="8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0" fillId="0" borderId="0" xfId="0" applyNumberFormat="1"/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/>
    <xf numFmtId="0" fontId="0" fillId="0" borderId="8" xfId="0" applyFill="1" applyBorder="1" applyAlignment="1">
      <alignment horizontal="center" vertical="top"/>
    </xf>
    <xf numFmtId="0" fontId="0" fillId="0" borderId="8" xfId="0" applyBorder="1" applyAlignment="1">
      <alignment horizontal="left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/>
    <xf numFmtId="0" fontId="0" fillId="0" borderId="13" xfId="0" applyBorder="1" applyAlignment="1"/>
    <xf numFmtId="0" fontId="0" fillId="8" borderId="0" xfId="0" applyFill="1" applyAlignment="1"/>
    <xf numFmtId="0" fontId="9" fillId="0" borderId="8" xfId="0" applyFont="1" applyBorder="1"/>
    <xf numFmtId="0" fontId="10" fillId="0" borderId="8" xfId="0" applyFont="1" applyBorder="1" applyAlignment="1">
      <alignment horizontal="left"/>
    </xf>
    <xf numFmtId="0" fontId="4" fillId="0" borderId="8" xfId="0" quotePrefix="1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" fontId="0" fillId="5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8" xfId="0" applyFont="1" applyFill="1" applyBorder="1"/>
    <xf numFmtId="1" fontId="0" fillId="0" borderId="8" xfId="0" applyNumberFormat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16" fontId="13" fillId="0" borderId="8" xfId="0" quotePrefix="1" applyNumberFormat="1" applyFont="1" applyBorder="1" applyAlignment="1">
      <alignment horizontal="left"/>
    </xf>
    <xf numFmtId="14" fontId="10" fillId="0" borderId="8" xfId="0" applyNumberFormat="1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165" fontId="10" fillId="0" borderId="8" xfId="0" applyNumberFormat="1" applyFont="1" applyBorder="1" applyAlignment="1">
      <alignment horizontal="left"/>
    </xf>
    <xf numFmtId="0" fontId="0" fillId="0" borderId="0" xfId="0" quotePrefix="1"/>
    <xf numFmtId="18" fontId="2" fillId="0" borderId="0" xfId="0" applyNumberFormat="1" applyFont="1"/>
    <xf numFmtId="0" fontId="0" fillId="5" borderId="0" xfId="0" applyFill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4" fontId="3" fillId="0" borderId="22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2" borderId="21" xfId="0" applyFill="1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3" xfId="0" applyFont="1" applyBorder="1"/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Normal="100" workbookViewId="0">
      <selection activeCell="B5" sqref="B5"/>
    </sheetView>
  </sheetViews>
  <sheetFormatPr defaultRowHeight="14.4" x14ac:dyDescent="0.3"/>
  <cols>
    <col min="1" max="1" width="3.6640625" customWidth="1"/>
    <col min="2" max="2" width="12.109375" customWidth="1"/>
    <col min="3" max="3" width="27.88671875" customWidth="1"/>
    <col min="4" max="4" width="12.6640625" customWidth="1"/>
    <col min="5" max="5" width="12.5546875" customWidth="1"/>
    <col min="6" max="6" width="10.5546875" customWidth="1"/>
    <col min="7" max="7" width="10.6640625" customWidth="1"/>
    <col min="8" max="8" width="11.77734375" customWidth="1"/>
    <col min="9" max="9" width="16.109375" customWidth="1"/>
    <col min="10" max="10" width="30.109375" style="21" customWidth="1"/>
    <col min="11" max="11" width="17.21875" customWidth="1"/>
    <col min="12" max="12" width="15.6640625" customWidth="1"/>
    <col min="13" max="13" width="16.44140625" customWidth="1"/>
  </cols>
  <sheetData>
    <row r="1" spans="1:14" s="3" customFormat="1" ht="15" thickBot="1" x14ac:dyDescent="0.35">
      <c r="I1"/>
      <c r="J1" s="21"/>
      <c r="K1"/>
      <c r="L1"/>
    </row>
    <row r="2" spans="1:14" ht="14.4" customHeight="1" x14ac:dyDescent="0.3">
      <c r="C2" s="141" t="str">
        <f>CONCATENATE('PO Information'!D4,"#",'PO Information'!D5," - ",'PO Information'!D6," - ",'PO Information'!D8," - ",'PO Information'!D10)</f>
        <v>MPO#2 - WB - 7/10 - $20</v>
      </c>
      <c r="D2" s="142"/>
      <c r="E2" s="142"/>
      <c r="F2" s="142"/>
      <c r="G2" s="143"/>
      <c r="I2" s="6"/>
      <c r="K2" s="6"/>
      <c r="L2" s="6"/>
      <c r="M2" s="6"/>
      <c r="N2" s="6"/>
    </row>
    <row r="3" spans="1:14" ht="15" customHeight="1" thickBot="1" x14ac:dyDescent="0.35">
      <c r="C3" s="144"/>
      <c r="D3" s="145"/>
      <c r="E3" s="145"/>
      <c r="F3" s="145"/>
      <c r="G3" s="146"/>
      <c r="L3" s="6"/>
      <c r="M3" s="6"/>
      <c r="N3" s="6"/>
    </row>
    <row r="4" spans="1:14" x14ac:dyDescent="0.3">
      <c r="H4" s="53"/>
      <c r="I4" s="53"/>
    </row>
    <row r="5" spans="1:14" x14ac:dyDescent="0.3">
      <c r="B5" s="1" t="s">
        <v>20</v>
      </c>
      <c r="C5" s="1" t="s">
        <v>0</v>
      </c>
      <c r="D5" s="1" t="s">
        <v>1</v>
      </c>
      <c r="E5" s="1" t="s">
        <v>2</v>
      </c>
      <c r="F5" s="147" t="s">
        <v>3</v>
      </c>
      <c r="G5" s="148"/>
      <c r="H5" s="53"/>
      <c r="I5" s="6"/>
      <c r="K5" s="6"/>
    </row>
    <row r="6" spans="1:14" s="6" customFormat="1" x14ac:dyDescent="0.3">
      <c r="B6" s="76" t="s">
        <v>188</v>
      </c>
      <c r="C6" s="110" t="s">
        <v>189</v>
      </c>
      <c r="D6" s="107">
        <v>1</v>
      </c>
      <c r="E6" s="60"/>
      <c r="F6" s="149"/>
      <c r="G6" s="150"/>
      <c r="H6" s="53"/>
      <c r="J6" s="21"/>
    </row>
    <row r="7" spans="1:14" s="6" customFormat="1" x14ac:dyDescent="0.3">
      <c r="H7" s="53"/>
      <c r="I7"/>
      <c r="J7"/>
    </row>
    <row r="8" spans="1:14" s="6" customFormat="1" ht="15" thickBot="1" x14ac:dyDescent="0.35">
      <c r="H8" s="53"/>
    </row>
    <row r="9" spans="1:14" s="6" customFormat="1" ht="15" thickBot="1" x14ac:dyDescent="0.35">
      <c r="B9" s="137" t="s">
        <v>9</v>
      </c>
      <c r="C9" s="138"/>
      <c r="D9" s="138"/>
      <c r="E9" s="138"/>
      <c r="F9" s="138"/>
      <c r="G9" s="138"/>
      <c r="H9" s="139"/>
      <c r="I9"/>
      <c r="J9"/>
      <c r="L9"/>
      <c r="M9"/>
    </row>
    <row r="10" spans="1:14" s="6" customFormat="1" x14ac:dyDescent="0.3">
      <c r="B10" s="3"/>
      <c r="C10" s="3"/>
      <c r="D10" s="3"/>
      <c r="E10" s="3"/>
      <c r="F10" s="3"/>
      <c r="G10" s="3"/>
      <c r="H10" s="3"/>
      <c r="I10"/>
      <c r="J10"/>
    </row>
    <row r="11" spans="1:14" s="6" customFormat="1" x14ac:dyDescent="0.3">
      <c r="B11" s="5" t="s">
        <v>4</v>
      </c>
      <c r="C11" s="5" t="s">
        <v>6</v>
      </c>
      <c r="D11" s="5" t="s">
        <v>5</v>
      </c>
      <c r="E11" s="140" t="s">
        <v>7</v>
      </c>
      <c r="F11" s="140"/>
      <c r="G11" s="147" t="s">
        <v>8</v>
      </c>
      <c r="H11" s="148"/>
      <c r="I11"/>
      <c r="J11"/>
    </row>
    <row r="12" spans="1:14" s="6" customFormat="1" x14ac:dyDescent="0.3">
      <c r="B12" s="8" t="s">
        <v>184</v>
      </c>
      <c r="C12" s="8" t="s">
        <v>201</v>
      </c>
      <c r="D12" s="8" t="s">
        <v>190</v>
      </c>
      <c r="E12" s="121" t="s">
        <v>191</v>
      </c>
      <c r="F12" s="122"/>
      <c r="G12" s="123"/>
      <c r="H12" s="124"/>
    </row>
    <row r="13" spans="1:14" s="6" customFormat="1" x14ac:dyDescent="0.3">
      <c r="B13" s="8" t="s">
        <v>184</v>
      </c>
      <c r="C13" s="8" t="s">
        <v>185</v>
      </c>
      <c r="D13" s="8" t="s">
        <v>183</v>
      </c>
      <c r="E13" s="121" t="s">
        <v>191</v>
      </c>
      <c r="F13" s="122"/>
      <c r="G13" s="123"/>
      <c r="H13" s="124"/>
      <c r="I13"/>
      <c r="J13"/>
      <c r="K13"/>
      <c r="L13"/>
      <c r="M13"/>
    </row>
    <row r="14" spans="1:14" s="3" customFormat="1" ht="15" thickBot="1" x14ac:dyDescent="0.35">
      <c r="A14"/>
      <c r="B14" s="9"/>
      <c r="C14" s="9"/>
      <c r="D14" s="10"/>
      <c r="E14" s="7"/>
      <c r="F14" s="7"/>
      <c r="G14" s="7"/>
      <c r="H14" s="7"/>
      <c r="I14"/>
      <c r="J14"/>
    </row>
    <row r="15" spans="1:14" s="3" customFormat="1" ht="15" thickBot="1" x14ac:dyDescent="0.35">
      <c r="A15" s="6"/>
      <c r="B15" s="137" t="s">
        <v>10</v>
      </c>
      <c r="C15" s="138"/>
      <c r="D15" s="138"/>
      <c r="E15" s="138"/>
      <c r="F15" s="138"/>
      <c r="G15" s="138"/>
      <c r="H15" s="139"/>
      <c r="I15" s="17"/>
      <c r="J15" s="6"/>
    </row>
    <row r="16" spans="1:14" s="41" customFormat="1" x14ac:dyDescent="0.3">
      <c r="A16" s="6"/>
      <c r="B16" s="3"/>
      <c r="C16" s="3"/>
      <c r="D16" s="3"/>
      <c r="E16" s="3"/>
      <c r="F16" s="3"/>
      <c r="G16" s="3"/>
      <c r="H16" s="3"/>
      <c r="I16" s="17"/>
      <c r="J16" s="6"/>
    </row>
    <row r="17" spans="1:10" s="41" customFormat="1" x14ac:dyDescent="0.3">
      <c r="A17"/>
      <c r="B17" s="140" t="s">
        <v>0</v>
      </c>
      <c r="C17" s="140"/>
      <c r="D17" s="140"/>
      <c r="E17" s="140" t="s">
        <v>7</v>
      </c>
      <c r="F17" s="140"/>
      <c r="G17" s="147" t="s">
        <v>8</v>
      </c>
      <c r="H17" s="148"/>
      <c r="I17" s="2"/>
      <c r="J17" s="6"/>
    </row>
    <row r="18" spans="1:10" s="6" customFormat="1" x14ac:dyDescent="0.3">
      <c r="A18"/>
      <c r="B18" s="134" t="s">
        <v>189</v>
      </c>
      <c r="C18" s="135" t="s">
        <v>176</v>
      </c>
      <c r="D18" s="136" t="s">
        <v>176</v>
      </c>
      <c r="E18" s="123" t="s">
        <v>197</v>
      </c>
      <c r="F18" s="124" t="s">
        <v>197</v>
      </c>
      <c r="G18" s="151"/>
      <c r="H18" s="152"/>
      <c r="I18" s="21"/>
    </row>
    <row r="19" spans="1:10" s="6" customFormat="1" x14ac:dyDescent="0.3"/>
    <row r="20" spans="1:10" x14ac:dyDescent="0.3">
      <c r="J20"/>
    </row>
    <row r="21" spans="1:10" x14ac:dyDescent="0.3">
      <c r="B21" s="4" t="s">
        <v>196</v>
      </c>
      <c r="C21" s="131" t="s">
        <v>189</v>
      </c>
      <c r="D21" s="132"/>
      <c r="E21" s="132"/>
      <c r="F21" s="132"/>
      <c r="G21" s="132"/>
      <c r="H21" s="133"/>
    </row>
    <row r="22" spans="1:10" x14ac:dyDescent="0.3">
      <c r="B22" s="5" t="s">
        <v>181</v>
      </c>
      <c r="C22" s="117" t="s">
        <v>169</v>
      </c>
      <c r="D22" s="5" t="s">
        <v>170</v>
      </c>
      <c r="E22" s="5" t="s">
        <v>2</v>
      </c>
      <c r="F22" s="117" t="s">
        <v>11</v>
      </c>
      <c r="G22" s="5" t="s">
        <v>171</v>
      </c>
      <c r="H22" s="5" t="s">
        <v>4</v>
      </c>
    </row>
    <row r="23" spans="1:10" x14ac:dyDescent="0.3">
      <c r="B23" s="119">
        <v>1</v>
      </c>
      <c r="C23" s="4" t="s">
        <v>172</v>
      </c>
      <c r="D23" s="118">
        <f>RIGHT(B21,LEN(B21)-FIND(": ",B21))*B23</f>
        <v>1</v>
      </c>
      <c r="E23" s="4"/>
      <c r="F23" s="4" t="s">
        <v>192</v>
      </c>
      <c r="G23" s="120"/>
      <c r="H23" s="4" t="s">
        <v>139</v>
      </c>
    </row>
    <row r="24" spans="1:10" x14ac:dyDescent="0.3">
      <c r="B24" s="119">
        <v>1</v>
      </c>
      <c r="C24" s="4" t="s">
        <v>193</v>
      </c>
      <c r="D24" s="118">
        <f>RIGHT(B21,LEN(B21)-FIND(": ",B21))*B24</f>
        <v>1</v>
      </c>
      <c r="E24" s="4"/>
      <c r="F24" s="4" t="s">
        <v>192</v>
      </c>
      <c r="G24" s="120"/>
      <c r="H24" s="4" t="s">
        <v>139</v>
      </c>
    </row>
    <row r="25" spans="1:10" x14ac:dyDescent="0.3">
      <c r="B25" s="119">
        <v>2</v>
      </c>
      <c r="C25" s="4" t="s">
        <v>182</v>
      </c>
      <c r="D25" s="118">
        <f>RIGHT(B21,LEN(B21)-FIND(": ",B21))*B25</f>
        <v>2</v>
      </c>
      <c r="E25" s="4"/>
      <c r="F25" s="4" t="s">
        <v>192</v>
      </c>
      <c r="G25" s="4"/>
      <c r="H25" s="4" t="s">
        <v>173</v>
      </c>
    </row>
    <row r="26" spans="1:10" ht="15" thickBot="1" x14ac:dyDescent="0.35">
      <c r="B26" s="119">
        <v>2</v>
      </c>
      <c r="C26" s="4" t="s">
        <v>194</v>
      </c>
      <c r="D26" s="118">
        <f>RIGHT(B21,LEN(B21)-FIND(": ",B21))*B26</f>
        <v>2</v>
      </c>
      <c r="E26" s="4"/>
      <c r="F26" s="4" t="s">
        <v>192</v>
      </c>
      <c r="G26" s="4"/>
      <c r="H26" s="4" t="s">
        <v>173</v>
      </c>
    </row>
    <row r="27" spans="1:10" x14ac:dyDescent="0.3">
      <c r="B27" s="125" t="s">
        <v>195</v>
      </c>
      <c r="C27" s="126"/>
      <c r="D27" s="126"/>
      <c r="E27" s="126"/>
      <c r="F27" s="126"/>
      <c r="G27" s="126"/>
      <c r="H27" s="127"/>
    </row>
    <row r="28" spans="1:10" ht="15" thickBot="1" x14ac:dyDescent="0.35">
      <c r="B28" s="128" t="s">
        <v>174</v>
      </c>
      <c r="C28" s="129"/>
      <c r="D28" s="129"/>
      <c r="E28" s="129"/>
      <c r="F28" s="129"/>
      <c r="G28" s="129"/>
      <c r="H28" s="130"/>
    </row>
  </sheetData>
  <mergeCells count="20">
    <mergeCell ref="C2:G3"/>
    <mergeCell ref="F5:G5"/>
    <mergeCell ref="B9:H9"/>
    <mergeCell ref="G11:H11"/>
    <mergeCell ref="E11:F11"/>
    <mergeCell ref="F6:G6"/>
    <mergeCell ref="E12:F12"/>
    <mergeCell ref="G12:H12"/>
    <mergeCell ref="B27:H27"/>
    <mergeCell ref="B28:H28"/>
    <mergeCell ref="C21:H21"/>
    <mergeCell ref="B18:D18"/>
    <mergeCell ref="B15:H15"/>
    <mergeCell ref="B17:D17"/>
    <mergeCell ref="G18:H18"/>
    <mergeCell ref="G17:H17"/>
    <mergeCell ref="E18:F18"/>
    <mergeCell ref="E13:F13"/>
    <mergeCell ref="G13:H13"/>
    <mergeCell ref="E17:F17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8"/>
  <sheetViews>
    <sheetView topLeftCell="E1" zoomScaleNormal="100" workbookViewId="0">
      <selection activeCell="E13" sqref="E13"/>
    </sheetView>
  </sheetViews>
  <sheetFormatPr defaultRowHeight="14.4" x14ac:dyDescent="0.3"/>
  <cols>
    <col min="1" max="1" width="3.21875" customWidth="1"/>
    <col min="2" max="2" width="22.21875" customWidth="1"/>
    <col min="3" max="3" width="11.44140625" customWidth="1"/>
    <col min="4" max="4" width="11.88671875" style="6" customWidth="1"/>
    <col min="5" max="5" width="81.5546875" customWidth="1"/>
    <col min="6" max="6" width="20.77734375" customWidth="1"/>
    <col min="7" max="7" width="20.21875" bestFit="1" customWidth="1"/>
    <col min="8" max="8" width="19" customWidth="1"/>
    <col min="9" max="9" width="18.77734375" customWidth="1"/>
    <col min="10" max="10" width="24.109375" customWidth="1"/>
    <col min="11" max="11" width="17.21875" customWidth="1"/>
    <col min="13" max="13" width="16.44140625" customWidth="1"/>
  </cols>
  <sheetData>
    <row r="1" spans="1:16" ht="15" thickBot="1" x14ac:dyDescent="0.35"/>
    <row r="2" spans="1:16" ht="15.6" customHeight="1" thickTop="1" x14ac:dyDescent="0.3">
      <c r="B2" s="153" t="str">
        <f>CONCATENATE("PO#",'PO Information'!D5," - ",'PO Information'!D6," - ",'PO Information'!D8," - ","Programs")</f>
        <v>PO#2 - WB - 7/10 - Programs</v>
      </c>
      <c r="C2" s="154"/>
      <c r="D2" s="154"/>
      <c r="E2" s="154"/>
      <c r="F2" s="154"/>
      <c r="G2" s="155"/>
    </row>
    <row r="3" spans="1:16" ht="15.6" customHeight="1" thickBot="1" x14ac:dyDescent="0.35">
      <c r="B3" s="156"/>
      <c r="C3" s="157"/>
      <c r="D3" s="157"/>
      <c r="E3" s="157"/>
      <c r="F3" s="157"/>
      <c r="G3" s="158"/>
    </row>
    <row r="4" spans="1:16" ht="15" thickTop="1" x14ac:dyDescent="0.3">
      <c r="B4" s="6"/>
      <c r="C4" s="6"/>
      <c r="E4" s="6"/>
      <c r="F4" s="6"/>
      <c r="G4" s="6"/>
    </row>
    <row r="5" spans="1:16" x14ac:dyDescent="0.3">
      <c r="B5" s="5" t="s">
        <v>13</v>
      </c>
      <c r="C5" s="5" t="s">
        <v>14</v>
      </c>
      <c r="D5" s="5" t="s">
        <v>15</v>
      </c>
      <c r="E5" s="12" t="s">
        <v>16</v>
      </c>
      <c r="F5" s="12" t="s">
        <v>18</v>
      </c>
      <c r="G5" s="12" t="s">
        <v>19</v>
      </c>
      <c r="H5" s="18" t="s">
        <v>21</v>
      </c>
      <c r="I5" s="18" t="s">
        <v>22</v>
      </c>
      <c r="J5" s="18" t="s">
        <v>27</v>
      </c>
    </row>
    <row r="6" spans="1:16" s="41" customFormat="1" x14ac:dyDescent="0.3">
      <c r="A6" s="6"/>
      <c r="B6" s="8" t="s">
        <v>198</v>
      </c>
      <c r="C6" s="62" t="s">
        <v>192</v>
      </c>
      <c r="D6" s="62" t="s">
        <v>188</v>
      </c>
      <c r="E6" s="8" t="s">
        <v>199</v>
      </c>
      <c r="F6" s="107" t="s">
        <v>188</v>
      </c>
      <c r="G6" s="107" t="s">
        <v>188</v>
      </c>
      <c r="H6" s="66"/>
      <c r="I6" s="65"/>
      <c r="J6" s="65"/>
    </row>
    <row r="7" spans="1:16" s="41" customFormat="1" x14ac:dyDescent="0.3">
      <c r="A7" s="6"/>
      <c r="B7" s="8" t="s">
        <v>187</v>
      </c>
      <c r="C7" s="62" t="s">
        <v>192</v>
      </c>
      <c r="D7" s="62" t="s">
        <v>188</v>
      </c>
      <c r="E7" s="8" t="s">
        <v>200</v>
      </c>
      <c r="F7" s="107" t="s">
        <v>188</v>
      </c>
      <c r="G7" s="107" t="s">
        <v>188</v>
      </c>
      <c r="H7" s="66"/>
      <c r="I7" s="65"/>
      <c r="J7" s="65"/>
    </row>
    <row r="9" spans="1:16" s="6" customFormat="1" x14ac:dyDescent="0.3">
      <c r="A9"/>
      <c r="B9" s="9"/>
      <c r="C9" s="42"/>
      <c r="D9" s="42"/>
      <c r="E9" s="43"/>
      <c r="F9" s="7"/>
      <c r="G9" s="7"/>
      <c r="H9" s="10"/>
      <c r="I9" s="9"/>
      <c r="J9" s="9"/>
    </row>
    <row r="10" spans="1:16" s="6" customFormat="1" ht="15" thickBot="1" x14ac:dyDescent="0.35">
      <c r="A10"/>
      <c r="B10" s="9"/>
      <c r="C10" s="42"/>
      <c r="D10" s="42"/>
      <c r="E10" s="43"/>
      <c r="F10" s="7"/>
      <c r="G10" s="7"/>
      <c r="H10" s="10"/>
      <c r="I10" s="9"/>
      <c r="J10" s="9"/>
    </row>
    <row r="11" spans="1:16" ht="15.6" customHeight="1" thickTop="1" x14ac:dyDescent="0.3">
      <c r="B11" s="153" t="s">
        <v>17</v>
      </c>
      <c r="C11" s="154"/>
      <c r="D11" s="154"/>
      <c r="E11" s="155"/>
    </row>
    <row r="12" spans="1:16" s="6" customFormat="1" ht="15.6" customHeight="1" thickBot="1" x14ac:dyDescent="0.35">
      <c r="A12"/>
      <c r="B12" s="156"/>
      <c r="C12" s="157"/>
      <c r="D12" s="157"/>
      <c r="E12" s="158"/>
      <c r="I12"/>
      <c r="J12"/>
      <c r="K12"/>
      <c r="L12"/>
      <c r="M12"/>
      <c r="N12"/>
      <c r="O12"/>
      <c r="P12"/>
    </row>
    <row r="13" spans="1:16" s="6" customFormat="1" ht="15" thickTop="1" x14ac:dyDescent="0.3">
      <c r="A13"/>
      <c r="I13"/>
      <c r="J13"/>
      <c r="K13"/>
      <c r="L13"/>
      <c r="M13"/>
      <c r="N13"/>
      <c r="O13"/>
      <c r="P13"/>
    </row>
    <row r="14" spans="1:16" x14ac:dyDescent="0.3">
      <c r="B14" s="5" t="s">
        <v>0</v>
      </c>
      <c r="C14" s="5" t="s">
        <v>1</v>
      </c>
      <c r="D14" s="5" t="s">
        <v>11</v>
      </c>
      <c r="E14" s="5" t="s">
        <v>12</v>
      </c>
    </row>
    <row r="15" spans="1:16" s="104" customFormat="1" ht="14.4" customHeight="1" x14ac:dyDescent="0.3">
      <c r="A15" s="9"/>
      <c r="B15" s="159" t="s">
        <v>189</v>
      </c>
      <c r="C15" s="160">
        <v>1</v>
      </c>
      <c r="D15" s="119" t="s">
        <v>192</v>
      </c>
      <c r="E15" s="8" t="s">
        <v>199</v>
      </c>
      <c r="G15" s="105"/>
      <c r="H15" s="9"/>
      <c r="I15" s="9"/>
      <c r="J15" s="9"/>
    </row>
    <row r="16" spans="1:16" x14ac:dyDescent="0.3">
      <c r="B16" s="159"/>
      <c r="C16" s="160"/>
      <c r="D16" s="119" t="s">
        <v>192</v>
      </c>
      <c r="E16" s="4" t="s">
        <v>200</v>
      </c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</sheetData>
  <mergeCells count="4">
    <mergeCell ref="B2:G3"/>
    <mergeCell ref="B11:E12"/>
    <mergeCell ref="B15:B16"/>
    <mergeCell ref="C15:C16"/>
  </mergeCells>
  <pageMargins left="0.7" right="0.7" top="0.75" bottom="0.75" header="0.3" footer="0.3"/>
  <pageSetup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1DDA-8BF5-4CBA-90DE-9421AC31C119}">
  <sheetPr>
    <pageSetUpPr fitToPage="1"/>
  </sheetPr>
  <dimension ref="B1:T49"/>
  <sheetViews>
    <sheetView topLeftCell="A28" zoomScaleNormal="100" workbookViewId="0">
      <selection activeCell="B4" sqref="B4"/>
    </sheetView>
  </sheetViews>
  <sheetFormatPr defaultRowHeight="14.4" x14ac:dyDescent="0.3"/>
  <cols>
    <col min="1" max="1" width="5.6640625" customWidth="1"/>
    <col min="2" max="2" width="11.88671875" customWidth="1"/>
    <col min="3" max="3" width="12.33203125" customWidth="1"/>
    <col min="4" max="4" width="23.44140625" customWidth="1"/>
    <col min="5" max="5" width="14.88671875" customWidth="1"/>
    <col min="6" max="6" width="13" customWidth="1"/>
    <col min="7" max="7" width="12" bestFit="1" customWidth="1"/>
    <col min="8" max="8" width="10.5546875" bestFit="1" customWidth="1"/>
    <col min="9" max="9" width="11.5546875" customWidth="1"/>
    <col min="10" max="10" width="14.109375" style="81" bestFit="1" customWidth="1"/>
    <col min="11" max="11" width="9.109375" style="36" bestFit="1" customWidth="1"/>
    <col min="12" max="12" width="13.77734375" style="36" bestFit="1" customWidth="1"/>
    <col min="13" max="13" width="12" bestFit="1" customWidth="1"/>
    <col min="14" max="14" width="15.5546875" bestFit="1" customWidth="1"/>
    <col min="15" max="15" width="5.5546875" bestFit="1" customWidth="1"/>
    <col min="16" max="16" width="13.6640625" bestFit="1" customWidth="1"/>
    <col min="17" max="17" width="25.88671875" bestFit="1" customWidth="1"/>
    <col min="18" max="18" width="8.5546875" bestFit="1" customWidth="1"/>
    <col min="19" max="19" width="12.77734375" bestFit="1" customWidth="1"/>
    <col min="20" max="20" width="8.21875" bestFit="1" customWidth="1"/>
  </cols>
  <sheetData>
    <row r="1" spans="2:12" s="6" customFormat="1" ht="15" thickBot="1" x14ac:dyDescent="0.35">
      <c r="B1"/>
      <c r="D1"/>
      <c r="E1"/>
      <c r="F1"/>
      <c r="G1"/>
      <c r="H1"/>
      <c r="I1"/>
      <c r="J1" s="81"/>
      <c r="K1" s="36"/>
      <c r="L1" s="36"/>
    </row>
    <row r="2" spans="2:12" s="6" customFormat="1" x14ac:dyDescent="0.3">
      <c r="B2" s="161">
        <v>1800</v>
      </c>
      <c r="C2" s="142"/>
      <c r="D2" s="142"/>
      <c r="E2" s="142"/>
      <c r="F2" s="142"/>
      <c r="G2" s="143"/>
      <c r="H2"/>
      <c r="I2"/>
      <c r="J2" s="81"/>
      <c r="K2" s="36"/>
      <c r="L2" s="36"/>
    </row>
    <row r="3" spans="2:12" s="6" customFormat="1" ht="15" thickBot="1" x14ac:dyDescent="0.35">
      <c r="B3" s="144"/>
      <c r="C3" s="145"/>
      <c r="D3" s="145"/>
      <c r="E3" s="145"/>
      <c r="F3" s="145"/>
      <c r="G3" s="146"/>
      <c r="H3"/>
      <c r="I3"/>
      <c r="J3" s="81"/>
      <c r="K3" s="36"/>
      <c r="L3" s="36"/>
    </row>
    <row r="4" spans="2:12" s="6" customFormat="1" x14ac:dyDescent="0.3">
      <c r="B4"/>
      <c r="D4"/>
      <c r="E4"/>
      <c r="F4"/>
      <c r="G4"/>
      <c r="H4"/>
      <c r="I4"/>
      <c r="J4" s="81"/>
      <c r="K4" s="36"/>
      <c r="L4" s="36"/>
    </row>
    <row r="5" spans="2:12" s="6" customFormat="1" x14ac:dyDescent="0.3">
      <c r="B5"/>
      <c r="D5"/>
      <c r="E5"/>
      <c r="F5"/>
      <c r="G5"/>
      <c r="H5"/>
      <c r="I5"/>
      <c r="J5" s="81"/>
      <c r="K5" s="36"/>
      <c r="L5" s="36"/>
    </row>
    <row r="6" spans="2:12" s="14" customFormat="1" x14ac:dyDescent="0.3">
      <c r="B6" s="15" t="s">
        <v>28</v>
      </c>
      <c r="C6" s="20" t="s">
        <v>29</v>
      </c>
      <c r="D6" s="94" t="s">
        <v>26</v>
      </c>
      <c r="E6" s="94" t="s">
        <v>23</v>
      </c>
      <c r="F6" s="4" t="s">
        <v>24</v>
      </c>
      <c r="G6" s="4" t="s">
        <v>25</v>
      </c>
      <c r="H6"/>
      <c r="I6"/>
      <c r="J6" s="81"/>
      <c r="K6" s="36"/>
      <c r="L6" s="36"/>
    </row>
    <row r="7" spans="2:12" s="16" customFormat="1" x14ac:dyDescent="0.3">
      <c r="B7" s="25"/>
      <c r="C7" s="22"/>
      <c r="D7" s="106"/>
      <c r="E7" s="107"/>
      <c r="F7" s="56"/>
      <c r="G7" s="24">
        <f t="shared" ref="G7:G24" si="0">E7*F7</f>
        <v>0</v>
      </c>
      <c r="H7"/>
      <c r="I7"/>
      <c r="J7" s="83"/>
      <c r="K7" s="36"/>
      <c r="L7" s="36"/>
    </row>
    <row r="8" spans="2:12" s="16" customFormat="1" x14ac:dyDescent="0.3">
      <c r="B8" s="25"/>
      <c r="C8" s="23"/>
      <c r="D8" s="106"/>
      <c r="E8" s="107"/>
      <c r="F8" s="56"/>
      <c r="G8" s="24">
        <f t="shared" si="0"/>
        <v>0</v>
      </c>
      <c r="H8" s="6"/>
      <c r="I8" s="6"/>
      <c r="J8" s="81"/>
      <c r="K8" s="36"/>
      <c r="L8" s="36"/>
    </row>
    <row r="9" spans="2:12" s="16" customFormat="1" x14ac:dyDescent="0.3">
      <c r="B9" s="25"/>
      <c r="C9" s="23"/>
      <c r="D9" s="106"/>
      <c r="E9" s="107"/>
      <c r="F9" s="56"/>
      <c r="G9" s="24">
        <f t="shared" si="0"/>
        <v>0</v>
      </c>
      <c r="H9" s="6"/>
      <c r="I9" s="6"/>
      <c r="J9" s="81"/>
      <c r="K9" s="36"/>
      <c r="L9" s="36"/>
    </row>
    <row r="10" spans="2:12" s="16" customFormat="1" x14ac:dyDescent="0.3">
      <c r="B10" s="25"/>
      <c r="C10" s="23"/>
      <c r="D10" s="106"/>
      <c r="E10" s="108"/>
      <c r="F10" s="56"/>
      <c r="G10" s="24">
        <f t="shared" si="0"/>
        <v>0</v>
      </c>
      <c r="H10" s="6"/>
      <c r="I10" s="6"/>
      <c r="J10" s="81"/>
      <c r="K10" s="36"/>
      <c r="L10" s="36"/>
    </row>
    <row r="11" spans="2:12" s="16" customFormat="1" x14ac:dyDescent="0.3">
      <c r="B11" s="25"/>
      <c r="C11" s="23"/>
      <c r="D11" s="68"/>
      <c r="E11" s="69"/>
      <c r="F11" s="56"/>
      <c r="G11" s="24">
        <f t="shared" si="0"/>
        <v>0</v>
      </c>
      <c r="H11" s="6"/>
      <c r="I11" s="6"/>
      <c r="J11" s="81"/>
      <c r="K11" s="36"/>
      <c r="L11" s="36"/>
    </row>
    <row r="12" spans="2:12" s="16" customFormat="1" x14ac:dyDescent="0.3">
      <c r="B12" s="25"/>
      <c r="C12" s="23"/>
      <c r="D12" s="52"/>
      <c r="E12" s="69"/>
      <c r="F12" s="56"/>
      <c r="G12" s="24">
        <f t="shared" si="0"/>
        <v>0</v>
      </c>
      <c r="H12" s="6"/>
      <c r="I12" s="6"/>
      <c r="J12" s="81"/>
      <c r="K12" s="36"/>
      <c r="L12" s="36"/>
    </row>
    <row r="13" spans="2:12" s="16" customFormat="1" x14ac:dyDescent="0.3">
      <c r="B13" s="25"/>
      <c r="C13" s="23"/>
      <c r="D13" s="51"/>
      <c r="E13" s="54"/>
      <c r="F13" s="56"/>
      <c r="G13" s="24">
        <f t="shared" si="0"/>
        <v>0</v>
      </c>
      <c r="H13" s="6"/>
      <c r="I13" s="6"/>
      <c r="J13" s="81"/>
      <c r="K13" s="36"/>
      <c r="L13" s="36"/>
    </row>
    <row r="14" spans="2:12" s="16" customFormat="1" x14ac:dyDescent="0.3">
      <c r="B14" s="25"/>
      <c r="C14" s="23"/>
      <c r="D14" s="51"/>
      <c r="E14" s="54"/>
      <c r="F14" s="56"/>
      <c r="G14" s="24">
        <f t="shared" si="0"/>
        <v>0</v>
      </c>
      <c r="H14" s="6"/>
      <c r="I14" s="6"/>
      <c r="J14" s="81"/>
      <c r="K14" s="36"/>
      <c r="L14" s="36"/>
    </row>
    <row r="15" spans="2:12" s="16" customFormat="1" x14ac:dyDescent="0.3">
      <c r="B15" s="25"/>
      <c r="C15" s="23"/>
      <c r="D15" s="51"/>
      <c r="E15" s="54"/>
      <c r="F15" s="56"/>
      <c r="G15" s="24">
        <f t="shared" si="0"/>
        <v>0</v>
      </c>
      <c r="H15" s="6"/>
      <c r="I15" s="6"/>
      <c r="J15" s="81"/>
      <c r="K15" s="36"/>
      <c r="L15" s="36"/>
    </row>
    <row r="16" spans="2:12" s="16" customFormat="1" x14ac:dyDescent="0.3">
      <c r="B16" s="25"/>
      <c r="C16" s="23"/>
      <c r="D16" s="51"/>
      <c r="E16" s="54"/>
      <c r="F16" s="56"/>
      <c r="G16" s="24">
        <f t="shared" si="0"/>
        <v>0</v>
      </c>
      <c r="H16" s="6"/>
      <c r="I16" s="6"/>
      <c r="J16" s="81"/>
      <c r="K16" s="36"/>
      <c r="L16" s="36"/>
    </row>
    <row r="17" spans="2:20" s="16" customFormat="1" x14ac:dyDescent="0.3">
      <c r="B17" s="25"/>
      <c r="C17" s="23"/>
      <c r="D17" s="51"/>
      <c r="E17" s="54"/>
      <c r="F17" s="56"/>
      <c r="G17" s="24">
        <f t="shared" si="0"/>
        <v>0</v>
      </c>
      <c r="H17" s="6"/>
      <c r="I17" s="6"/>
      <c r="J17" s="81"/>
      <c r="K17" s="36"/>
      <c r="L17" s="36"/>
    </row>
    <row r="18" spans="2:20" s="16" customFormat="1" x14ac:dyDescent="0.3">
      <c r="B18" s="25"/>
      <c r="C18" s="23"/>
      <c r="D18" s="51"/>
      <c r="E18" s="54"/>
      <c r="F18" s="56"/>
      <c r="G18" s="24">
        <f t="shared" si="0"/>
        <v>0</v>
      </c>
      <c r="H18" s="6"/>
      <c r="I18" s="6"/>
      <c r="J18" s="81"/>
      <c r="K18" s="36"/>
      <c r="L18" s="36"/>
    </row>
    <row r="19" spans="2:20" s="16" customFormat="1" x14ac:dyDescent="0.3">
      <c r="B19" s="25"/>
      <c r="C19" s="23"/>
      <c r="D19" s="51"/>
      <c r="E19" s="49"/>
      <c r="F19" s="56"/>
      <c r="G19" s="24">
        <f t="shared" si="0"/>
        <v>0</v>
      </c>
      <c r="H19" s="6"/>
      <c r="I19" s="6"/>
      <c r="J19" s="81"/>
      <c r="K19" s="36"/>
      <c r="L19" s="36"/>
    </row>
    <row r="20" spans="2:20" s="16" customFormat="1" x14ac:dyDescent="0.3">
      <c r="B20" s="25"/>
      <c r="C20" s="23"/>
      <c r="D20" s="51"/>
      <c r="E20" s="49"/>
      <c r="F20" s="56"/>
      <c r="G20" s="24">
        <f t="shared" si="0"/>
        <v>0</v>
      </c>
      <c r="H20" s="6"/>
      <c r="I20" s="6"/>
      <c r="J20" s="81"/>
      <c r="K20" s="36"/>
      <c r="L20" s="36"/>
    </row>
    <row r="21" spans="2:20" s="16" customFormat="1" x14ac:dyDescent="0.3">
      <c r="B21" s="25"/>
      <c r="C21" s="23"/>
      <c r="D21" s="51"/>
      <c r="E21" s="49"/>
      <c r="F21" s="56"/>
      <c r="G21" s="24">
        <f t="shared" si="0"/>
        <v>0</v>
      </c>
      <c r="H21" s="6"/>
      <c r="I21" s="6"/>
      <c r="J21" s="81"/>
      <c r="K21" s="36"/>
      <c r="L21" s="36"/>
    </row>
    <row r="22" spans="2:20" s="16" customFormat="1" x14ac:dyDescent="0.3">
      <c r="B22" s="25"/>
      <c r="C22" s="23"/>
      <c r="D22" s="8"/>
      <c r="E22" s="49"/>
      <c r="F22" s="56"/>
      <c r="G22" s="24">
        <f t="shared" si="0"/>
        <v>0</v>
      </c>
      <c r="H22" s="6"/>
      <c r="I22" s="6"/>
      <c r="J22" s="81"/>
      <c r="K22" s="36"/>
      <c r="L22" s="36"/>
    </row>
    <row r="23" spans="2:20" s="16" customFormat="1" x14ac:dyDescent="0.3">
      <c r="B23" s="25"/>
      <c r="C23" s="23"/>
      <c r="D23" s="8"/>
      <c r="E23" s="46"/>
      <c r="F23" s="56"/>
      <c r="G23" s="24">
        <f t="shared" si="0"/>
        <v>0</v>
      </c>
      <c r="H23" s="6"/>
      <c r="I23" s="6"/>
      <c r="J23" s="81"/>
      <c r="K23" s="36"/>
      <c r="L23" s="36"/>
    </row>
    <row r="24" spans="2:20" s="16" customFormat="1" x14ac:dyDescent="0.3">
      <c r="B24" s="25"/>
      <c r="C24" s="23"/>
      <c r="D24" s="51"/>
      <c r="E24" s="49"/>
      <c r="F24" s="56"/>
      <c r="G24" s="24">
        <f t="shared" si="0"/>
        <v>0</v>
      </c>
      <c r="H24" s="6"/>
      <c r="I24" s="6"/>
      <c r="J24" s="81"/>
      <c r="K24" s="36"/>
      <c r="L24" s="36"/>
    </row>
    <row r="25" spans="2:20" s="14" customFormat="1" x14ac:dyDescent="0.3">
      <c r="I25" s="41"/>
      <c r="K25" s="36"/>
      <c r="L25" s="36"/>
    </row>
    <row r="26" spans="2:20" x14ac:dyDescent="0.3">
      <c r="G26" s="13">
        <f>SUM(G7:G24)</f>
        <v>0</v>
      </c>
      <c r="J26" s="82" t="s">
        <v>30</v>
      </c>
    </row>
    <row r="29" spans="2:20" x14ac:dyDescent="0.3">
      <c r="L29" s="36" t="s">
        <v>151</v>
      </c>
    </row>
    <row r="30" spans="2:20" ht="17.399999999999999" x14ac:dyDescent="0.3">
      <c r="J30" s="106" t="s">
        <v>147</v>
      </c>
      <c r="K30" s="107">
        <v>2</v>
      </c>
      <c r="L30" s="56"/>
      <c r="N30" s="112" t="s">
        <v>152</v>
      </c>
      <c r="O30" s="112" t="s">
        <v>153</v>
      </c>
      <c r="P30" s="112" t="s">
        <v>154</v>
      </c>
      <c r="Q30" s="112" t="s">
        <v>155</v>
      </c>
      <c r="R30" s="112" t="s">
        <v>156</v>
      </c>
      <c r="S30" s="112" t="s">
        <v>157</v>
      </c>
      <c r="T30" s="112" t="s">
        <v>158</v>
      </c>
    </row>
    <row r="31" spans="2:20" x14ac:dyDescent="0.3">
      <c r="J31" s="106" t="s">
        <v>148</v>
      </c>
      <c r="K31" s="107">
        <v>5</v>
      </c>
      <c r="L31" s="56">
        <v>163.56</v>
      </c>
      <c r="N31" s="111" t="s">
        <v>150</v>
      </c>
      <c r="O31" s="111">
        <v>15</v>
      </c>
      <c r="P31" s="111" t="s">
        <v>112</v>
      </c>
      <c r="Q31" s="111" t="s">
        <v>159</v>
      </c>
      <c r="R31" s="113" t="s">
        <v>160</v>
      </c>
      <c r="S31" s="113">
        <v>652.5</v>
      </c>
      <c r="T31" s="111"/>
    </row>
    <row r="32" spans="2:20" x14ac:dyDescent="0.3">
      <c r="J32" s="106" t="s">
        <v>149</v>
      </c>
      <c r="K32" s="107">
        <v>4</v>
      </c>
      <c r="L32" s="56">
        <v>127.8</v>
      </c>
      <c r="N32" s="111" t="s">
        <v>150</v>
      </c>
      <c r="O32" s="111">
        <v>25</v>
      </c>
      <c r="P32" s="111" t="s">
        <v>113</v>
      </c>
      <c r="Q32" s="114" t="s">
        <v>161</v>
      </c>
      <c r="R32" s="113">
        <v>14.37</v>
      </c>
      <c r="S32" s="113">
        <v>14.37</v>
      </c>
      <c r="T32" s="111"/>
    </row>
    <row r="33" spans="9:20" x14ac:dyDescent="0.3">
      <c r="J33" s="110" t="s">
        <v>150</v>
      </c>
      <c r="K33" s="108">
        <v>1</v>
      </c>
      <c r="L33" s="56">
        <v>2200</v>
      </c>
      <c r="N33" s="111" t="s">
        <v>150</v>
      </c>
      <c r="O33" s="111">
        <v>35</v>
      </c>
      <c r="P33" s="111" t="s">
        <v>114</v>
      </c>
      <c r="Q33" s="114" t="s">
        <v>162</v>
      </c>
      <c r="R33" s="113">
        <v>27.91</v>
      </c>
      <c r="S33" s="113">
        <v>27.91</v>
      </c>
      <c r="T33" s="111"/>
    </row>
    <row r="34" spans="9:20" x14ac:dyDescent="0.3">
      <c r="L34" s="109">
        <f>SUM(L31:L33)</f>
        <v>2491.36</v>
      </c>
      <c r="N34" s="111" t="s">
        <v>150</v>
      </c>
      <c r="O34" s="111">
        <v>12</v>
      </c>
      <c r="P34" s="111" t="s">
        <v>115</v>
      </c>
      <c r="Q34" s="114" t="s">
        <v>163</v>
      </c>
      <c r="R34" s="113">
        <v>17.3</v>
      </c>
      <c r="S34" s="113">
        <v>17.3</v>
      </c>
      <c r="T34" s="115">
        <v>2196.1999999999998</v>
      </c>
    </row>
    <row r="37" spans="9:20" x14ac:dyDescent="0.3">
      <c r="J37" s="116" t="s">
        <v>164</v>
      </c>
    </row>
    <row r="40" spans="9:20" x14ac:dyDescent="0.3">
      <c r="L40" s="36" t="s">
        <v>165</v>
      </c>
      <c r="M40" t="s">
        <v>166</v>
      </c>
      <c r="N40" t="s">
        <v>167</v>
      </c>
    </row>
    <row r="41" spans="9:20" x14ac:dyDescent="0.3">
      <c r="J41" s="110" t="s">
        <v>147</v>
      </c>
      <c r="K41" s="107">
        <v>2</v>
      </c>
      <c r="L41" s="56"/>
      <c r="N41" s="13">
        <f>L41*1</f>
        <v>0</v>
      </c>
    </row>
    <row r="42" spans="9:20" x14ac:dyDescent="0.3">
      <c r="J42" s="110" t="s">
        <v>148</v>
      </c>
      <c r="K42" s="107">
        <v>5</v>
      </c>
      <c r="L42" s="56">
        <v>163.56</v>
      </c>
      <c r="N42" s="13">
        <f t="shared" ref="N42:N43" si="1">L42*1</f>
        <v>163.56</v>
      </c>
    </row>
    <row r="43" spans="9:20" x14ac:dyDescent="0.3">
      <c r="J43" s="110" t="s">
        <v>149</v>
      </c>
      <c r="K43" s="107">
        <v>4</v>
      </c>
      <c r="L43" s="56">
        <v>127.8</v>
      </c>
      <c r="N43" s="13">
        <f t="shared" si="1"/>
        <v>127.8</v>
      </c>
    </row>
    <row r="44" spans="9:20" x14ac:dyDescent="0.3">
      <c r="J44" s="111" t="s">
        <v>112</v>
      </c>
      <c r="K44" s="111">
        <v>15</v>
      </c>
      <c r="M44" s="113" t="s">
        <v>160</v>
      </c>
      <c r="N44" s="13">
        <f>M44*K44</f>
        <v>652.5</v>
      </c>
    </row>
    <row r="45" spans="9:20" x14ac:dyDescent="0.3">
      <c r="J45" s="111" t="s">
        <v>113</v>
      </c>
      <c r="K45" s="111">
        <v>25</v>
      </c>
      <c r="M45" s="113">
        <v>14.37</v>
      </c>
      <c r="N45" s="13">
        <f t="shared" ref="N45:N47" si="2">M45*K45</f>
        <v>359.25</v>
      </c>
    </row>
    <row r="46" spans="9:20" x14ac:dyDescent="0.3">
      <c r="I46" t="s">
        <v>168</v>
      </c>
      <c r="J46" s="111" t="s">
        <v>114</v>
      </c>
      <c r="K46" s="111">
        <v>8</v>
      </c>
      <c r="M46" s="113">
        <v>27.91</v>
      </c>
      <c r="N46" s="13">
        <f t="shared" si="2"/>
        <v>223.28</v>
      </c>
    </row>
    <row r="47" spans="9:20" x14ac:dyDescent="0.3">
      <c r="J47" s="111" t="s">
        <v>115</v>
      </c>
      <c r="K47" s="111">
        <v>12</v>
      </c>
      <c r="M47" s="113">
        <v>17.3</v>
      </c>
      <c r="N47" s="13">
        <f t="shared" si="2"/>
        <v>207.60000000000002</v>
      </c>
    </row>
    <row r="49" spans="14:14" x14ac:dyDescent="0.3">
      <c r="N49" s="13">
        <f>SUM(N41:N47)</f>
        <v>1733.9900000000002</v>
      </c>
    </row>
  </sheetData>
  <mergeCells count="1">
    <mergeCell ref="B2:G3"/>
  </mergeCells>
  <pageMargins left="0.7" right="0.7" top="0.75" bottom="0.75" header="0.3" footer="0.3"/>
  <pageSetup scale="4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159F-62A1-4812-8AE5-B6CD46C12AA1}">
  <dimension ref="B1:AW50"/>
  <sheetViews>
    <sheetView topLeftCell="A31" zoomScaleNormal="100" workbookViewId="0">
      <selection activeCell="E47" sqref="E47"/>
    </sheetView>
  </sheetViews>
  <sheetFormatPr defaultRowHeight="14.4" x14ac:dyDescent="0.3"/>
  <cols>
    <col min="3" max="3" width="33.21875" customWidth="1"/>
    <col min="4" max="4" width="16" customWidth="1"/>
    <col min="5" max="5" width="20" style="58" customWidth="1"/>
    <col min="6" max="6" width="20" customWidth="1"/>
    <col min="7" max="7" width="20.44140625" customWidth="1"/>
    <col min="8" max="8" width="15.44140625" style="6" customWidth="1"/>
    <col min="9" max="9" width="13.33203125" customWidth="1"/>
    <col min="10" max="10" width="17.44140625" customWidth="1"/>
    <col min="11" max="11" width="11" customWidth="1"/>
    <col min="16" max="16" width="14.44140625" style="71" customWidth="1"/>
    <col min="17" max="17" width="14" customWidth="1"/>
    <col min="18" max="18" width="16.88671875" customWidth="1"/>
    <col min="19" max="19" width="11" customWidth="1"/>
    <col min="20" max="21" width="14.88671875" customWidth="1"/>
    <col min="22" max="22" width="12.109375" customWidth="1"/>
    <col min="24" max="24" width="14.44140625" customWidth="1"/>
    <col min="31" max="31" width="25.44140625" customWidth="1"/>
    <col min="32" max="32" width="18.44140625" customWidth="1"/>
    <col min="33" max="33" width="21.33203125" style="6" customWidth="1"/>
    <col min="34" max="34" width="25.21875" style="6" customWidth="1"/>
    <col min="35" max="35" width="14.6640625" customWidth="1"/>
    <col min="36" max="36" width="23.44140625" customWidth="1"/>
    <col min="37" max="37" width="13.6640625" bestFit="1" customWidth="1"/>
    <col min="38" max="38" width="22.33203125" bestFit="1" customWidth="1"/>
    <col min="44" max="44" width="26.5546875" customWidth="1"/>
    <col min="45" max="45" width="22.21875" customWidth="1"/>
  </cols>
  <sheetData>
    <row r="1" spans="2:49" s="6" customFormat="1" x14ac:dyDescent="0.3">
      <c r="E1" s="58"/>
      <c r="P1" s="71"/>
      <c r="Q1" s="36"/>
      <c r="AA1" s="39"/>
      <c r="AW1" s="39"/>
    </row>
    <row r="2" spans="2:49" ht="15" thickBot="1" x14ac:dyDescent="0.35">
      <c r="B2" s="6"/>
      <c r="C2" s="26" t="s">
        <v>72</v>
      </c>
      <c r="M2" s="6"/>
      <c r="N2" s="6"/>
      <c r="O2" s="6"/>
    </row>
    <row r="3" spans="2:49" ht="15" thickBot="1" x14ac:dyDescent="0.35">
      <c r="B3" s="6"/>
      <c r="C3" t="s">
        <v>0</v>
      </c>
      <c r="D3" s="36" t="s">
        <v>23</v>
      </c>
      <c r="E3" s="58" t="s">
        <v>73</v>
      </c>
      <c r="J3" s="163" t="s">
        <v>74</v>
      </c>
      <c r="K3" s="164"/>
      <c r="L3" s="165"/>
      <c r="M3" s="7"/>
      <c r="N3" s="7"/>
      <c r="O3" s="7"/>
      <c r="P3" s="72"/>
      <c r="Q3" s="29" t="s">
        <v>58</v>
      </c>
      <c r="R3" s="5" t="s">
        <v>59</v>
      </c>
      <c r="S3" s="5" t="s">
        <v>15</v>
      </c>
      <c r="T3" s="5" t="s">
        <v>60</v>
      </c>
    </row>
    <row r="4" spans="2:49" x14ac:dyDescent="0.3">
      <c r="B4" s="6"/>
      <c r="C4" s="31" t="s">
        <v>52</v>
      </c>
      <c r="D4" s="19">
        <v>1</v>
      </c>
      <c r="E4" s="58">
        <v>2</v>
      </c>
      <c r="I4" t="s">
        <v>53</v>
      </c>
      <c r="J4">
        <f>D4*E4</f>
        <v>2</v>
      </c>
      <c r="M4" s="6"/>
      <c r="N4" s="6"/>
      <c r="O4" s="6"/>
      <c r="P4" s="37" t="s">
        <v>53</v>
      </c>
      <c r="Q4" s="35">
        <f>SUM(J4:L4)</f>
        <v>2</v>
      </c>
      <c r="R4" s="27"/>
      <c r="S4" s="27"/>
      <c r="T4" s="27">
        <f t="shared" ref="T4:T6" si="0">Q4-(R4*S4)</f>
        <v>2</v>
      </c>
    </row>
    <row r="5" spans="2:49" x14ac:dyDescent="0.3">
      <c r="B5" s="6"/>
      <c r="C5" s="31" t="s">
        <v>50</v>
      </c>
      <c r="D5" s="19">
        <v>10</v>
      </c>
      <c r="E5" s="58">
        <v>2</v>
      </c>
      <c r="I5" t="s">
        <v>54</v>
      </c>
      <c r="J5">
        <f>D4*E4</f>
        <v>2</v>
      </c>
      <c r="K5">
        <f>D5*E5</f>
        <v>20</v>
      </c>
      <c r="L5">
        <v>2</v>
      </c>
      <c r="M5" s="6"/>
      <c r="N5" s="6"/>
      <c r="O5" s="6"/>
      <c r="P5" s="37" t="s">
        <v>54</v>
      </c>
      <c r="Q5" s="35">
        <f t="shared" ref="Q5:Q7" si="1">SUM(J5:L5)</f>
        <v>24</v>
      </c>
      <c r="R5" s="27"/>
      <c r="S5" s="27"/>
      <c r="T5" s="27">
        <f t="shared" si="0"/>
        <v>24</v>
      </c>
    </row>
    <row r="6" spans="2:49" x14ac:dyDescent="0.3">
      <c r="B6" s="6"/>
      <c r="C6" s="31" t="s">
        <v>49</v>
      </c>
      <c r="D6" s="19">
        <v>20</v>
      </c>
      <c r="E6" s="58">
        <v>4</v>
      </c>
      <c r="I6" t="s">
        <v>55</v>
      </c>
      <c r="J6">
        <f>D5*E5</f>
        <v>20</v>
      </c>
      <c r="M6" s="6"/>
      <c r="N6" s="6"/>
      <c r="O6" s="6"/>
      <c r="P6" s="37" t="s">
        <v>55</v>
      </c>
      <c r="Q6" s="35">
        <f t="shared" si="1"/>
        <v>20</v>
      </c>
      <c r="R6" s="27"/>
      <c r="S6" s="27"/>
      <c r="T6" s="27">
        <f t="shared" si="0"/>
        <v>20</v>
      </c>
    </row>
    <row r="7" spans="2:49" x14ac:dyDescent="0.3">
      <c r="B7" s="6"/>
      <c r="C7" s="31" t="s">
        <v>51</v>
      </c>
      <c r="D7" s="19">
        <v>1</v>
      </c>
      <c r="E7" s="58">
        <v>2</v>
      </c>
      <c r="I7" t="s">
        <v>56</v>
      </c>
      <c r="J7">
        <v>80</v>
      </c>
      <c r="K7">
        <v>2</v>
      </c>
      <c r="M7" s="6"/>
      <c r="N7" s="6"/>
      <c r="O7" s="6"/>
      <c r="P7" s="37" t="s">
        <v>56</v>
      </c>
      <c r="Q7" s="35">
        <f t="shared" si="1"/>
        <v>82</v>
      </c>
      <c r="R7" s="27">
        <v>36</v>
      </c>
      <c r="S7" s="30">
        <v>2</v>
      </c>
      <c r="T7" s="27">
        <f>Q7-(R7*S7)</f>
        <v>10</v>
      </c>
    </row>
    <row r="8" spans="2:49" x14ac:dyDescent="0.3">
      <c r="B8" s="6"/>
      <c r="M8" s="6"/>
      <c r="N8" s="6"/>
      <c r="O8" s="6"/>
      <c r="Q8" s="36"/>
    </row>
    <row r="9" spans="2:49" x14ac:dyDescent="0.3">
      <c r="B9" s="6"/>
      <c r="M9" s="6"/>
      <c r="N9" s="6"/>
      <c r="O9" s="6"/>
      <c r="Q9" s="36"/>
      <c r="T9" t="s">
        <v>57</v>
      </c>
    </row>
    <row r="10" spans="2:49" x14ac:dyDescent="0.3">
      <c r="B10" s="6"/>
      <c r="M10" s="6"/>
      <c r="N10" s="6"/>
      <c r="O10" s="6"/>
      <c r="Q10" s="36"/>
    </row>
    <row r="11" spans="2:49" s="39" customFormat="1" x14ac:dyDescent="0.3">
      <c r="E11" s="63"/>
      <c r="P11" s="73"/>
      <c r="Q11" s="40"/>
    </row>
    <row r="12" spans="2:49" x14ac:dyDescent="0.3">
      <c r="B12" s="6"/>
      <c r="M12" s="6"/>
      <c r="N12" s="6"/>
      <c r="O12" s="6"/>
      <c r="Q12" s="36"/>
    </row>
    <row r="13" spans="2:49" x14ac:dyDescent="0.3">
      <c r="C13" s="26" t="s">
        <v>98</v>
      </c>
      <c r="G13" s="26" t="s">
        <v>99</v>
      </c>
      <c r="H13" s="26"/>
      <c r="I13" s="6"/>
      <c r="J13" s="6"/>
      <c r="K13" s="6"/>
      <c r="L13" s="6"/>
      <c r="M13" s="6"/>
      <c r="N13" s="6"/>
      <c r="P13"/>
    </row>
    <row r="14" spans="2:49" s="6" customFormat="1" x14ac:dyDescent="0.3">
      <c r="C14" s="26"/>
      <c r="E14" s="58"/>
      <c r="G14" s="26"/>
      <c r="H14" s="26"/>
    </row>
    <row r="15" spans="2:49" s="6" customFormat="1" x14ac:dyDescent="0.3">
      <c r="C15" s="26" t="s">
        <v>0</v>
      </c>
      <c r="D15" s="26" t="s">
        <v>1</v>
      </c>
      <c r="E15" s="87" t="s">
        <v>105</v>
      </c>
      <c r="F15" s="26" t="s">
        <v>106</v>
      </c>
      <c r="G15" s="26" t="s">
        <v>107</v>
      </c>
      <c r="H15" s="26"/>
      <c r="I15" s="26" t="s">
        <v>110</v>
      </c>
      <c r="J15" s="26" t="s">
        <v>111</v>
      </c>
      <c r="O15"/>
      <c r="P15" s="26" t="s">
        <v>110</v>
      </c>
      <c r="Q15"/>
      <c r="R15"/>
      <c r="S15"/>
      <c r="T15"/>
      <c r="U15" s="26"/>
      <c r="V15" s="26"/>
      <c r="AI15" s="91" t="s">
        <v>15</v>
      </c>
      <c r="AK15" s="91" t="s">
        <v>15</v>
      </c>
    </row>
    <row r="16" spans="2:49" s="6" customFormat="1" x14ac:dyDescent="0.3">
      <c r="C16" s="26"/>
      <c r="D16" s="26"/>
      <c r="E16" s="87"/>
      <c r="F16" s="26"/>
      <c r="G16" s="26"/>
      <c r="H16" s="26"/>
      <c r="I16" s="26"/>
      <c r="J16" s="26"/>
      <c r="P16" s="26"/>
      <c r="U16" s="26"/>
      <c r="V16" s="26"/>
      <c r="AI16" s="27"/>
      <c r="AK16" s="27"/>
    </row>
    <row r="17" spans="3:45" x14ac:dyDescent="0.3">
      <c r="F17" s="167" t="s">
        <v>121</v>
      </c>
      <c r="G17" s="167"/>
      <c r="O17" s="6"/>
      <c r="P17" s="26"/>
      <c r="Q17" s="6"/>
      <c r="R17" s="6"/>
      <c r="S17" s="6"/>
      <c r="T17" s="6"/>
      <c r="U17" s="26"/>
      <c r="AG17" s="26" t="s">
        <v>132</v>
      </c>
    </row>
    <row r="18" spans="3:45" x14ac:dyDescent="0.3">
      <c r="C18" s="1" t="s">
        <v>0</v>
      </c>
      <c r="D18" s="1" t="s">
        <v>1</v>
      </c>
      <c r="E18" s="1" t="s">
        <v>120</v>
      </c>
      <c r="F18" s="1" t="s">
        <v>128</v>
      </c>
      <c r="G18" s="1" t="s">
        <v>107</v>
      </c>
      <c r="H18" s="21"/>
      <c r="I18" s="88" t="s">
        <v>110</v>
      </c>
      <c r="J18" s="166" t="s">
        <v>111</v>
      </c>
      <c r="K18" s="166"/>
      <c r="L18" s="166"/>
      <c r="M18" s="166"/>
      <c r="N18" s="166"/>
      <c r="P18" s="88" t="s">
        <v>110</v>
      </c>
      <c r="Q18" s="79" t="s">
        <v>122</v>
      </c>
      <c r="R18" s="5" t="s">
        <v>59</v>
      </c>
      <c r="S18" s="5" t="s">
        <v>15</v>
      </c>
      <c r="T18" s="5" t="s">
        <v>123</v>
      </c>
      <c r="U18" s="168" t="s">
        <v>124</v>
      </c>
      <c r="V18" s="168"/>
      <c r="W18" s="168"/>
      <c r="X18" s="168"/>
      <c r="Y18" s="168"/>
      <c r="Z18" s="168"/>
      <c r="AA18" s="168"/>
      <c r="AB18" s="168"/>
      <c r="AC18" s="168"/>
      <c r="AG18" s="1" t="s">
        <v>0</v>
      </c>
      <c r="AH18" s="1" t="s">
        <v>1</v>
      </c>
      <c r="AI18" s="5" t="s">
        <v>129</v>
      </c>
      <c r="AJ18" s="5" t="s">
        <v>130</v>
      </c>
      <c r="AK18" s="5" t="s">
        <v>134</v>
      </c>
      <c r="AL18" s="5" t="s">
        <v>135</v>
      </c>
      <c r="AM18" s="4"/>
      <c r="AN18" s="4"/>
      <c r="AO18" s="4"/>
    </row>
    <row r="19" spans="3:45" x14ac:dyDescent="0.3">
      <c r="C19" s="77"/>
      <c r="D19" s="78"/>
      <c r="E19" s="89"/>
      <c r="F19" s="89"/>
      <c r="G19" s="67"/>
      <c r="H19" s="21"/>
      <c r="I19" s="85"/>
      <c r="J19" s="4"/>
      <c r="K19" s="4"/>
      <c r="L19" s="4"/>
      <c r="M19" s="4"/>
      <c r="N19" s="4"/>
      <c r="P19" s="37"/>
      <c r="Q19" s="70"/>
      <c r="R19" s="27"/>
      <c r="S19" s="27"/>
      <c r="T19" s="27"/>
      <c r="U19" s="162"/>
      <c r="V19" s="162"/>
      <c r="W19" s="162"/>
      <c r="X19" s="162"/>
      <c r="Y19" s="162"/>
      <c r="Z19" s="162"/>
      <c r="AA19" s="162"/>
      <c r="AB19" s="162"/>
      <c r="AC19" s="162"/>
      <c r="AG19" s="52"/>
      <c r="AH19" s="78"/>
      <c r="AI19" s="27"/>
      <c r="AJ19" s="27"/>
      <c r="AK19" s="27"/>
      <c r="AL19" s="27"/>
      <c r="AM19" s="27"/>
      <c r="AN19" s="27"/>
      <c r="AO19" s="27"/>
      <c r="AS19" s="71"/>
    </row>
    <row r="20" spans="3:45" x14ac:dyDescent="0.3">
      <c r="C20" s="77"/>
      <c r="D20" s="78"/>
      <c r="E20" s="27"/>
      <c r="F20" s="89"/>
      <c r="G20" s="67"/>
      <c r="H20" s="21"/>
      <c r="I20" s="85"/>
      <c r="J20" s="4"/>
      <c r="K20" s="4"/>
      <c r="L20" s="4"/>
      <c r="M20" s="4"/>
      <c r="N20" s="4"/>
      <c r="P20" s="37"/>
      <c r="Q20" s="70"/>
      <c r="R20" s="27"/>
      <c r="S20" s="27"/>
      <c r="T20" s="27"/>
      <c r="U20" s="162"/>
      <c r="V20" s="162"/>
      <c r="W20" s="162"/>
      <c r="X20" s="162"/>
      <c r="Y20" s="162"/>
      <c r="Z20" s="162"/>
      <c r="AA20" s="162"/>
      <c r="AB20" s="162"/>
      <c r="AC20" s="162"/>
      <c r="AG20" s="52"/>
      <c r="AH20" s="78"/>
      <c r="AI20" s="27"/>
      <c r="AJ20" s="27"/>
      <c r="AK20" s="27"/>
      <c r="AL20" s="27"/>
      <c r="AM20" s="27"/>
      <c r="AN20" s="27"/>
      <c r="AO20" s="27"/>
      <c r="AS20" s="71"/>
    </row>
    <row r="21" spans="3:45" x14ac:dyDescent="0.3">
      <c r="C21" s="77"/>
      <c r="D21" s="78"/>
      <c r="E21" s="27"/>
      <c r="F21" s="89"/>
      <c r="G21" s="67"/>
      <c r="H21" s="21"/>
      <c r="I21" s="85"/>
      <c r="J21" s="4"/>
      <c r="K21" s="4"/>
      <c r="L21" s="4"/>
      <c r="M21" s="4"/>
      <c r="N21" s="4"/>
      <c r="P21" s="37"/>
      <c r="Q21" s="70"/>
      <c r="R21" s="27"/>
      <c r="S21" s="27"/>
      <c r="T21" s="27"/>
      <c r="U21" s="162"/>
      <c r="V21" s="162"/>
      <c r="W21" s="162"/>
      <c r="X21" s="162"/>
      <c r="Y21" s="162"/>
      <c r="Z21" s="162"/>
      <c r="AA21" s="162"/>
      <c r="AB21" s="162"/>
      <c r="AC21" s="162"/>
      <c r="AG21" s="52"/>
      <c r="AH21" s="78"/>
      <c r="AI21" s="27"/>
      <c r="AJ21" s="27"/>
      <c r="AK21" s="27"/>
      <c r="AL21" s="27"/>
      <c r="AM21" s="27"/>
      <c r="AN21" s="27"/>
      <c r="AO21" s="27"/>
      <c r="AS21" s="71"/>
    </row>
    <row r="22" spans="3:45" x14ac:dyDescent="0.3">
      <c r="C22" s="77"/>
      <c r="D22" s="78"/>
      <c r="E22" s="27"/>
      <c r="F22" s="89"/>
      <c r="G22" s="67"/>
      <c r="H22" s="21"/>
      <c r="I22" s="85"/>
      <c r="J22" s="4"/>
      <c r="K22" s="4"/>
      <c r="L22" s="4"/>
      <c r="M22" s="4"/>
      <c r="N22" s="4"/>
      <c r="P22" s="37"/>
      <c r="Q22" s="70"/>
      <c r="R22" s="27"/>
      <c r="S22" s="27"/>
      <c r="T22" s="27"/>
      <c r="U22" s="162"/>
      <c r="V22" s="162"/>
      <c r="W22" s="162"/>
      <c r="X22" s="162"/>
      <c r="Y22" s="162"/>
      <c r="Z22" s="162"/>
      <c r="AA22" s="162"/>
      <c r="AB22" s="162"/>
      <c r="AC22" s="162"/>
      <c r="AG22" s="52"/>
      <c r="AH22" s="78"/>
      <c r="AI22" s="27"/>
      <c r="AJ22" s="27"/>
      <c r="AK22" s="27"/>
      <c r="AL22" s="27"/>
      <c r="AM22" s="27"/>
      <c r="AN22" s="27"/>
      <c r="AO22" s="27"/>
      <c r="AS22" s="71"/>
    </row>
    <row r="23" spans="3:45" x14ac:dyDescent="0.3">
      <c r="C23" s="77"/>
      <c r="D23" s="78"/>
      <c r="E23" s="27"/>
      <c r="F23" s="89"/>
      <c r="G23" s="67"/>
      <c r="H23" s="21"/>
      <c r="I23" s="85"/>
      <c r="J23" s="4"/>
      <c r="K23" s="4"/>
      <c r="L23" s="4"/>
      <c r="M23" s="4"/>
      <c r="N23" s="4"/>
      <c r="P23" s="37"/>
      <c r="Q23" s="70"/>
      <c r="R23" s="27"/>
      <c r="S23" s="27"/>
      <c r="T23" s="27"/>
      <c r="U23" s="162"/>
      <c r="V23" s="162"/>
      <c r="W23" s="162"/>
      <c r="X23" s="162"/>
      <c r="Y23" s="162"/>
      <c r="Z23" s="162"/>
      <c r="AA23" s="162"/>
      <c r="AB23" s="162"/>
      <c r="AC23" s="162"/>
      <c r="AG23" s="52"/>
      <c r="AH23" s="78"/>
      <c r="AI23" s="27"/>
      <c r="AJ23" s="27"/>
      <c r="AK23" s="27"/>
      <c r="AL23" s="27"/>
      <c r="AM23" s="27"/>
      <c r="AN23" s="27"/>
      <c r="AO23" s="27"/>
      <c r="AS23" s="71"/>
    </row>
    <row r="24" spans="3:45" x14ac:dyDescent="0.3">
      <c r="C24" s="77"/>
      <c r="D24" s="78"/>
      <c r="E24" s="27"/>
      <c r="F24" s="89"/>
      <c r="G24" s="67"/>
      <c r="H24" s="21"/>
      <c r="I24" s="85"/>
      <c r="J24" s="4"/>
      <c r="K24" s="4"/>
      <c r="L24" s="4"/>
      <c r="M24" s="4"/>
      <c r="N24" s="4"/>
      <c r="P24" s="37"/>
      <c r="Q24" s="70"/>
      <c r="R24" s="27"/>
      <c r="S24" s="27"/>
      <c r="T24" s="27"/>
      <c r="U24" s="162"/>
      <c r="V24" s="162"/>
      <c r="W24" s="162"/>
      <c r="X24" s="162"/>
      <c r="Y24" s="162"/>
      <c r="Z24" s="162"/>
      <c r="AA24" s="162"/>
      <c r="AB24" s="162"/>
      <c r="AC24" s="162"/>
      <c r="AG24" s="52"/>
      <c r="AH24" s="78"/>
      <c r="AI24" s="27"/>
      <c r="AJ24" s="27"/>
      <c r="AK24" s="27"/>
      <c r="AL24" s="27"/>
      <c r="AM24" s="27"/>
      <c r="AN24" s="27"/>
      <c r="AO24" s="27"/>
      <c r="AS24" s="71"/>
    </row>
    <row r="25" spans="3:45" x14ac:dyDescent="0.3">
      <c r="C25" s="77"/>
      <c r="D25" s="78"/>
      <c r="E25" s="27"/>
      <c r="F25" s="89"/>
      <c r="G25" s="67"/>
      <c r="H25" s="21"/>
      <c r="I25" s="85"/>
      <c r="J25" s="4"/>
      <c r="L25" s="4"/>
      <c r="M25" s="4"/>
      <c r="N25" s="4"/>
      <c r="P25" s="37"/>
      <c r="Q25" s="70"/>
      <c r="R25" s="27"/>
      <c r="S25" s="27"/>
      <c r="T25" s="27"/>
      <c r="U25" s="162"/>
      <c r="V25" s="162"/>
      <c r="W25" s="162"/>
      <c r="X25" s="162"/>
      <c r="Y25" s="162"/>
      <c r="Z25" s="162"/>
      <c r="AA25" s="162"/>
      <c r="AB25" s="162"/>
      <c r="AC25" s="162"/>
      <c r="AG25" s="52"/>
      <c r="AH25" s="78"/>
      <c r="AI25" s="27"/>
      <c r="AJ25" s="27"/>
      <c r="AK25" s="27"/>
      <c r="AL25" s="27"/>
      <c r="AM25" s="27"/>
      <c r="AN25" s="27"/>
      <c r="AO25" s="27"/>
      <c r="AS25" s="71"/>
    </row>
    <row r="26" spans="3:45" x14ac:dyDescent="0.3">
      <c r="C26" s="77"/>
      <c r="D26" s="78"/>
      <c r="E26" s="27"/>
      <c r="F26" s="89"/>
      <c r="G26" s="67"/>
      <c r="H26" s="21"/>
      <c r="I26" s="85"/>
      <c r="J26" s="4"/>
      <c r="K26" s="4"/>
      <c r="L26" s="4"/>
      <c r="M26" s="4"/>
      <c r="N26" s="4"/>
      <c r="P26" s="37"/>
      <c r="Q26" s="70"/>
      <c r="R26" s="27"/>
      <c r="S26" s="27"/>
      <c r="T26" s="27"/>
      <c r="U26" s="162"/>
      <c r="V26" s="162"/>
      <c r="W26" s="162"/>
      <c r="X26" s="162"/>
      <c r="Y26" s="162"/>
      <c r="Z26" s="162"/>
      <c r="AA26" s="162"/>
      <c r="AB26" s="162"/>
      <c r="AC26" s="162"/>
      <c r="AG26" s="52"/>
      <c r="AH26" s="78"/>
      <c r="AI26" s="27"/>
      <c r="AJ26" s="27"/>
      <c r="AK26" s="27"/>
      <c r="AL26" s="27"/>
      <c r="AM26" s="27"/>
      <c r="AN26" s="27"/>
      <c r="AO26" s="27"/>
      <c r="AS26" s="71"/>
    </row>
    <row r="27" spans="3:45" x14ac:dyDescent="0.3">
      <c r="C27" s="77"/>
      <c r="D27" s="78"/>
      <c r="E27" s="27"/>
      <c r="F27" s="89"/>
      <c r="G27" s="67"/>
      <c r="H27" s="21"/>
      <c r="I27" s="85"/>
      <c r="J27" s="4"/>
      <c r="K27" s="4"/>
      <c r="L27" s="4"/>
      <c r="M27" s="4"/>
      <c r="N27" s="4"/>
      <c r="P27" s="37"/>
      <c r="Q27" s="70"/>
      <c r="R27" s="27"/>
      <c r="S27" s="27"/>
      <c r="T27" s="27"/>
      <c r="U27" s="162"/>
      <c r="V27" s="162"/>
      <c r="W27" s="162"/>
      <c r="X27" s="162"/>
      <c r="Y27" s="162"/>
      <c r="Z27" s="162"/>
      <c r="AA27" s="162"/>
      <c r="AB27" s="162"/>
      <c r="AC27" s="162"/>
      <c r="AG27" s="52"/>
      <c r="AH27" s="78"/>
      <c r="AI27" s="27"/>
      <c r="AJ27" s="27"/>
      <c r="AK27" s="27"/>
      <c r="AL27" s="27"/>
      <c r="AM27" s="27"/>
      <c r="AN27" s="27"/>
      <c r="AO27" s="27"/>
      <c r="AP27" s="71"/>
      <c r="AQ27" s="71"/>
      <c r="AR27" s="71"/>
      <c r="AS27" s="71"/>
    </row>
    <row r="28" spans="3:45" x14ac:dyDescent="0.3">
      <c r="C28" s="77"/>
      <c r="D28" s="78"/>
      <c r="E28" s="27"/>
      <c r="F28" s="89"/>
      <c r="G28" s="67"/>
      <c r="H28" s="21"/>
      <c r="I28" s="85"/>
      <c r="J28" s="4"/>
      <c r="K28" s="4"/>
      <c r="L28" s="4"/>
      <c r="M28" s="4"/>
      <c r="N28" s="4"/>
      <c r="P28" s="37"/>
      <c r="Q28" s="70"/>
      <c r="R28" s="27"/>
      <c r="S28" s="27"/>
      <c r="T28" s="27"/>
      <c r="U28" s="162"/>
      <c r="V28" s="162"/>
      <c r="W28" s="162"/>
      <c r="X28" s="162"/>
      <c r="Y28" s="162"/>
      <c r="Z28" s="162"/>
      <c r="AA28" s="162"/>
      <c r="AB28" s="162"/>
      <c r="AC28" s="162"/>
      <c r="AG28" s="52"/>
      <c r="AH28" s="78"/>
      <c r="AI28" s="27"/>
      <c r="AJ28" s="27"/>
      <c r="AK28" s="27"/>
      <c r="AL28" s="27"/>
      <c r="AM28" s="27"/>
      <c r="AN28" s="27"/>
      <c r="AO28" s="27"/>
      <c r="AP28" s="71"/>
      <c r="AQ28" s="71"/>
      <c r="AR28" s="71"/>
      <c r="AS28" s="71"/>
    </row>
    <row r="29" spans="3:45" x14ac:dyDescent="0.3">
      <c r="C29" s="77"/>
      <c r="D29" s="78"/>
      <c r="E29" s="27"/>
      <c r="F29" s="89"/>
      <c r="G29" s="67">
        <f t="shared" ref="G29:G37" si="2">D29*F29</f>
        <v>0</v>
      </c>
      <c r="H29" s="21"/>
      <c r="AR29" s="26" t="s">
        <v>136</v>
      </c>
    </row>
    <row r="30" spans="3:45" x14ac:dyDescent="0.3">
      <c r="C30" s="77"/>
      <c r="D30" s="78"/>
      <c r="E30" s="27"/>
      <c r="F30" s="89"/>
      <c r="G30" s="67">
        <f t="shared" si="2"/>
        <v>0</v>
      </c>
      <c r="H30" s="21"/>
      <c r="J30">
        <f>SUM(J19:M28)</f>
        <v>0</v>
      </c>
      <c r="V30" s="6"/>
      <c r="W30" s="6"/>
      <c r="AH30" s="90" t="s">
        <v>131</v>
      </c>
    </row>
    <row r="31" spans="3:45" x14ac:dyDescent="0.3">
      <c r="C31" s="77"/>
      <c r="D31" s="78"/>
      <c r="E31" s="27"/>
      <c r="F31" s="89"/>
      <c r="G31" s="67">
        <f t="shared" si="2"/>
        <v>0</v>
      </c>
      <c r="H31" s="21"/>
      <c r="O31" s="6"/>
      <c r="Q31" s="6"/>
      <c r="R31" s="6"/>
      <c r="S31" s="6"/>
      <c r="T31" s="6"/>
      <c r="U31" s="6"/>
      <c r="AH31" s="1" t="s">
        <v>0</v>
      </c>
      <c r="AJ31" s="92" t="s">
        <v>137</v>
      </c>
      <c r="AL31" s="92" t="s">
        <v>138</v>
      </c>
      <c r="AR31" s="1" t="s">
        <v>0</v>
      </c>
      <c r="AS31" s="86" t="s">
        <v>133</v>
      </c>
    </row>
    <row r="32" spans="3:45" x14ac:dyDescent="0.3">
      <c r="C32" s="77"/>
      <c r="D32" s="78"/>
      <c r="E32" s="27"/>
      <c r="F32" s="89"/>
      <c r="G32" s="67">
        <f t="shared" si="2"/>
        <v>0</v>
      </c>
      <c r="H32" s="21"/>
      <c r="P32" s="88" t="s">
        <v>110</v>
      </c>
      <c r="Q32" s="80" t="s">
        <v>123</v>
      </c>
      <c r="S32" s="88" t="s">
        <v>110</v>
      </c>
      <c r="T32" s="80" t="s">
        <v>108</v>
      </c>
      <c r="U32" s="5" t="s">
        <v>125</v>
      </c>
      <c r="V32" s="5" t="s">
        <v>109</v>
      </c>
      <c r="X32" s="5" t="s">
        <v>126</v>
      </c>
      <c r="AH32" s="52"/>
      <c r="AJ32" s="70">
        <f t="shared" ref="AJ32:AJ41" si="3">AH19-AJ19</f>
        <v>0</v>
      </c>
      <c r="AL32" s="70">
        <f>AJ32-AL19</f>
        <v>0</v>
      </c>
      <c r="AR32" s="52" t="s">
        <v>115</v>
      </c>
      <c r="AS32" s="27">
        <v>42</v>
      </c>
    </row>
    <row r="33" spans="3:45" x14ac:dyDescent="0.3">
      <c r="C33" s="77"/>
      <c r="D33" s="78"/>
      <c r="E33" s="27"/>
      <c r="F33" s="89"/>
      <c r="G33" s="67">
        <f t="shared" si="2"/>
        <v>0</v>
      </c>
      <c r="H33" s="21"/>
      <c r="P33" s="37">
        <f>I19</f>
        <v>0</v>
      </c>
      <c r="Q33" s="27"/>
      <c r="S33" s="37">
        <f>I19</f>
        <v>0</v>
      </c>
      <c r="T33" s="84" t="e">
        <f>Q33/#REF!</f>
        <v>#REF!</v>
      </c>
      <c r="U33" s="4"/>
      <c r="V33" s="4"/>
      <c r="X33" s="4"/>
      <c r="AH33" s="52"/>
      <c r="AJ33" s="70">
        <f t="shared" si="3"/>
        <v>0</v>
      </c>
      <c r="AL33" s="70">
        <f t="shared" ref="AL33:AL41" si="4">AJ33-AL20</f>
        <v>0</v>
      </c>
      <c r="AR33" s="52" t="s">
        <v>118</v>
      </c>
      <c r="AS33" s="27">
        <v>16</v>
      </c>
    </row>
    <row r="34" spans="3:45" x14ac:dyDescent="0.3">
      <c r="C34" s="77"/>
      <c r="D34" s="78"/>
      <c r="E34" s="27"/>
      <c r="F34" s="89"/>
      <c r="G34" s="67">
        <f t="shared" si="2"/>
        <v>0</v>
      </c>
      <c r="H34" s="21"/>
      <c r="P34" s="37">
        <f t="shared" ref="P34:P40" si="5">I20</f>
        <v>0</v>
      </c>
      <c r="Q34" s="27"/>
      <c r="S34" s="37">
        <f t="shared" ref="S34:S41" si="6">I20</f>
        <v>0</v>
      </c>
      <c r="T34" s="84" t="e">
        <f>Q34/#REF!</f>
        <v>#REF!</v>
      </c>
      <c r="U34" s="4"/>
      <c r="V34" s="4"/>
      <c r="X34" s="4"/>
      <c r="AH34" s="52"/>
      <c r="AJ34" s="70">
        <f t="shared" si="3"/>
        <v>0</v>
      </c>
      <c r="AL34" s="70">
        <f t="shared" si="4"/>
        <v>0</v>
      </c>
      <c r="AR34" s="52" t="s">
        <v>114</v>
      </c>
      <c r="AS34" s="27">
        <v>56</v>
      </c>
    </row>
    <row r="35" spans="3:45" x14ac:dyDescent="0.3">
      <c r="C35" s="77"/>
      <c r="D35" s="78"/>
      <c r="E35" s="27"/>
      <c r="F35" s="89"/>
      <c r="G35" s="67">
        <f t="shared" si="2"/>
        <v>0</v>
      </c>
      <c r="H35" s="21"/>
      <c r="P35" s="37">
        <f t="shared" si="5"/>
        <v>0</v>
      </c>
      <c r="Q35" s="27"/>
      <c r="S35" s="37">
        <f t="shared" si="6"/>
        <v>0</v>
      </c>
      <c r="T35" s="84" t="e">
        <f>Q35/#REF!</f>
        <v>#REF!</v>
      </c>
      <c r="U35" s="4"/>
      <c r="V35" s="4"/>
      <c r="X35" s="4"/>
      <c r="AH35" s="52"/>
      <c r="AJ35" s="70">
        <f t="shared" si="3"/>
        <v>0</v>
      </c>
      <c r="AL35" s="70">
        <f t="shared" si="4"/>
        <v>0</v>
      </c>
      <c r="AR35" s="93" t="s">
        <v>116</v>
      </c>
      <c r="AS35" s="30">
        <v>2</v>
      </c>
    </row>
    <row r="36" spans="3:45" x14ac:dyDescent="0.3">
      <c r="C36" s="77"/>
      <c r="D36" s="78"/>
      <c r="E36" s="27"/>
      <c r="F36" s="89"/>
      <c r="G36" s="67">
        <f t="shared" si="2"/>
        <v>0</v>
      </c>
      <c r="H36" s="21"/>
      <c r="P36" s="37">
        <f t="shared" si="5"/>
        <v>0</v>
      </c>
      <c r="Q36" s="27"/>
      <c r="S36" s="37">
        <f t="shared" si="6"/>
        <v>0</v>
      </c>
      <c r="T36" s="84" t="e">
        <f>Q36/#REF!</f>
        <v>#REF!</v>
      </c>
      <c r="U36" s="4"/>
      <c r="V36" s="4"/>
      <c r="X36" s="4"/>
      <c r="AH36" s="52"/>
      <c r="AJ36" s="70">
        <f t="shared" si="3"/>
        <v>0</v>
      </c>
      <c r="AL36" s="70">
        <f t="shared" si="4"/>
        <v>0</v>
      </c>
      <c r="AR36" s="52" t="s">
        <v>112</v>
      </c>
      <c r="AS36" s="27">
        <v>15</v>
      </c>
    </row>
    <row r="37" spans="3:45" x14ac:dyDescent="0.3">
      <c r="C37" s="77"/>
      <c r="D37" s="78"/>
      <c r="E37" s="27"/>
      <c r="F37" s="89"/>
      <c r="G37" s="67">
        <f t="shared" si="2"/>
        <v>0</v>
      </c>
      <c r="H37" s="21"/>
      <c r="P37" s="37">
        <f t="shared" si="5"/>
        <v>0</v>
      </c>
      <c r="Q37" s="27"/>
      <c r="S37" s="37">
        <f t="shared" si="6"/>
        <v>0</v>
      </c>
      <c r="T37" s="84" t="e">
        <f>Q37/#REF!</f>
        <v>#REF!</v>
      </c>
      <c r="U37" s="4"/>
      <c r="V37" s="4"/>
      <c r="X37" s="4"/>
      <c r="AH37" s="52"/>
      <c r="AJ37" s="70">
        <f t="shared" si="3"/>
        <v>0</v>
      </c>
      <c r="AL37" s="70">
        <f t="shared" si="4"/>
        <v>0</v>
      </c>
      <c r="AR37" s="52" t="s">
        <v>117</v>
      </c>
      <c r="AS37" s="27">
        <v>2</v>
      </c>
    </row>
    <row r="38" spans="3:45" x14ac:dyDescent="0.3">
      <c r="P38" s="37">
        <f t="shared" si="5"/>
        <v>0</v>
      </c>
      <c r="Q38" s="27"/>
      <c r="S38" s="37">
        <f t="shared" si="6"/>
        <v>0</v>
      </c>
      <c r="T38" s="84" t="e">
        <f>Q38/#REF!</f>
        <v>#REF!</v>
      </c>
      <c r="U38" s="4"/>
      <c r="V38" s="4"/>
      <c r="X38" s="4"/>
      <c r="AH38" s="52"/>
      <c r="AJ38" s="70">
        <f t="shared" si="3"/>
        <v>0</v>
      </c>
      <c r="AL38" s="70">
        <f t="shared" si="4"/>
        <v>0</v>
      </c>
      <c r="AR38" s="52" t="s">
        <v>119</v>
      </c>
      <c r="AS38" s="27">
        <v>4</v>
      </c>
    </row>
    <row r="39" spans="3:45" x14ac:dyDescent="0.3">
      <c r="G39" s="21">
        <f>SUM(G19:G37)</f>
        <v>0</v>
      </c>
      <c r="H39" s="21"/>
      <c r="P39" s="37">
        <f t="shared" si="5"/>
        <v>0</v>
      </c>
      <c r="Q39" s="27"/>
      <c r="S39" s="37">
        <f t="shared" si="6"/>
        <v>0</v>
      </c>
      <c r="T39" s="84" t="e">
        <f>Q39/#REF!</f>
        <v>#REF!</v>
      </c>
      <c r="U39" s="4"/>
      <c r="V39" s="4"/>
      <c r="X39" s="4"/>
      <c r="AH39" s="52"/>
      <c r="AJ39" s="70">
        <f t="shared" si="3"/>
        <v>0</v>
      </c>
      <c r="AL39" s="70">
        <f t="shared" si="4"/>
        <v>0</v>
      </c>
      <c r="AR39" s="52" t="s">
        <v>127</v>
      </c>
      <c r="AS39" s="27">
        <v>1</v>
      </c>
    </row>
    <row r="40" spans="3:45" x14ac:dyDescent="0.3">
      <c r="P40" s="37">
        <f t="shared" si="5"/>
        <v>0</v>
      </c>
      <c r="Q40" s="27"/>
      <c r="S40" s="37">
        <f t="shared" si="6"/>
        <v>0</v>
      </c>
      <c r="T40" s="84" t="e">
        <f>Q40/#REF!</f>
        <v>#REF!</v>
      </c>
      <c r="U40" s="4"/>
      <c r="V40" s="4"/>
      <c r="X40" s="4"/>
      <c r="AH40" s="52"/>
      <c r="AJ40" s="70">
        <f t="shared" si="3"/>
        <v>0</v>
      </c>
      <c r="AL40" s="70">
        <f t="shared" si="4"/>
        <v>0</v>
      </c>
      <c r="AR40" s="52" t="s">
        <v>113</v>
      </c>
      <c r="AS40" s="27">
        <v>5</v>
      </c>
    </row>
    <row r="41" spans="3:45" x14ac:dyDescent="0.3">
      <c r="P41" s="37"/>
      <c r="Q41" s="27"/>
      <c r="S41" s="37">
        <f t="shared" si="6"/>
        <v>0</v>
      </c>
      <c r="T41" s="84" t="e">
        <f>Q41/#REF!</f>
        <v>#REF!</v>
      </c>
      <c r="U41" s="4"/>
      <c r="V41" s="4"/>
      <c r="X41" s="4"/>
      <c r="AH41" s="52"/>
      <c r="AJ41" s="70">
        <f t="shared" si="3"/>
        <v>0</v>
      </c>
      <c r="AL41" s="70">
        <f t="shared" si="4"/>
        <v>0</v>
      </c>
    </row>
    <row r="43" spans="3:45" x14ac:dyDescent="0.3">
      <c r="E43"/>
    </row>
    <row r="44" spans="3:45" x14ac:dyDescent="0.3">
      <c r="E44"/>
    </row>
    <row r="45" spans="3:45" x14ac:dyDescent="0.3">
      <c r="C45" s="110" t="s">
        <v>176</v>
      </c>
      <c r="D45" s="107">
        <v>20</v>
      </c>
      <c r="E45" s="6"/>
    </row>
    <row r="46" spans="3:45" x14ac:dyDescent="0.3">
      <c r="C46" s="110" t="s">
        <v>177</v>
      </c>
      <c r="D46" s="107">
        <v>20</v>
      </c>
      <c r="E46"/>
    </row>
    <row r="47" spans="3:45" x14ac:dyDescent="0.3">
      <c r="C47" s="110" t="s">
        <v>175</v>
      </c>
      <c r="D47" s="107">
        <v>236</v>
      </c>
      <c r="E47"/>
    </row>
    <row r="48" spans="3:45" x14ac:dyDescent="0.3">
      <c r="C48" s="110" t="s">
        <v>180</v>
      </c>
      <c r="D48" s="107">
        <v>10</v>
      </c>
      <c r="E48"/>
    </row>
    <row r="49" spans="3:5" x14ac:dyDescent="0.3">
      <c r="C49" s="110" t="s">
        <v>178</v>
      </c>
      <c r="D49" s="107">
        <v>26</v>
      </c>
      <c r="E49"/>
    </row>
    <row r="50" spans="3:5" x14ac:dyDescent="0.3">
      <c r="C50" s="110" t="s">
        <v>179</v>
      </c>
      <c r="D50" s="107">
        <v>54</v>
      </c>
      <c r="E50"/>
    </row>
  </sheetData>
  <sortState ref="C20:D37">
    <sortCondition ref="C19"/>
  </sortState>
  <mergeCells count="14">
    <mergeCell ref="J3:L3"/>
    <mergeCell ref="J18:N18"/>
    <mergeCell ref="F17:G17"/>
    <mergeCell ref="U18:AC18"/>
    <mergeCell ref="U19:AC19"/>
    <mergeCell ref="U25:AC25"/>
    <mergeCell ref="U26:AC26"/>
    <mergeCell ref="U27:AC27"/>
    <mergeCell ref="U28:AC28"/>
    <mergeCell ref="U20:AC20"/>
    <mergeCell ref="U21:AC21"/>
    <mergeCell ref="U22:AC22"/>
    <mergeCell ref="U23:AC23"/>
    <mergeCell ref="U24:AC24"/>
  </mergeCells>
  <conditionalFormatting sqref="AJ32:AJ41">
    <cfRule type="cellIs" dxfId="1" priority="5" operator="lessThan">
      <formula>0</formula>
    </cfRule>
  </conditionalFormatting>
  <conditionalFormatting sqref="AL32:AL41">
    <cfRule type="cellIs" dxfId="0" priority="3" operator="lessThan">
      <formula>0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FFE2-577D-4611-8A03-78740B2F48C6}">
  <dimension ref="B2:S75"/>
  <sheetViews>
    <sheetView topLeftCell="A25" workbookViewId="0">
      <selection activeCell="H27" sqref="H27"/>
    </sheetView>
  </sheetViews>
  <sheetFormatPr defaultRowHeight="14.4" x14ac:dyDescent="0.3"/>
  <cols>
    <col min="2" max="2" width="24.5546875" style="6" customWidth="1"/>
    <col min="3" max="4" width="18.109375" style="6" customWidth="1"/>
    <col min="5" max="5" width="25.44140625" customWidth="1"/>
    <col min="6" max="6" width="11.44140625" style="6" customWidth="1"/>
    <col min="7" max="7" width="11.21875" style="6" customWidth="1"/>
    <col min="8" max="8" width="13.44140625" style="6" customWidth="1"/>
    <col min="9" max="9" width="10.5546875" style="6" customWidth="1"/>
    <col min="10" max="10" width="25.33203125" customWidth="1"/>
    <col min="11" max="11" width="11.33203125" customWidth="1"/>
    <col min="12" max="12" width="18" customWidth="1"/>
    <col min="17" max="17" width="14" customWidth="1"/>
  </cols>
  <sheetData>
    <row r="2" spans="2:19" x14ac:dyDescent="0.3">
      <c r="B2" s="4" t="s">
        <v>44</v>
      </c>
    </row>
    <row r="3" spans="2:19" x14ac:dyDescent="0.3">
      <c r="B3" s="32" t="s">
        <v>45</v>
      </c>
      <c r="N3" s="168" t="s">
        <v>33</v>
      </c>
      <c r="O3" s="168"/>
      <c r="S3" s="26"/>
    </row>
    <row r="4" spans="2:19" x14ac:dyDescent="0.3">
      <c r="B4" s="28" t="s">
        <v>46</v>
      </c>
      <c r="N4" s="178">
        <v>96</v>
      </c>
      <c r="O4" s="178"/>
    </row>
    <row r="5" spans="2:19" x14ac:dyDescent="0.3">
      <c r="B5" s="33" t="s">
        <v>47</v>
      </c>
    </row>
    <row r="6" spans="2:19" s="6" customFormat="1" x14ac:dyDescent="0.3"/>
    <row r="7" spans="2:19" s="6" customFormat="1" x14ac:dyDescent="0.3"/>
    <row r="8" spans="2:19" ht="15" thickBot="1" x14ac:dyDescent="0.35"/>
    <row r="9" spans="2:19" ht="23.4" x14ac:dyDescent="0.3">
      <c r="B9" s="170" t="s">
        <v>48</v>
      </c>
      <c r="C9" s="171"/>
      <c r="E9" s="170" t="s">
        <v>61</v>
      </c>
      <c r="F9" s="176"/>
      <c r="G9" s="171"/>
      <c r="H9" s="44"/>
      <c r="J9" s="1" t="s">
        <v>0</v>
      </c>
      <c r="K9" s="1" t="s">
        <v>1</v>
      </c>
      <c r="L9" s="5" t="s">
        <v>32</v>
      </c>
      <c r="N9" s="168" t="s">
        <v>34</v>
      </c>
      <c r="O9" s="168"/>
      <c r="Q9" s="5" t="s">
        <v>35</v>
      </c>
    </row>
    <row r="10" spans="2:19" ht="15" thickBot="1" x14ac:dyDescent="0.35">
      <c r="B10" s="172"/>
      <c r="C10" s="173"/>
      <c r="E10" s="172"/>
      <c r="F10" s="177"/>
      <c r="G10" s="173"/>
      <c r="J10" s="110"/>
      <c r="K10" s="107"/>
      <c r="L10" s="19"/>
      <c r="N10" s="169" t="e">
        <f t="shared" ref="N10:N15" si="0">FLOOR($N$4/L10,1)</f>
        <v>#DIV/0!</v>
      </c>
      <c r="O10" s="169"/>
      <c r="Q10" s="30" t="e">
        <f t="shared" ref="Q10:Q19" si="1">_xlfn.CEILING.MATH(K10/N10,1)</f>
        <v>#DIV/0!</v>
      </c>
    </row>
    <row r="11" spans="2:19" x14ac:dyDescent="0.3">
      <c r="E11" s="6"/>
      <c r="G11"/>
      <c r="J11" s="110"/>
      <c r="K11" s="107"/>
      <c r="L11" s="60"/>
      <c r="N11" s="169" t="e">
        <f t="shared" si="0"/>
        <v>#DIV/0!</v>
      </c>
      <c r="O11" s="169"/>
      <c r="Q11" s="30" t="e">
        <f t="shared" si="1"/>
        <v>#DIV/0!</v>
      </c>
    </row>
    <row r="12" spans="2:19" x14ac:dyDescent="0.3">
      <c r="B12" s="5" t="s">
        <v>0</v>
      </c>
      <c r="C12" s="29" t="s">
        <v>42</v>
      </c>
      <c r="E12" s="5" t="s">
        <v>0</v>
      </c>
      <c r="F12" s="29" t="s">
        <v>63</v>
      </c>
      <c r="G12" s="29" t="s">
        <v>32</v>
      </c>
      <c r="J12" s="110"/>
      <c r="K12" s="107"/>
      <c r="L12" s="60"/>
      <c r="N12" s="169" t="e">
        <f t="shared" si="0"/>
        <v>#DIV/0!</v>
      </c>
      <c r="O12" s="169"/>
      <c r="Q12" s="30" t="e">
        <f t="shared" si="1"/>
        <v>#DIV/0!</v>
      </c>
    </row>
    <row r="13" spans="2:19" x14ac:dyDescent="0.3">
      <c r="B13" s="33" t="s">
        <v>38</v>
      </c>
      <c r="C13" s="34">
        <v>17.25</v>
      </c>
      <c r="E13" s="33" t="s">
        <v>62</v>
      </c>
      <c r="F13" s="4"/>
      <c r="G13" s="28">
        <f>F13-2.75</f>
        <v>-2.75</v>
      </c>
      <c r="J13" s="110"/>
      <c r="K13" s="107"/>
      <c r="L13" s="60"/>
      <c r="N13" s="169" t="e">
        <f t="shared" si="0"/>
        <v>#DIV/0!</v>
      </c>
      <c r="O13" s="169"/>
      <c r="Q13" s="30" t="e">
        <f t="shared" si="1"/>
        <v>#DIV/0!</v>
      </c>
    </row>
    <row r="14" spans="2:19" x14ac:dyDescent="0.3">
      <c r="B14" s="33" t="s">
        <v>82</v>
      </c>
      <c r="C14" s="34">
        <v>24</v>
      </c>
      <c r="E14" s="33" t="s">
        <v>66</v>
      </c>
      <c r="F14" s="4"/>
      <c r="G14" s="28">
        <f>F14-0.5</f>
        <v>-0.5</v>
      </c>
      <c r="J14" s="110"/>
      <c r="K14" s="107"/>
      <c r="L14" s="60"/>
      <c r="N14" s="169" t="e">
        <f t="shared" si="0"/>
        <v>#DIV/0!</v>
      </c>
      <c r="O14" s="169"/>
      <c r="Q14" s="30" t="e">
        <f t="shared" si="1"/>
        <v>#DIV/0!</v>
      </c>
    </row>
    <row r="15" spans="2:19" x14ac:dyDescent="0.3">
      <c r="B15" s="33" t="s">
        <v>93</v>
      </c>
      <c r="C15" s="34">
        <v>27.25</v>
      </c>
      <c r="E15" s="33" t="s">
        <v>89</v>
      </c>
      <c r="F15" s="4"/>
      <c r="G15" s="28">
        <f>F15-0.625</f>
        <v>-0.625</v>
      </c>
      <c r="J15" s="110"/>
      <c r="K15" s="107"/>
      <c r="L15" s="47"/>
      <c r="N15" s="169" t="e">
        <f t="shared" si="0"/>
        <v>#DIV/0!</v>
      </c>
      <c r="O15" s="169"/>
      <c r="Q15" s="30" t="e">
        <f t="shared" si="1"/>
        <v>#DIV/0!</v>
      </c>
    </row>
    <row r="16" spans="2:19" s="6" customFormat="1" x14ac:dyDescent="0.3">
      <c r="B16" s="33"/>
      <c r="C16" s="34"/>
      <c r="E16" s="33" t="s">
        <v>71</v>
      </c>
      <c r="F16" s="4"/>
      <c r="G16" s="28">
        <f>F16-0.625</f>
        <v>-0.625</v>
      </c>
      <c r="J16" s="110"/>
      <c r="K16" s="107"/>
      <c r="L16" s="60"/>
      <c r="N16" s="169" t="e">
        <f t="shared" ref="N16:N19" si="2">FLOOR($N$4/L16,1)</f>
        <v>#DIV/0!</v>
      </c>
      <c r="O16" s="169"/>
      <c r="Q16" s="30" t="e">
        <f t="shared" si="1"/>
        <v>#DIV/0!</v>
      </c>
      <c r="R16"/>
    </row>
    <row r="17" spans="2:18" s="6" customFormat="1" x14ac:dyDescent="0.3">
      <c r="B17" s="33" t="s">
        <v>36</v>
      </c>
      <c r="C17" s="34" t="s">
        <v>37</v>
      </c>
      <c r="E17" s="33" t="s">
        <v>75</v>
      </c>
      <c r="F17" s="4"/>
      <c r="G17" s="28">
        <f>F17+2</f>
        <v>2</v>
      </c>
      <c r="J17" s="61"/>
      <c r="K17" s="59"/>
      <c r="L17" s="60"/>
      <c r="N17" s="169" t="e">
        <f t="shared" si="2"/>
        <v>#DIV/0!</v>
      </c>
      <c r="O17" s="169"/>
      <c r="Q17" s="30" t="e">
        <f t="shared" si="1"/>
        <v>#DIV/0!</v>
      </c>
      <c r="R17"/>
    </row>
    <row r="18" spans="2:18" s="6" customFormat="1" x14ac:dyDescent="0.3">
      <c r="B18" s="33" t="s">
        <v>43</v>
      </c>
      <c r="C18" s="34" t="s">
        <v>37</v>
      </c>
      <c r="E18" s="33" t="s">
        <v>96</v>
      </c>
      <c r="F18" s="4"/>
      <c r="G18" s="28">
        <f>F18-3</f>
        <v>-3</v>
      </c>
      <c r="J18" s="61"/>
      <c r="K18" s="59"/>
      <c r="L18" s="38"/>
      <c r="N18" s="169" t="e">
        <f t="shared" si="2"/>
        <v>#DIV/0!</v>
      </c>
      <c r="O18" s="169"/>
      <c r="Q18" s="30" t="e">
        <f t="shared" si="1"/>
        <v>#DIV/0!</v>
      </c>
      <c r="R18"/>
    </row>
    <row r="19" spans="2:18" s="6" customFormat="1" x14ac:dyDescent="0.3">
      <c r="B19" s="33" t="s">
        <v>79</v>
      </c>
      <c r="C19" s="34" t="s">
        <v>37</v>
      </c>
      <c r="E19" s="33" t="s">
        <v>78</v>
      </c>
      <c r="F19" s="4"/>
      <c r="G19" s="28">
        <f>F19-2.75</f>
        <v>-2.75</v>
      </c>
      <c r="J19" s="61"/>
      <c r="K19" s="59"/>
      <c r="L19" s="38"/>
      <c r="N19" s="169" t="e">
        <f t="shared" si="2"/>
        <v>#DIV/0!</v>
      </c>
      <c r="O19" s="169"/>
      <c r="Q19" s="30" t="e">
        <f t="shared" si="1"/>
        <v>#DIV/0!</v>
      </c>
      <c r="R19"/>
    </row>
    <row r="20" spans="2:18" x14ac:dyDescent="0.3">
      <c r="B20" s="33" t="s">
        <v>94</v>
      </c>
      <c r="C20" s="34" t="s">
        <v>37</v>
      </c>
      <c r="E20" s="33" t="s">
        <v>85</v>
      </c>
      <c r="F20" s="4"/>
      <c r="G20" s="28">
        <f>F20-0.125</f>
        <v>-0.125</v>
      </c>
      <c r="J20" s="61"/>
      <c r="K20" s="59"/>
      <c r="L20" s="38"/>
      <c r="M20" s="6"/>
      <c r="N20" s="169" t="e">
        <f t="shared" ref="N20:N21" si="3">FLOOR($N$4/L20,1)</f>
        <v>#DIV/0!</v>
      </c>
      <c r="O20" s="169"/>
      <c r="P20" s="6"/>
      <c r="Q20" s="30" t="e">
        <f t="shared" ref="Q20:Q21" si="4">_xlfn.CEILING.MATH(K20/N20,1)</f>
        <v>#DIV/0!</v>
      </c>
    </row>
    <row r="21" spans="2:18" s="6" customFormat="1" x14ac:dyDescent="0.3">
      <c r="B21" s="33"/>
      <c r="C21" s="34"/>
      <c r="E21" s="33" t="s">
        <v>95</v>
      </c>
      <c r="F21" s="4"/>
      <c r="G21" s="28">
        <f>F21-0.125</f>
        <v>-0.125</v>
      </c>
      <c r="J21" s="61"/>
      <c r="K21" s="59"/>
      <c r="L21" s="38"/>
      <c r="N21" s="169" t="e">
        <f t="shared" si="3"/>
        <v>#DIV/0!</v>
      </c>
      <c r="O21" s="169"/>
      <c r="Q21" s="30" t="e">
        <f t="shared" si="4"/>
        <v>#DIV/0!</v>
      </c>
      <c r="R21"/>
    </row>
    <row r="22" spans="2:18" s="6" customFormat="1" x14ac:dyDescent="0.3">
      <c r="B22" s="33" t="s">
        <v>67</v>
      </c>
      <c r="C22" s="34" t="s">
        <v>64</v>
      </c>
      <c r="E22" s="33" t="s">
        <v>92</v>
      </c>
      <c r="F22" s="4"/>
      <c r="G22" s="28">
        <f>F22-0.625</f>
        <v>-0.625</v>
      </c>
      <c r="J22" s="61"/>
      <c r="K22" s="59"/>
      <c r="L22" s="70"/>
      <c r="N22" s="169" t="e">
        <f t="shared" ref="N22:N41" si="5">FLOOR($N$4/L22,1)</f>
        <v>#DIV/0!</v>
      </c>
      <c r="O22" s="169"/>
      <c r="Q22" s="30" t="e">
        <f t="shared" ref="Q22:Q48" si="6">_xlfn.CEILING.MATH(K22/N22,1)</f>
        <v>#DIV/0!</v>
      </c>
      <c r="R22"/>
    </row>
    <row r="23" spans="2:18" s="6" customFormat="1" x14ac:dyDescent="0.3">
      <c r="B23" s="33" t="s">
        <v>68</v>
      </c>
      <c r="C23" s="34" t="s">
        <v>65</v>
      </c>
      <c r="J23" s="61"/>
      <c r="K23" s="59"/>
      <c r="L23" s="38"/>
      <c r="N23" s="169" t="e">
        <f t="shared" si="5"/>
        <v>#DIV/0!</v>
      </c>
      <c r="O23" s="169"/>
      <c r="Q23" s="30" t="e">
        <f t="shared" si="6"/>
        <v>#DIV/0!</v>
      </c>
      <c r="R23"/>
    </row>
    <row r="24" spans="2:18" s="6" customFormat="1" x14ac:dyDescent="0.3">
      <c r="B24" s="33" t="s">
        <v>70</v>
      </c>
      <c r="C24" s="34" t="s">
        <v>69</v>
      </c>
      <c r="J24" s="61"/>
      <c r="K24" s="59"/>
      <c r="L24" s="38"/>
      <c r="N24" s="169" t="e">
        <f t="shared" si="5"/>
        <v>#DIV/0!</v>
      </c>
      <c r="O24" s="169"/>
      <c r="Q24" s="30" t="e">
        <f t="shared" si="6"/>
        <v>#DIV/0!</v>
      </c>
      <c r="R24"/>
    </row>
    <row r="25" spans="2:18" s="6" customFormat="1" x14ac:dyDescent="0.3">
      <c r="B25" s="33" t="s">
        <v>71</v>
      </c>
      <c r="C25" s="34" t="s">
        <v>69</v>
      </c>
      <c r="E25" s="174" t="s">
        <v>0</v>
      </c>
      <c r="F25" s="174" t="s">
        <v>1</v>
      </c>
      <c r="G25" s="175" t="s">
        <v>88</v>
      </c>
      <c r="H25" s="175" t="s">
        <v>87</v>
      </c>
      <c r="J25" s="61"/>
      <c r="K25" s="59"/>
      <c r="L25" s="55"/>
      <c r="N25" s="169" t="e">
        <f t="shared" si="5"/>
        <v>#DIV/0!</v>
      </c>
      <c r="O25" s="169"/>
      <c r="Q25" s="30" t="e">
        <f t="shared" si="6"/>
        <v>#DIV/0!</v>
      </c>
      <c r="R25"/>
    </row>
    <row r="26" spans="2:18" s="6" customFormat="1" x14ac:dyDescent="0.3">
      <c r="B26" s="33" t="s">
        <v>75</v>
      </c>
      <c r="C26" s="34" t="s">
        <v>76</v>
      </c>
      <c r="E26" s="174"/>
      <c r="F26" s="174"/>
      <c r="G26" s="175"/>
      <c r="H26" s="175"/>
      <c r="J26" s="61"/>
      <c r="K26" s="59"/>
      <c r="L26" s="38"/>
      <c r="N26" s="169" t="e">
        <f t="shared" si="5"/>
        <v>#DIV/0!</v>
      </c>
      <c r="O26" s="169"/>
      <c r="Q26" s="30" t="e">
        <f t="shared" si="6"/>
        <v>#DIV/0!</v>
      </c>
      <c r="R26"/>
    </row>
    <row r="27" spans="2:18" s="6" customFormat="1" x14ac:dyDescent="0.3">
      <c r="B27" s="33" t="s">
        <v>96</v>
      </c>
      <c r="C27" s="34" t="s">
        <v>77</v>
      </c>
      <c r="E27" s="110" t="s">
        <v>189</v>
      </c>
      <c r="F27" s="107">
        <v>1</v>
      </c>
      <c r="G27" s="50">
        <v>2</v>
      </c>
      <c r="H27" s="28" t="str">
        <f>CONCATENATE("x",F27*G27," - 4",CHAR(34), " hinges")</f>
        <v>x2 - 4" hinges</v>
      </c>
      <c r="J27" s="61"/>
      <c r="K27" s="59"/>
      <c r="L27" s="55"/>
      <c r="N27" s="169" t="e">
        <f t="shared" si="5"/>
        <v>#DIV/0!</v>
      </c>
      <c r="O27" s="169"/>
      <c r="Q27" s="30" t="e">
        <f t="shared" si="6"/>
        <v>#DIV/0!</v>
      </c>
      <c r="R27"/>
    </row>
    <row r="28" spans="2:18" s="6" customFormat="1" x14ac:dyDescent="0.3">
      <c r="B28" s="33" t="s">
        <v>78</v>
      </c>
      <c r="C28" s="34" t="s">
        <v>64</v>
      </c>
      <c r="E28" s="106"/>
      <c r="F28" s="107"/>
      <c r="G28" s="50"/>
      <c r="H28" s="28" t="str">
        <f t="shared" ref="H28:H31" si="7">CONCATENATE("x",F28*G28," - 4",CHAR(34), " hinges")</f>
        <v>x0 - 4" hinges</v>
      </c>
      <c r="J28" s="61"/>
      <c r="K28" s="59"/>
      <c r="L28" s="38"/>
      <c r="N28" s="169" t="e">
        <f t="shared" si="5"/>
        <v>#DIV/0!</v>
      </c>
      <c r="O28" s="169"/>
      <c r="Q28" s="30" t="e">
        <f t="shared" si="6"/>
        <v>#DIV/0!</v>
      </c>
      <c r="R28"/>
    </row>
    <row r="29" spans="2:18" x14ac:dyDescent="0.3">
      <c r="B29" s="33" t="s">
        <v>83</v>
      </c>
      <c r="C29" s="34" t="s">
        <v>84</v>
      </c>
      <c r="E29" s="77"/>
      <c r="F29" s="78"/>
      <c r="G29" s="50"/>
      <c r="H29" s="28" t="str">
        <f t="shared" si="7"/>
        <v>x0 - 4" hinges</v>
      </c>
      <c r="J29" s="61"/>
      <c r="K29" s="59"/>
      <c r="L29" s="64"/>
      <c r="M29" s="6"/>
      <c r="N29" s="169" t="e">
        <f t="shared" si="5"/>
        <v>#DIV/0!</v>
      </c>
      <c r="O29" s="169"/>
      <c r="P29" s="6"/>
      <c r="Q29" s="30" t="e">
        <f t="shared" si="6"/>
        <v>#DIV/0!</v>
      </c>
    </row>
    <row r="30" spans="2:18" s="6" customFormat="1" x14ac:dyDescent="0.3">
      <c r="B30" s="33" t="s">
        <v>95</v>
      </c>
      <c r="C30" s="34" t="s">
        <v>84</v>
      </c>
      <c r="E30" s="68"/>
      <c r="F30" s="69"/>
      <c r="G30" s="50"/>
      <c r="H30" s="28" t="str">
        <f t="shared" si="7"/>
        <v>x0 - 4" hinges</v>
      </c>
      <c r="J30" s="61"/>
      <c r="K30" s="59"/>
      <c r="L30" s="48"/>
      <c r="N30" s="169" t="e">
        <f t="shared" si="5"/>
        <v>#DIV/0!</v>
      </c>
      <c r="O30" s="169"/>
      <c r="Q30" s="30" t="e">
        <f t="shared" si="6"/>
        <v>#DIV/0!</v>
      </c>
      <c r="R30"/>
    </row>
    <row r="31" spans="2:18" s="6" customFormat="1" ht="14.4" customHeight="1" x14ac:dyDescent="0.3">
      <c r="B31" s="33" t="s">
        <v>92</v>
      </c>
      <c r="C31" s="34" t="s">
        <v>69</v>
      </c>
      <c r="E31" s="68"/>
      <c r="F31" s="69"/>
      <c r="G31" s="50"/>
      <c r="H31" s="28" t="str">
        <f t="shared" si="7"/>
        <v>x0 - 4" hinges</v>
      </c>
      <c r="J31" s="61"/>
      <c r="K31" s="59"/>
      <c r="L31" s="48"/>
      <c r="N31" s="169" t="e">
        <f t="shared" si="5"/>
        <v>#DIV/0!</v>
      </c>
      <c r="O31" s="169"/>
      <c r="Q31" s="30" t="e">
        <f t="shared" si="6"/>
        <v>#DIV/0!</v>
      </c>
      <c r="R31"/>
    </row>
    <row r="32" spans="2:18" s="6" customFormat="1" ht="15" customHeight="1" x14ac:dyDescent="0.3">
      <c r="B32" s="33"/>
      <c r="C32" s="34"/>
      <c r="D32" s="45"/>
      <c r="E32" s="68"/>
      <c r="F32" s="69"/>
      <c r="G32" s="70"/>
      <c r="H32" s="28" t="str">
        <f t="shared" ref="H32" si="8">CONCATENATE("x",F32*G32," - 4",CHAR(34), " hinges")</f>
        <v>x0 - 4" hinges</v>
      </c>
      <c r="J32" s="52"/>
      <c r="K32" s="59"/>
      <c r="L32" s="57"/>
      <c r="N32" s="169" t="e">
        <f t="shared" si="5"/>
        <v>#DIV/0!</v>
      </c>
      <c r="O32" s="169"/>
      <c r="Q32" s="30" t="e">
        <f t="shared" si="6"/>
        <v>#DIV/0!</v>
      </c>
    </row>
    <row r="33" spans="2:17" s="6" customFormat="1" ht="15" customHeight="1" x14ac:dyDescent="0.3">
      <c r="B33" s="33" t="s">
        <v>80</v>
      </c>
      <c r="C33" s="34" t="s">
        <v>81</v>
      </c>
      <c r="D33" s="45"/>
      <c r="E33" s="77"/>
      <c r="F33" s="78"/>
      <c r="G33" s="70"/>
      <c r="H33" s="28" t="str">
        <f t="shared" ref="H33:H48" si="9">CONCATENATE("x",F33*G33," - 4",CHAR(34), " hinges")</f>
        <v>x0 - 4" hinges</v>
      </c>
      <c r="J33" s="52"/>
      <c r="K33" s="59"/>
      <c r="L33" s="57"/>
      <c r="M33"/>
      <c r="N33" s="169" t="e">
        <f t="shared" si="5"/>
        <v>#DIV/0!</v>
      </c>
      <c r="O33" s="169"/>
      <c r="P33"/>
      <c r="Q33" s="30" t="e">
        <f t="shared" si="6"/>
        <v>#DIV/0!</v>
      </c>
    </row>
    <row r="34" spans="2:17" x14ac:dyDescent="0.3">
      <c r="B34" s="33"/>
      <c r="C34" s="34"/>
      <c r="D34" s="41"/>
      <c r="E34" s="77"/>
      <c r="F34" s="78"/>
      <c r="G34" s="70"/>
      <c r="H34" s="28" t="str">
        <f t="shared" si="9"/>
        <v>x0 - 4" hinges</v>
      </c>
      <c r="J34" s="52"/>
      <c r="K34" s="59"/>
      <c r="L34" s="64"/>
      <c r="N34" s="169" t="e">
        <f t="shared" si="5"/>
        <v>#DIV/0!</v>
      </c>
      <c r="O34" s="169"/>
      <c r="Q34" s="30" t="e">
        <f t="shared" si="6"/>
        <v>#DIV/0!</v>
      </c>
    </row>
    <row r="35" spans="2:17" x14ac:dyDescent="0.3">
      <c r="B35" s="33" t="s">
        <v>31</v>
      </c>
      <c r="C35" s="34">
        <v>44</v>
      </c>
      <c r="D35" s="42"/>
      <c r="E35" s="77"/>
      <c r="F35" s="78"/>
      <c r="G35" s="70"/>
      <c r="H35" s="28" t="str">
        <f t="shared" si="9"/>
        <v>x0 - 4" hinges</v>
      </c>
      <c r="J35" s="52"/>
      <c r="K35" s="59"/>
      <c r="L35" s="64"/>
      <c r="N35" s="169" t="e">
        <f t="shared" si="5"/>
        <v>#DIV/0!</v>
      </c>
      <c r="O35" s="169"/>
      <c r="Q35" s="30" t="e">
        <f t="shared" si="6"/>
        <v>#DIV/0!</v>
      </c>
    </row>
    <row r="36" spans="2:17" x14ac:dyDescent="0.3">
      <c r="B36" s="33"/>
      <c r="C36" s="34"/>
      <c r="D36" s="42"/>
      <c r="E36" s="77"/>
      <c r="F36" s="78"/>
      <c r="G36" s="70"/>
      <c r="H36" s="28" t="str">
        <f t="shared" si="9"/>
        <v>x0 - 4" hinges</v>
      </c>
      <c r="J36" s="61"/>
      <c r="K36" s="59"/>
      <c r="L36" s="60"/>
      <c r="N36" s="169" t="e">
        <f t="shared" si="5"/>
        <v>#DIV/0!</v>
      </c>
      <c r="O36" s="169"/>
      <c r="Q36" s="30" t="e">
        <f t="shared" si="6"/>
        <v>#DIV/0!</v>
      </c>
    </row>
    <row r="37" spans="2:17" x14ac:dyDescent="0.3">
      <c r="B37" s="33" t="s">
        <v>39</v>
      </c>
      <c r="C37" s="34">
        <v>23.75</v>
      </c>
      <c r="D37" s="42"/>
      <c r="E37" s="77"/>
      <c r="F37" s="78"/>
      <c r="G37" s="70"/>
      <c r="H37" s="28" t="str">
        <f t="shared" si="9"/>
        <v>x0 - 4" hinges</v>
      </c>
      <c r="J37" s="61"/>
      <c r="K37" s="59"/>
      <c r="L37" s="60"/>
      <c r="M37" s="6"/>
      <c r="N37" s="169" t="e">
        <f t="shared" si="5"/>
        <v>#DIV/0!</v>
      </c>
      <c r="O37" s="169"/>
      <c r="P37" s="6"/>
      <c r="Q37" s="30" t="e">
        <f t="shared" si="6"/>
        <v>#DIV/0!</v>
      </c>
    </row>
    <row r="38" spans="2:17" x14ac:dyDescent="0.3">
      <c r="B38" s="33" t="s">
        <v>40</v>
      </c>
      <c r="C38" s="34">
        <v>26.75</v>
      </c>
      <c r="D38" s="42"/>
      <c r="E38" s="77"/>
      <c r="F38" s="78"/>
      <c r="G38" s="70"/>
      <c r="H38" s="28" t="str">
        <f t="shared" si="9"/>
        <v>x0 - 4" hinges</v>
      </c>
      <c r="J38" s="61"/>
      <c r="K38" s="59"/>
      <c r="L38" s="60"/>
      <c r="M38" s="6"/>
      <c r="N38" s="169" t="e">
        <f t="shared" si="5"/>
        <v>#DIV/0!</v>
      </c>
      <c r="O38" s="169"/>
      <c r="P38" s="6"/>
      <c r="Q38" s="30" t="e">
        <f t="shared" si="6"/>
        <v>#DIV/0!</v>
      </c>
    </row>
    <row r="39" spans="2:17" s="6" customFormat="1" x14ac:dyDescent="0.3">
      <c r="B39" s="33" t="s">
        <v>41</v>
      </c>
      <c r="C39" s="34">
        <v>31.75</v>
      </c>
      <c r="D39" s="42"/>
      <c r="E39" s="77"/>
      <c r="F39" s="78"/>
      <c r="G39" s="70"/>
      <c r="H39" s="28" t="str">
        <f t="shared" si="9"/>
        <v>x0 - 4" hinges</v>
      </c>
      <c r="J39" s="61"/>
      <c r="K39" s="59"/>
      <c r="L39" s="60"/>
      <c r="N39" s="169" t="e">
        <f t="shared" si="5"/>
        <v>#DIV/0!</v>
      </c>
      <c r="O39" s="169"/>
      <c r="Q39" s="30" t="e">
        <f t="shared" si="6"/>
        <v>#DIV/0!</v>
      </c>
    </row>
    <row r="40" spans="2:17" s="6" customFormat="1" x14ac:dyDescent="0.3">
      <c r="D40" s="42"/>
      <c r="E40" s="77"/>
      <c r="F40" s="78"/>
      <c r="G40" s="70"/>
      <c r="H40" s="28" t="str">
        <f t="shared" si="9"/>
        <v>x0 - 4" hinges</v>
      </c>
      <c r="J40" s="61"/>
      <c r="K40" s="59"/>
      <c r="L40" s="60"/>
      <c r="N40" s="169" t="e">
        <f t="shared" si="5"/>
        <v>#DIV/0!</v>
      </c>
      <c r="O40" s="169"/>
      <c r="Q40" s="30" t="e">
        <f t="shared" si="6"/>
        <v>#DIV/0!</v>
      </c>
    </row>
    <row r="41" spans="2:17" s="6" customFormat="1" ht="15" thickBot="1" x14ac:dyDescent="0.35">
      <c r="D41" s="42"/>
      <c r="E41" s="77"/>
      <c r="F41" s="78"/>
      <c r="G41" s="70"/>
      <c r="H41" s="28" t="str">
        <f t="shared" si="9"/>
        <v>x0 - 4" hinges</v>
      </c>
      <c r="J41" s="61"/>
      <c r="K41" s="59"/>
      <c r="L41" s="60"/>
      <c r="N41" s="169" t="e">
        <f t="shared" si="5"/>
        <v>#DIV/0!</v>
      </c>
      <c r="O41" s="169"/>
      <c r="Q41" s="30" t="e">
        <f t="shared" si="6"/>
        <v>#DIV/0!</v>
      </c>
    </row>
    <row r="42" spans="2:17" s="6" customFormat="1" x14ac:dyDescent="0.3">
      <c r="B42" s="170" t="s">
        <v>86</v>
      </c>
      <c r="C42" s="171"/>
      <c r="D42" s="42"/>
      <c r="E42" s="77"/>
      <c r="F42" s="78"/>
      <c r="G42" s="70"/>
      <c r="H42" s="28" t="str">
        <f t="shared" si="9"/>
        <v>x0 - 4" hinges</v>
      </c>
      <c r="J42" s="61"/>
      <c r="K42" s="59"/>
      <c r="L42" s="60"/>
      <c r="N42" s="169" t="e">
        <f t="shared" ref="N42:N48" si="10">FLOOR($N$4/L42,1)</f>
        <v>#DIV/0!</v>
      </c>
      <c r="O42" s="169"/>
      <c r="Q42" s="30" t="e">
        <f t="shared" si="6"/>
        <v>#DIV/0!</v>
      </c>
    </row>
    <row r="43" spans="2:17" s="6" customFormat="1" ht="15" thickBot="1" x14ac:dyDescent="0.35">
      <c r="B43" s="172"/>
      <c r="C43" s="173"/>
      <c r="D43" s="42"/>
      <c r="E43" s="77"/>
      <c r="F43" s="78"/>
      <c r="G43" s="70"/>
      <c r="H43" s="28" t="str">
        <f t="shared" si="9"/>
        <v>x0 - 4" hinges</v>
      </c>
      <c r="J43" s="61"/>
      <c r="K43" s="59"/>
      <c r="L43" s="64"/>
      <c r="N43" s="169" t="e">
        <f t="shared" si="10"/>
        <v>#DIV/0!</v>
      </c>
      <c r="O43" s="169"/>
      <c r="Q43" s="30" t="e">
        <f t="shared" si="6"/>
        <v>#DIV/0!</v>
      </c>
    </row>
    <row r="44" spans="2:17" s="6" customFormat="1" x14ac:dyDescent="0.3">
      <c r="D44" s="42"/>
      <c r="E44" s="77"/>
      <c r="F44" s="78"/>
      <c r="G44" s="70"/>
      <c r="H44" s="28" t="str">
        <f t="shared" si="9"/>
        <v>x0 - 4" hinges</v>
      </c>
      <c r="J44" s="61"/>
      <c r="K44" s="59"/>
      <c r="L44" s="64"/>
      <c r="N44" s="169" t="e">
        <f t="shared" si="10"/>
        <v>#DIV/0!</v>
      </c>
      <c r="O44" s="169"/>
      <c r="Q44" s="30" t="e">
        <f t="shared" si="6"/>
        <v>#DIV/0!</v>
      </c>
    </row>
    <row r="45" spans="2:17" s="6" customFormat="1" x14ac:dyDescent="0.3">
      <c r="B45" s="5" t="s">
        <v>0</v>
      </c>
      <c r="C45" s="29" t="s">
        <v>87</v>
      </c>
      <c r="D45" s="42"/>
      <c r="E45" s="77"/>
      <c r="F45" s="78"/>
      <c r="G45" s="70"/>
      <c r="H45" s="28" t="str">
        <f t="shared" si="9"/>
        <v>x0 - 4" hinges</v>
      </c>
      <c r="J45" s="4"/>
      <c r="K45" s="27"/>
      <c r="L45" s="64"/>
      <c r="N45" s="169" t="e">
        <f t="shared" si="10"/>
        <v>#DIV/0!</v>
      </c>
      <c r="O45" s="169"/>
      <c r="Q45" s="30" t="e">
        <f t="shared" si="6"/>
        <v>#DIV/0!</v>
      </c>
    </row>
    <row r="46" spans="2:17" s="6" customFormat="1" x14ac:dyDescent="0.3">
      <c r="B46" s="33" t="s">
        <v>90</v>
      </c>
      <c r="C46" s="34">
        <v>1</v>
      </c>
      <c r="D46" s="42"/>
      <c r="E46" s="77"/>
      <c r="F46" s="78"/>
      <c r="G46" s="70"/>
      <c r="H46" s="28" t="str">
        <f t="shared" si="9"/>
        <v>x0 - 4" hinges</v>
      </c>
      <c r="J46" s="4"/>
      <c r="K46" s="27"/>
      <c r="L46" s="64"/>
      <c r="N46" s="169" t="e">
        <f t="shared" si="10"/>
        <v>#DIV/0!</v>
      </c>
      <c r="O46" s="169"/>
      <c r="Q46" s="30" t="e">
        <f t="shared" si="6"/>
        <v>#DIV/0!</v>
      </c>
    </row>
    <row r="47" spans="2:17" s="6" customFormat="1" x14ac:dyDescent="0.3">
      <c r="B47" s="33" t="s">
        <v>91</v>
      </c>
      <c r="C47" s="34">
        <v>2</v>
      </c>
      <c r="D47" s="42"/>
      <c r="E47" s="77"/>
      <c r="F47" s="78"/>
      <c r="G47" s="70"/>
      <c r="H47" s="28" t="str">
        <f t="shared" si="9"/>
        <v>x0 - 4" hinges</v>
      </c>
      <c r="J47" s="4"/>
      <c r="K47" s="27"/>
      <c r="L47" s="64"/>
      <c r="N47" s="169" t="e">
        <f t="shared" si="10"/>
        <v>#DIV/0!</v>
      </c>
      <c r="O47" s="169"/>
      <c r="Q47" s="30" t="e">
        <f t="shared" si="6"/>
        <v>#DIV/0!</v>
      </c>
    </row>
    <row r="48" spans="2:17" s="6" customFormat="1" x14ac:dyDescent="0.3">
      <c r="B48" s="33" t="s">
        <v>97</v>
      </c>
      <c r="C48" s="34">
        <v>3</v>
      </c>
      <c r="D48" s="42"/>
      <c r="E48" s="77"/>
      <c r="F48" s="78"/>
      <c r="G48" s="70"/>
      <c r="H48" s="28" t="str">
        <f t="shared" si="9"/>
        <v>x0 - 4" hinges</v>
      </c>
      <c r="J48" s="4"/>
      <c r="K48" s="27"/>
      <c r="L48" s="64"/>
      <c r="N48" s="169" t="e">
        <f t="shared" si="10"/>
        <v>#DIV/0!</v>
      </c>
      <c r="O48" s="169"/>
      <c r="Q48" s="30" t="e">
        <f t="shared" si="6"/>
        <v>#DIV/0!</v>
      </c>
    </row>
    <row r="49" spans="4:17" s="6" customFormat="1" x14ac:dyDescent="0.3">
      <c r="D49" s="42"/>
      <c r="I49" s="11"/>
    </row>
    <row r="50" spans="4:17" s="6" customFormat="1" x14ac:dyDescent="0.3">
      <c r="D50" s="42"/>
      <c r="I50" s="11"/>
    </row>
    <row r="51" spans="4:17" s="6" customFormat="1" x14ac:dyDescent="0.3">
      <c r="D51" s="42"/>
      <c r="I51" s="11"/>
      <c r="M51"/>
      <c r="N51"/>
      <c r="O51"/>
      <c r="P51"/>
      <c r="Q51"/>
    </row>
    <row r="52" spans="4:17" s="6" customFormat="1" x14ac:dyDescent="0.3">
      <c r="D52" s="42"/>
      <c r="I52" s="11"/>
      <c r="M52"/>
      <c r="N52"/>
      <c r="O52"/>
      <c r="P52"/>
      <c r="Q52"/>
    </row>
    <row r="53" spans="4:17" x14ac:dyDescent="0.3">
      <c r="D53" s="42"/>
      <c r="I53" s="11"/>
      <c r="J53" s="6"/>
      <c r="K53" s="6"/>
      <c r="L53" s="6"/>
    </row>
    <row r="54" spans="4:17" x14ac:dyDescent="0.3">
      <c r="D54" s="42"/>
      <c r="I54" s="11"/>
      <c r="J54" s="6"/>
      <c r="K54" s="6"/>
      <c r="L54" s="6"/>
    </row>
    <row r="55" spans="4:17" x14ac:dyDescent="0.3">
      <c r="D55" s="42"/>
      <c r="I55" s="11"/>
      <c r="J55" s="6"/>
      <c r="K55" s="6"/>
      <c r="L55" s="6"/>
    </row>
    <row r="56" spans="4:17" x14ac:dyDescent="0.3">
      <c r="D56" s="42"/>
      <c r="I56" s="11"/>
      <c r="J56" s="6"/>
      <c r="K56" s="6"/>
      <c r="L56" s="6"/>
    </row>
    <row r="57" spans="4:17" x14ac:dyDescent="0.3">
      <c r="D57" s="42"/>
      <c r="I57" s="11"/>
      <c r="J57" s="6"/>
      <c r="K57" s="6"/>
      <c r="L57" s="6"/>
    </row>
    <row r="58" spans="4:17" x14ac:dyDescent="0.3">
      <c r="D58" s="42"/>
      <c r="I58" s="11"/>
      <c r="J58" s="6"/>
      <c r="K58" s="6"/>
      <c r="L58" s="6"/>
    </row>
    <row r="59" spans="4:17" x14ac:dyDescent="0.3">
      <c r="D59" s="42"/>
      <c r="J59" s="6"/>
      <c r="K59" s="6"/>
      <c r="L59" s="6"/>
    </row>
    <row r="60" spans="4:17" x14ac:dyDescent="0.3">
      <c r="D60" s="41"/>
      <c r="J60" s="6"/>
      <c r="K60" s="6"/>
      <c r="L60" s="6"/>
    </row>
    <row r="61" spans="4:17" x14ac:dyDescent="0.3">
      <c r="D61" s="41"/>
    </row>
    <row r="62" spans="4:17" ht="23.4" x14ac:dyDescent="0.3">
      <c r="D62" s="45"/>
    </row>
    <row r="63" spans="4:17" ht="23.4" x14ac:dyDescent="0.3">
      <c r="D63" s="45"/>
    </row>
    <row r="64" spans="4:17" x14ac:dyDescent="0.3">
      <c r="D64" s="41"/>
    </row>
    <row r="65" spans="4:4" x14ac:dyDescent="0.3">
      <c r="D65" s="42"/>
    </row>
    <row r="66" spans="4:4" x14ac:dyDescent="0.3">
      <c r="D66" s="42"/>
    </row>
    <row r="67" spans="4:4" x14ac:dyDescent="0.3">
      <c r="D67" s="42"/>
    </row>
    <row r="68" spans="4:4" x14ac:dyDescent="0.3">
      <c r="D68" s="42"/>
    </row>
    <row r="69" spans="4:4" x14ac:dyDescent="0.3">
      <c r="D69" s="41"/>
    </row>
    <row r="70" spans="4:4" x14ac:dyDescent="0.3">
      <c r="D70" s="41"/>
    </row>
    <row r="71" spans="4:4" x14ac:dyDescent="0.3">
      <c r="D71" s="41"/>
    </row>
    <row r="72" spans="4:4" x14ac:dyDescent="0.3">
      <c r="D72" s="41"/>
    </row>
    <row r="73" spans="4:4" x14ac:dyDescent="0.3">
      <c r="D73" s="41"/>
    </row>
    <row r="74" spans="4:4" x14ac:dyDescent="0.3">
      <c r="D74" s="41"/>
    </row>
    <row r="75" spans="4:4" x14ac:dyDescent="0.3">
      <c r="D75" s="41"/>
    </row>
  </sheetData>
  <mergeCells count="49">
    <mergeCell ref="N29:O29"/>
    <mergeCell ref="N30:O30"/>
    <mergeCell ref="N31:O31"/>
    <mergeCell ref="N32:O32"/>
    <mergeCell ref="N26:O26"/>
    <mergeCell ref="N27:O27"/>
    <mergeCell ref="N28:O28"/>
    <mergeCell ref="N3:O3"/>
    <mergeCell ref="N4:O4"/>
    <mergeCell ref="N9:O9"/>
    <mergeCell ref="N10:O10"/>
    <mergeCell ref="N11:O11"/>
    <mergeCell ref="N21:O21"/>
    <mergeCell ref="N22:O22"/>
    <mergeCell ref="N23:O23"/>
    <mergeCell ref="N24:O24"/>
    <mergeCell ref="N25:O25"/>
    <mergeCell ref="B9:C10"/>
    <mergeCell ref="N13:O13"/>
    <mergeCell ref="N14:O14"/>
    <mergeCell ref="N15:O15"/>
    <mergeCell ref="B42:C43"/>
    <mergeCell ref="E25:E26"/>
    <mergeCell ref="F25:F26"/>
    <mergeCell ref="G25:G26"/>
    <mergeCell ref="H25:H26"/>
    <mergeCell ref="N12:O12"/>
    <mergeCell ref="E9:G10"/>
    <mergeCell ref="N16:O16"/>
    <mergeCell ref="N17:O17"/>
    <mergeCell ref="N18:O18"/>
    <mergeCell ref="N19:O19"/>
    <mergeCell ref="N20:O20"/>
    <mergeCell ref="N38:O38"/>
    <mergeCell ref="N39:O39"/>
    <mergeCell ref="N40:O40"/>
    <mergeCell ref="N41:O41"/>
    <mergeCell ref="N33:O33"/>
    <mergeCell ref="N34:O34"/>
    <mergeCell ref="N35:O35"/>
    <mergeCell ref="N36:O36"/>
    <mergeCell ref="N37:O37"/>
    <mergeCell ref="N47:O47"/>
    <mergeCell ref="N48:O48"/>
    <mergeCell ref="N42:O42"/>
    <mergeCell ref="N43:O43"/>
    <mergeCell ref="N44:O44"/>
    <mergeCell ref="N45:O45"/>
    <mergeCell ref="N46:O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7EE-0CA5-4E59-B064-10E5BCE903E5}">
  <dimension ref="B3:G20"/>
  <sheetViews>
    <sheetView workbookViewId="0">
      <selection activeCell="D10" sqref="D10"/>
    </sheetView>
  </sheetViews>
  <sheetFormatPr defaultRowHeight="14.4" x14ac:dyDescent="0.3"/>
  <cols>
    <col min="2" max="2" width="14.21875" customWidth="1"/>
    <col min="3" max="3" width="16.33203125" customWidth="1"/>
    <col min="4" max="4" width="21.33203125" customWidth="1"/>
    <col min="7" max="7" width="45.33203125" customWidth="1"/>
  </cols>
  <sheetData>
    <row r="3" spans="2:7" x14ac:dyDescent="0.3">
      <c r="B3" s="95"/>
    </row>
    <row r="4" spans="2:7" s="6" customFormat="1" ht="31.2" x14ac:dyDescent="0.6">
      <c r="C4" s="74" t="s">
        <v>140</v>
      </c>
      <c r="D4" s="75" t="s">
        <v>146</v>
      </c>
      <c r="G4" s="74" t="s">
        <v>104</v>
      </c>
    </row>
    <row r="5" spans="2:7" ht="31.2" x14ac:dyDescent="0.6">
      <c r="C5" s="74" t="s">
        <v>100</v>
      </c>
      <c r="D5" s="75">
        <v>2</v>
      </c>
      <c r="G5" s="75" t="str">
        <f>CONCATENATE('PO Information'!D4,"#",'PO Information'!D5," - ",'PO Information'!D6," - ",'PO Information'!D8)</f>
        <v>MPO#2 - WB - 7/10</v>
      </c>
    </row>
    <row r="6" spans="2:7" ht="31.2" x14ac:dyDescent="0.6">
      <c r="C6" s="74" t="s">
        <v>101</v>
      </c>
      <c r="D6" s="75" t="s">
        <v>186</v>
      </c>
    </row>
    <row r="7" spans="2:7" s="6" customFormat="1" ht="31.2" x14ac:dyDescent="0.6">
      <c r="B7" s="99" t="s">
        <v>141</v>
      </c>
      <c r="C7" s="74" t="s">
        <v>102</v>
      </c>
      <c r="D7" s="97">
        <v>43291</v>
      </c>
    </row>
    <row r="8" spans="2:7" ht="31.2" x14ac:dyDescent="0.6">
      <c r="C8" s="4"/>
      <c r="D8" s="96" t="str">
        <f>TEXT(D7,"m/d")</f>
        <v>7/10</v>
      </c>
    </row>
    <row r="9" spans="2:7" s="6" customFormat="1" ht="31.2" x14ac:dyDescent="0.6">
      <c r="C9" s="74" t="s">
        <v>103</v>
      </c>
      <c r="D9" s="100">
        <v>20</v>
      </c>
    </row>
    <row r="10" spans="2:7" ht="31.2" x14ac:dyDescent="0.6">
      <c r="C10" s="4"/>
      <c r="D10" s="98" t="str">
        <f>TEXT(D9,"$#,###")</f>
        <v>$20</v>
      </c>
    </row>
    <row r="15" spans="2:7" x14ac:dyDescent="0.3">
      <c r="C15" s="26" t="s">
        <v>142</v>
      </c>
    </row>
    <row r="17" spans="3:7" x14ac:dyDescent="0.3">
      <c r="C17" s="26" t="s">
        <v>143</v>
      </c>
      <c r="D17" s="26" t="s">
        <v>144</v>
      </c>
    </row>
    <row r="18" spans="3:7" x14ac:dyDescent="0.3">
      <c r="C18" s="5" t="s">
        <v>4</v>
      </c>
      <c r="D18" s="6"/>
    </row>
    <row r="19" spans="3:7" x14ac:dyDescent="0.3">
      <c r="C19" s="4" t="s">
        <v>139</v>
      </c>
      <c r="D19" s="103" t="str">
        <f>SUBSTITUTE(C19,"CR","SS")</f>
        <v>14GA SS</v>
      </c>
      <c r="E19" s="102" t="s">
        <v>145</v>
      </c>
      <c r="G19" s="101"/>
    </row>
    <row r="20" spans="3:7" x14ac:dyDescent="0.3">
      <c r="D2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 To Floor</vt:lpstr>
      <vt:lpstr>Cutting</vt:lpstr>
      <vt:lpstr>Original Excel</vt:lpstr>
      <vt:lpstr>Work</vt:lpstr>
      <vt:lpstr>Hinge Calculator</vt:lpstr>
      <vt:lpstr>PO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 Laser Technology</dc:creator>
  <cp:lastModifiedBy>AG Laser Technology</cp:lastModifiedBy>
  <cp:lastPrinted>2018-07-10T15:51:50Z</cp:lastPrinted>
  <dcterms:created xsi:type="dcterms:W3CDTF">2017-11-29T20:44:28Z</dcterms:created>
  <dcterms:modified xsi:type="dcterms:W3CDTF">2018-07-13T12:19:12Z</dcterms:modified>
</cp:coreProperties>
</file>