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This PC\Documents\Zalo Received Files\"/>
    </mc:Choice>
  </mc:AlternateContent>
  <xr:revisionPtr revIDLastSave="0" documentId="13_ncr:1_{F5ED95C5-2D75-4061-87BF-39E4E8A1D93E}" xr6:coauthVersionLast="47" xr6:coauthVersionMax="47" xr10:uidLastSave="{00000000-0000-0000-0000-000000000000}"/>
  <bookViews>
    <workbookView xWindow="0" yWindow="0" windowWidth="20490" windowHeight="108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9" i="11" l="1"/>
  <c r="H48" i="11"/>
  <c r="H44" i="11"/>
  <c r="H43" i="11"/>
  <c r="H42" i="11"/>
  <c r="H38" i="11"/>
  <c r="H37" i="11"/>
  <c r="H36" i="11"/>
  <c r="H32" i="11"/>
  <c r="H41" i="11" l="1"/>
  <c r="H12" i="11" l="1"/>
  <c r="Q1" i="11"/>
  <c r="E9" i="11" s="1"/>
  <c r="E21" i="11" s="1"/>
  <c r="F21" i="11" s="1"/>
  <c r="H7" i="11"/>
  <c r="E27" i="11" l="1"/>
  <c r="E33" i="11" s="1"/>
  <c r="E22" i="11"/>
  <c r="F22" i="11" s="1"/>
  <c r="F9" i="11"/>
  <c r="E10" i="11" s="1"/>
  <c r="E11" i="11" s="1"/>
  <c r="I5" i="11"/>
  <c r="H26" i="11"/>
  <c r="H20" i="11"/>
  <c r="H8" i="11"/>
  <c r="F33" i="11" l="1"/>
  <c r="E39" i="11"/>
  <c r="H33" i="11"/>
  <c r="F27" i="11"/>
  <c r="F10" i="11"/>
  <c r="F11" i="11" s="1"/>
  <c r="E15" i="11" s="1"/>
  <c r="E16" i="11" s="1"/>
  <c r="E28" i="11"/>
  <c r="E34" i="11" s="1"/>
  <c r="E23" i="11"/>
  <c r="H21" i="11"/>
  <c r="H22" i="11"/>
  <c r="H9" i="11"/>
  <c r="I6" i="11"/>
  <c r="E40" i="11" l="1"/>
  <c r="F34" i="11"/>
  <c r="H34" i="11"/>
  <c r="F39" i="11"/>
  <c r="E45" i="11"/>
  <c r="F45" i="11" s="1"/>
  <c r="H45" i="11" s="1"/>
  <c r="H39" i="11"/>
  <c r="F28" i="11"/>
  <c r="F15" i="11"/>
  <c r="E29" i="11"/>
  <c r="E35" i="11" s="1"/>
  <c r="F23" i="11"/>
  <c r="H23" i="11" s="1"/>
  <c r="H31" i="11"/>
  <c r="H30" i="11"/>
  <c r="H27" i="11"/>
  <c r="H25" i="11"/>
  <c r="H10" i="11"/>
  <c r="H13" i="11"/>
  <c r="J5" i="11"/>
  <c r="K5" i="11" s="1"/>
  <c r="L5" i="11" s="1"/>
  <c r="M5" i="11" s="1"/>
  <c r="N5" i="11" s="1"/>
  <c r="O5" i="11" s="1"/>
  <c r="P5" i="11" s="1"/>
  <c r="I4" i="11"/>
  <c r="H35" i="11" l="1"/>
  <c r="F35" i="11"/>
  <c r="E47" i="11"/>
  <c r="E46" i="11"/>
  <c r="F46" i="11" s="1"/>
  <c r="H46" i="11" s="1"/>
  <c r="F40" i="11"/>
  <c r="H40" i="11" s="1"/>
  <c r="F29" i="11"/>
  <c r="H29" i="11" s="1"/>
  <c r="F16" i="11"/>
  <c r="E17" i="11"/>
  <c r="F17" i="11" s="1"/>
  <c r="H14" i="11"/>
  <c r="H28" i="11"/>
  <c r="H24" i="11"/>
  <c r="P4" i="11"/>
  <c r="Q5" i="11"/>
  <c r="R5" i="11" s="1"/>
  <c r="S5" i="11" s="1"/>
  <c r="T5" i="11" s="1"/>
  <c r="U5" i="11" s="1"/>
  <c r="V5" i="11" s="1"/>
  <c r="W5" i="11" s="1"/>
  <c r="J6" i="11"/>
  <c r="F47" i="11" l="1"/>
  <c r="H47" i="11" s="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11" i="11" l="1"/>
  <c r="H15" i="11"/>
  <c r="H17" i="11" l="1"/>
  <c r="H16" i="11"/>
</calcChain>
</file>

<file path=xl/sharedStrings.xml><?xml version="1.0" encoding="utf-8"?>
<sst xmlns="http://schemas.openxmlformats.org/spreadsheetml/2006/main" count="70" uniqueCount="54">
  <si>
    <t>Project Management Templates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</si>
  <si>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</si>
  <si>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</si>
  <si>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</si>
  <si>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</si>
  <si>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</si>
  <si>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</si>
  <si>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</si>
  <si>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</si>
  <si>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</si>
  <si>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</si>
  <si>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</si>
  <si>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</si>
  <si>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</si>
  <si>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</si>
  <si>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</si>
  <si>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Quản lý sản phẩm</t>
  </si>
  <si>
    <t>Nhóm 2</t>
  </si>
  <si>
    <t>Công việc</t>
  </si>
  <si>
    <t>Người thực hiện</t>
  </si>
  <si>
    <t>Tiến độ</t>
  </si>
  <si>
    <t>Bắt đầu</t>
  </si>
  <si>
    <t>Kết thúc</t>
  </si>
  <si>
    <t>Giai đoạn 1: Khởi tạo và Lên kế hoạch</t>
  </si>
  <si>
    <t>Xác định mục tiêu dự án và yêu cầu hệ thống</t>
  </si>
  <si>
    <t>Phân chia công việc cho các thành viên</t>
  </si>
  <si>
    <t>Xác định công nghệ và nền tảng phát triển</t>
  </si>
  <si>
    <t>Tất cả</t>
  </si>
  <si>
    <t>Giai đoạn 2: Phân tích và Thiết kế</t>
  </si>
  <si>
    <t>Phân tích yêu cầu chi tiết hệ thống</t>
  </si>
  <si>
    <t>Thiết kế giao diện người dùng (UI/UX)</t>
  </si>
  <si>
    <t>Thiết kế cơ sở dữ liệu và lưu trữ thông tin</t>
  </si>
  <si>
    <t>Khánh Phương, Hoài Linh</t>
  </si>
  <si>
    <t>Mai Huyền</t>
  </si>
  <si>
    <t>Hoài Linh</t>
  </si>
  <si>
    <t>Giai đoạn 3: Coding (Lập trình)</t>
  </si>
  <si>
    <t>Lập trình giao diện người dùng (UI)</t>
  </si>
  <si>
    <t>Khánh Phương</t>
  </si>
  <si>
    <t>Lập trình back-end và xử lý dữ liệu</t>
  </si>
  <si>
    <t>Giai đoạn 4: Đánh giá và Kiểm tra</t>
  </si>
  <si>
    <t>Tạo slide thuyết trình</t>
  </si>
  <si>
    <t>Viết báo cáo tóm tắt kết quả dự án</t>
  </si>
  <si>
    <t>Cập nhật báo cáo và slide</t>
  </si>
  <si>
    <t>Kiểm tra các tính năng giao diện người dùng</t>
  </si>
  <si>
    <t>Kiểm tra hệ thống back-end và cơ sở dữ liệu</t>
  </si>
  <si>
    <t>Giai đoạn 5: Làm Slide và Viết Báo cáo</t>
  </si>
  <si>
    <t>Giai đoạn 6: Hoàn thiện và Trình bày</t>
  </si>
  <si>
    <t>Giai đoạn 7: Kiểm tra cuối cùng và Triển khai</t>
  </si>
  <si>
    <t>Hoàn thiện sản phẩm và chuẩn bị thuyết trình</t>
  </si>
  <si>
    <t>Chỉnh sửa báo cáo và slide theo yêu cầu</t>
  </si>
  <si>
    <t>Kiểm tra lại tất cả các tính năng và sửa lỗi</t>
  </si>
  <si>
    <t>Hoàn thiện và chuẩn bị báo cáo cuối cùng</t>
  </si>
  <si>
    <t>Triển khai web chính thức và kiểm tra lần cuối</t>
  </si>
  <si>
    <t>Lập trình các chức năng của admin(thêm xoá sửa)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</si>
</sst>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1010000]d/m/yyyy;@"/>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7" tint="0.59999389629810485"/>
        <bgColor indexed="64"/>
      </patternFill>
    </fill>
  </fills>
  <borders count="3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4" tint="0.59996337778862885"/>
      </top>
      <bottom/>
      <diagonal/>
    </border>
    <border>
      <left/>
      <right/>
      <top/>
      <bottom style="thin">
        <color rgb="FF00B050"/>
      </bottom>
      <diagonal/>
    </border>
    <border>
      <left/>
      <right/>
      <top style="thin">
        <color theme="8" tint="0.59996337778862885"/>
      </top>
      <bottom style="thin">
        <color theme="6" tint="0.79998168889431442"/>
      </bottom>
      <diagonal/>
    </border>
    <border>
      <left/>
      <right/>
      <top style="thin">
        <color theme="6" tint="0.79998168889431442"/>
      </top>
      <bottom style="thin">
        <color theme="6" tint="0.79998168889431442"/>
      </bottom>
      <diagonal/>
    </border>
    <border>
      <left style="thin">
        <color theme="6" tint="0.79998168889431442"/>
      </left>
      <right/>
      <top style="thin">
        <color theme="6" tint="0.79998168889431442"/>
      </top>
      <bottom style="thin">
        <color theme="6" tint="0.79998168889431442"/>
      </bottom>
      <diagonal/>
    </border>
    <border>
      <left/>
      <right style="thin">
        <color theme="6" tint="0.79998168889431442"/>
      </right>
      <top style="thin">
        <color theme="6" tint="0.79998168889431442"/>
      </top>
      <bottom style="thin">
        <color theme="6" tint="0.79998168889431442"/>
      </bottom>
      <diagonal/>
    </border>
    <border>
      <left style="thin">
        <color theme="0" tint="-4.9989318521683403E-2"/>
      </left>
      <right style="thin">
        <color theme="0" tint="-4.9989318521683403E-2"/>
      </right>
      <top style="thin">
        <color theme="0" tint="-4.9989318521683403E-2"/>
      </top>
      <bottom style="thin">
        <color theme="6" tint="0.79998168889431442"/>
      </bottom>
      <diagonal/>
    </border>
    <border>
      <left style="thin">
        <color theme="0" tint="-4.9989318521683403E-2"/>
      </left>
      <right style="thin">
        <color theme="0" tint="-4.9989318521683403E-2"/>
      </right>
      <top/>
      <bottom style="thin">
        <color theme="0" tint="-4.9989318521683403E-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63">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9" fillId="12" borderId="20" xfId="0" applyNumberFormat="1" applyFont="1" applyFill="1" applyBorder="1" applyAlignment="1">
      <alignment horizontal="center" vertical="center"/>
    </xf>
    <xf numFmtId="168" fontId="19" fillId="12" borderId="18" xfId="0" applyNumberFormat="1" applyFont="1" applyFill="1" applyBorder="1" applyAlignment="1">
      <alignment horizontal="center" vertical="center"/>
    </xf>
    <xf numFmtId="168" fontId="19" fillId="12" borderId="19" xfId="0" applyNumberFormat="1" applyFont="1" applyFill="1" applyBorder="1" applyAlignment="1">
      <alignment horizontal="center" vertical="center"/>
    </xf>
    <xf numFmtId="0" fontId="20" fillId="2" borderId="17" xfId="0" applyFont="1" applyFill="1" applyBorder="1" applyAlignment="1">
      <alignment horizontal="center" vertical="center" shrinkToFit="1"/>
    </xf>
    <xf numFmtId="0" fontId="20" fillId="2" borderId="14" xfId="0" applyFont="1" applyFill="1" applyBorder="1" applyAlignment="1">
      <alignment horizontal="center" vertical="center" shrinkToFit="1"/>
    </xf>
    <xf numFmtId="0" fontId="20" fillId="2" borderId="15"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9" fontId="1" fillId="3" borderId="6" xfId="2" applyFont="1" applyFill="1" applyBorder="1" applyAlignment="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5" fontId="17" fillId="3" borderId="7" xfId="10" applyFont="1" applyFill="1" applyBorder="1">
      <alignment horizontal="center" vertical="center"/>
    </xf>
    <xf numFmtId="0" fontId="4" fillId="0" borderId="4"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5" fontId="17" fillId="4" borderId="5" xfId="10" applyFont="1" applyFill="1" applyBorder="1">
      <alignment horizontal="center" vertical="center"/>
    </xf>
    <xf numFmtId="0" fontId="21"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5" fontId="17"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5" fontId="17" fillId="5" borderId="8" xfId="10" applyFont="1" applyFill="1" applyBorder="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5" fontId="17"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5" fontId="17" fillId="10" borderId="9" xfId="10" applyFont="1" applyFill="1" applyBorder="1">
      <alignment horizontal="center"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25"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17" fillId="3" borderId="22" xfId="12" applyFont="1" applyFill="1" applyBorder="1">
      <alignment horizontal="left" vertical="center" indent="2"/>
    </xf>
    <xf numFmtId="0" fontId="17" fillId="3" borderId="6" xfId="11" applyFont="1" applyFill="1" applyBorder="1" applyAlignment="1">
      <alignment horizontal="center" vertical="center"/>
    </xf>
    <xf numFmtId="9" fontId="1" fillId="3" borderId="0" xfId="2" applyFont="1" applyFill="1" applyBorder="1" applyAlignment="1">
      <alignment horizontal="center" vertical="center"/>
    </xf>
    <xf numFmtId="169" fontId="17" fillId="3" borderId="6" xfId="10" applyNumberFormat="1" applyFont="1" applyFill="1" applyBorder="1">
      <alignment horizontal="center" vertical="center"/>
    </xf>
    <xf numFmtId="169" fontId="17" fillId="3" borderId="7" xfId="10" applyNumberFormat="1" applyFont="1" applyFill="1" applyBorder="1">
      <alignment horizontal="center" vertical="center"/>
    </xf>
    <xf numFmtId="169" fontId="17" fillId="3" borderId="22" xfId="10" applyNumberFormat="1" applyFont="1" applyFill="1" applyBorder="1">
      <alignment horizontal="center" vertical="center"/>
    </xf>
    <xf numFmtId="169" fontId="17" fillId="4" borderId="5" xfId="10" applyNumberFormat="1" applyFont="1" applyFill="1" applyBorder="1">
      <alignment horizontal="center" vertical="center"/>
    </xf>
    <xf numFmtId="169" fontId="17" fillId="5" borderId="8" xfId="10" applyNumberFormat="1" applyFont="1" applyFill="1" applyBorder="1">
      <alignment horizontal="center" vertical="center"/>
    </xf>
    <xf numFmtId="169" fontId="17" fillId="10" borderId="9" xfId="10" applyNumberFormat="1" applyFont="1" applyFill="1" applyBorder="1">
      <alignment horizontal="center" vertical="center"/>
    </xf>
    <xf numFmtId="0" fontId="11" fillId="0" borderId="23" xfId="3" applyBorder="1" applyAlignment="1">
      <alignment wrapText="1"/>
    </xf>
    <xf numFmtId="0" fontId="21" fillId="13" borderId="24" xfId="0" applyFont="1" applyFill="1" applyBorder="1" applyAlignment="1">
      <alignment horizontal="left" vertical="center" indent="1"/>
    </xf>
    <xf numFmtId="0" fontId="17" fillId="13" borderId="24" xfId="11" applyFont="1" applyFill="1" applyBorder="1" applyAlignment="1">
      <alignment vertical="center"/>
    </xf>
    <xf numFmtId="9" fontId="1" fillId="13" borderId="24" xfId="2" applyFont="1" applyFill="1" applyBorder="1" applyAlignment="1">
      <alignment horizontal="center" vertical="center"/>
    </xf>
    <xf numFmtId="165" fontId="17" fillId="13" borderId="24" xfId="0" applyNumberFormat="1" applyFont="1" applyFill="1" applyBorder="1" applyAlignment="1">
      <alignment horizontal="center" vertical="center"/>
    </xf>
    <xf numFmtId="165" fontId="1" fillId="13" borderId="24" xfId="0" applyNumberFormat="1" applyFont="1" applyFill="1" applyBorder="1" applyAlignment="1">
      <alignment horizontal="center" vertical="center"/>
    </xf>
    <xf numFmtId="0" fontId="17" fillId="5" borderId="0" xfId="12" applyFont="1" applyFill="1" applyBorder="1">
      <alignment horizontal="left" vertical="center" indent="2"/>
    </xf>
    <xf numFmtId="0" fontId="17" fillId="5" borderId="25" xfId="12" applyFont="1" applyFill="1" applyBorder="1">
      <alignment horizontal="left" vertical="center" indent="2"/>
    </xf>
    <xf numFmtId="0" fontId="17" fillId="5" borderId="25" xfId="11" applyFont="1" applyFill="1" applyBorder="1" applyAlignment="1">
      <alignment vertical="center"/>
    </xf>
    <xf numFmtId="9" fontId="1" fillId="5" borderId="25" xfId="2" applyFont="1" applyFill="1" applyBorder="1" applyAlignment="1">
      <alignment horizontal="center" vertical="center"/>
    </xf>
    <xf numFmtId="169" fontId="17" fillId="5" borderId="25" xfId="10" applyNumberFormat="1" applyFont="1" applyFill="1" applyBorder="1">
      <alignment horizontal="center" vertical="center"/>
    </xf>
    <xf numFmtId="0" fontId="17" fillId="5" borderId="0" xfId="11" applyFont="1" applyFill="1" applyBorder="1" applyAlignment="1">
      <alignment vertical="center"/>
    </xf>
    <xf numFmtId="9" fontId="1" fillId="5" borderId="0" xfId="2" applyFont="1" applyFill="1" applyBorder="1" applyAlignment="1">
      <alignment horizontal="center" vertical="center"/>
    </xf>
    <xf numFmtId="169" fontId="17" fillId="5" borderId="0" xfId="10" applyNumberFormat="1" applyFont="1" applyFill="1" applyBorder="1">
      <alignment horizontal="center" vertical="center"/>
    </xf>
    <xf numFmtId="0" fontId="17" fillId="5" borderId="26" xfId="12" applyFont="1" applyFill="1" applyBorder="1">
      <alignment horizontal="left" vertical="center" indent="2"/>
    </xf>
    <xf numFmtId="0" fontId="3" fillId="0" borderId="27" xfId="0" applyFont="1" applyBorder="1" applyAlignment="1">
      <alignment horizontal="center" vertical="center"/>
    </xf>
    <xf numFmtId="165" fontId="17" fillId="5" borderId="25" xfId="10" applyFont="1" applyFill="1" applyBorder="1">
      <alignment horizontal="center" vertical="center"/>
    </xf>
    <xf numFmtId="165" fontId="17" fillId="5" borderId="27" xfId="10" applyFont="1" applyFill="1" applyBorder="1">
      <alignment horizontal="center" vertical="center"/>
    </xf>
    <xf numFmtId="0" fontId="4" fillId="0" borderId="29" xfId="0" applyFont="1" applyBorder="1" applyAlignment="1">
      <alignment vertical="center"/>
    </xf>
    <xf numFmtId="0" fontId="4" fillId="0" borderId="28" xfId="0" applyFont="1" applyBorder="1" applyAlignment="1">
      <alignment vertical="center"/>
    </xf>
    <xf numFmtId="0" fontId="21" fillId="14" borderId="24" xfId="0" applyFont="1" applyFill="1" applyBorder="1" applyAlignment="1">
      <alignment horizontal="left" vertical="center" indent="1"/>
    </xf>
    <xf numFmtId="0" fontId="17" fillId="14" borderId="24" xfId="11" applyFont="1" applyFill="1" applyBorder="1" applyAlignment="1">
      <alignment vertical="center"/>
    </xf>
    <xf numFmtId="9" fontId="1" fillId="14" borderId="24" xfId="2" applyFont="1" applyFill="1" applyBorder="1" applyAlignment="1">
      <alignment horizontal="center" vertical="center"/>
    </xf>
    <xf numFmtId="165" fontId="17" fillId="14" borderId="24" xfId="0" applyNumberFormat="1" applyFont="1" applyFill="1" applyBorder="1" applyAlignment="1">
      <alignment horizontal="center" vertical="center"/>
    </xf>
    <xf numFmtId="165" fontId="1" fillId="14" borderId="24" xfId="0" applyNumberFormat="1" applyFont="1" applyFill="1" applyBorder="1" applyAlignment="1">
      <alignment horizontal="center" vertical="center"/>
    </xf>
    <xf numFmtId="0" fontId="17" fillId="3" borderId="25" xfId="12" applyFont="1" applyFill="1" applyBorder="1">
      <alignment horizontal="left" vertical="center" indent="2"/>
    </xf>
    <xf numFmtId="0" fontId="17" fillId="3" borderId="25" xfId="11" applyFont="1" applyFill="1" applyBorder="1" applyAlignment="1">
      <alignment vertical="center"/>
    </xf>
    <xf numFmtId="9" fontId="1" fillId="3" borderId="25" xfId="2" applyFont="1" applyFill="1" applyBorder="1" applyAlignment="1">
      <alignment horizontal="center" vertical="center"/>
    </xf>
    <xf numFmtId="169" fontId="17" fillId="3" borderId="25" xfId="10" applyNumberFormat="1" applyFont="1" applyFill="1" applyBorder="1">
      <alignment horizontal="center" vertical="center"/>
    </xf>
    <xf numFmtId="0" fontId="17" fillId="3" borderId="0" xfId="12" applyFont="1" applyFill="1" applyBorder="1">
      <alignment horizontal="left" vertical="center" indent="2"/>
    </xf>
    <xf numFmtId="169" fontId="17" fillId="3" borderId="0" xfId="10" applyNumberFormat="1" applyFont="1" applyFill="1" applyBorder="1">
      <alignment horizontal="center" vertical="center"/>
    </xf>
    <xf numFmtId="0" fontId="17" fillId="3" borderId="26" xfId="12" applyFont="1" applyFill="1" applyBorder="1">
      <alignment horizontal="left" vertical="center" indent="2"/>
    </xf>
    <xf numFmtId="165" fontId="17" fillId="3" borderId="25" xfId="10" applyFont="1" applyFill="1" applyBorder="1">
      <alignment horizontal="center" vertical="center"/>
    </xf>
    <xf numFmtId="165" fontId="17" fillId="3" borderId="27" xfId="10" applyFont="1" applyFill="1" applyBorder="1">
      <alignment horizontal="center" vertical="center"/>
    </xf>
    <xf numFmtId="0" fontId="17" fillId="15" borderId="25" xfId="12" applyFont="1" applyFill="1" applyBorder="1">
      <alignment horizontal="left" vertical="center" indent="2"/>
    </xf>
    <xf numFmtId="0" fontId="17" fillId="15" borderId="25" xfId="11" applyFont="1" applyFill="1" applyBorder="1" applyAlignment="1">
      <alignment vertical="center"/>
    </xf>
    <xf numFmtId="9" fontId="1" fillId="15" borderId="25" xfId="2" applyFont="1" applyFill="1" applyBorder="1" applyAlignment="1">
      <alignment horizontal="center" vertical="center"/>
    </xf>
    <xf numFmtId="169" fontId="17" fillId="15" borderId="25" xfId="10" applyNumberFormat="1" applyFont="1" applyFill="1" applyBorder="1">
      <alignment horizontal="center" vertical="center"/>
    </xf>
    <xf numFmtId="0" fontId="17" fillId="15" borderId="0" xfId="12" applyFont="1" applyFill="1" applyBorder="1">
      <alignment horizontal="left" vertical="center" indent="2"/>
    </xf>
    <xf numFmtId="9" fontId="1" fillId="15" borderId="0" xfId="2" applyFont="1" applyFill="1" applyBorder="1" applyAlignment="1">
      <alignment horizontal="center" vertical="center"/>
    </xf>
    <xf numFmtId="169" fontId="17" fillId="15" borderId="0" xfId="10" applyNumberFormat="1" applyFont="1" applyFill="1" applyBorder="1">
      <alignment horizontal="center" vertical="center"/>
    </xf>
    <xf numFmtId="0" fontId="17" fillId="15" borderId="26" xfId="12" applyFont="1" applyFill="1" applyBorder="1">
      <alignment horizontal="left" vertical="center" indent="2"/>
    </xf>
    <xf numFmtId="165" fontId="17" fillId="15" borderId="25" xfId="10" applyFont="1" applyFill="1" applyBorder="1">
      <alignment horizontal="center" vertical="center"/>
    </xf>
    <xf numFmtId="165" fontId="17" fillId="15" borderId="27" xfId="10" applyFont="1" applyFill="1" applyBorder="1">
      <alignment horizontal="center" vertical="center"/>
    </xf>
    <xf numFmtId="0" fontId="21" fillId="16" borderId="24" xfId="0" applyFont="1" applyFill="1" applyBorder="1" applyAlignment="1">
      <alignment horizontal="left" vertical="center" indent="1"/>
    </xf>
    <xf numFmtId="0" fontId="17" fillId="16" borderId="24" xfId="11" applyFont="1" applyFill="1" applyBorder="1" applyAlignment="1">
      <alignment vertical="center"/>
    </xf>
    <xf numFmtId="9" fontId="1" fillId="16" borderId="24" xfId="2" applyFont="1" applyFill="1" applyBorder="1" applyAlignment="1">
      <alignment horizontal="center" vertical="center"/>
    </xf>
    <xf numFmtId="165" fontId="17" fillId="16" borderId="24" xfId="0" applyNumberFormat="1" applyFont="1" applyFill="1" applyBorder="1" applyAlignment="1">
      <alignment horizontal="center" vertical="center"/>
    </xf>
    <xf numFmtId="165" fontId="1" fillId="16" borderId="24" xfId="0" applyNumberFormat="1" applyFont="1" applyFill="1" applyBorder="1" applyAlignment="1">
      <alignment horizontal="center" vertical="center"/>
    </xf>
    <xf numFmtId="167" fontId="17" fillId="2" borderId="13" xfId="0" applyNumberFormat="1" applyFont="1" applyFill="1" applyBorder="1" applyAlignment="1">
      <alignment horizontal="center" vertical="center" wrapText="1"/>
    </xf>
    <xf numFmtId="167" fontId="17" fillId="2" borderId="19" xfId="0" applyNumberFormat="1" applyFont="1" applyFill="1" applyBorder="1" applyAlignment="1">
      <alignment horizontal="center" vertical="center" wrapText="1"/>
    </xf>
    <xf numFmtId="167" fontId="17" fillId="2" borderId="18" xfId="0" applyNumberFormat="1" applyFont="1" applyFill="1" applyBorder="1" applyAlignment="1">
      <alignment horizontal="center" vertical="center" wrapText="1"/>
    </xf>
    <xf numFmtId="0" fontId="18" fillId="11" borderId="16" xfId="0" applyFont="1" applyFill="1" applyBorder="1" applyAlignment="1">
      <alignment horizontal="center" vertical="center"/>
    </xf>
    <xf numFmtId="0" fontId="18" fillId="11" borderId="21" xfId="0" applyFont="1" applyFill="1" applyBorder="1" applyAlignment="1">
      <alignment horizontal="center" vertical="center"/>
    </xf>
    <xf numFmtId="0" fontId="23" fillId="0" borderId="0" xfId="0" applyFont="1" applyAlignment="1">
      <alignment horizontal="left"/>
    </xf>
    <xf numFmtId="0" fontId="24" fillId="0" borderId="0" xfId="0" applyFont="1"/>
    <xf numFmtId="169" fontId="23" fillId="0" borderId="0" xfId="9" applyNumberFormat="1" applyFont="1" applyBorder="1" applyAlignment="1">
      <alignment horizontal="left"/>
    </xf>
    <xf numFmtId="169" fontId="24" fillId="0" borderId="0" xfId="0" applyNumberFormat="1" applyFont="1"/>
    <xf numFmtId="0" fontId="22" fillId="0" borderId="0" xfId="8" applyFont="1" applyAlignment="1">
      <alignment horizontal="left"/>
    </xf>
    <xf numFmtId="0" fontId="4" fillId="0" borderId="0" xfId="0" applyFont="1"/>
    <xf numFmtId="0" fontId="11" fillId="0" borderId="0" xfId="3" applyAlignment="1">
      <alignment wrapText="1"/>
    </xf>
    <xf numFmtId="0" fontId="18" fillId="11" borderId="16" xfId="0" applyFont="1" applyFill="1" applyBorder="1" applyAlignment="1">
      <alignment horizontal="left" vertical="center" indent="1"/>
    </xf>
    <xf numFmtId="0" fontId="18" fillId="11" borderId="21" xfId="0" applyFont="1" applyFill="1" applyBorder="1" applyAlignment="1">
      <alignment horizontal="left" vertical="center" indent="1"/>
    </xf>
    <xf numFmtId="0" fontId="18" fillId="11" borderId="16" xfId="0" applyFont="1" applyFill="1" applyBorder="1" applyAlignment="1">
      <alignment vertical="center"/>
    </xf>
    <xf numFmtId="0" fontId="18" fillId="11" borderId="21" xfId="0" applyFont="1" applyFill="1" applyBorder="1" applyAlignment="1">
      <alignment vertical="center"/>
    </xf>
  </cellXfs>
  <cellStyles count="13">
    <cellStyle name="Bình thường" xfId="0" builtinId="0"/>
    <cellStyle name="Date" xfId="10" xr:uid="{229918B6-DD13-4F5A-97B9-305F7E002AA3}"/>
    <cellStyle name="Dấu phẩy" xfId="4" builtinId="3" customBuiltin="1"/>
    <cellStyle name="Đầu đề 1" xfId="6" builtinId="16" customBuiltin="1"/>
    <cellStyle name="Đầu đề 2" xfId="7" builtinId="17" customBuiltin="1"/>
    <cellStyle name="Đầu đề 3" xfId="8" builtinId="18" customBuiltin="1"/>
    <cellStyle name="Name" xfId="11" xr:uid="{B2D3C1EE-6B41-4801-AAFC-C2274E49E503}"/>
    <cellStyle name="Project Start" xfId="9" xr:uid="{8EB8A09A-C31C-40A3-B2C1-9449520178B8}"/>
    <cellStyle name="Phần trăm" xfId="2" builtinId="5"/>
    <cellStyle name="Siêu kết nối" xfId="1" builtinId="8" customBuiltin="1"/>
    <cellStyle name="Task" xfId="12" xr:uid="{6391D789-272B-4DD2-9BF3-2CDCF610FA41}"/>
    <cellStyle name="Tiêu đề" xfId="5" builtinId="15" customBuiltin="1"/>
    <cellStyle name="zHiddenText" xfId="3" xr:uid="{26E66EE6-E33F-4D77-BAE4-0FB4F5BBF673}"/>
  </cellStyles>
  <dxfs count="27">
    <dxf>
      <fill>
        <patternFill>
          <bgColor theme="7" tint="0.59996337778862885"/>
        </patternFill>
      </fill>
      <border>
        <left/>
        <right/>
      </border>
    </dxf>
    <dxf>
      <fill>
        <patternFill>
          <bgColor theme="7" tint="0.79998168889431442"/>
        </patternFill>
      </fill>
      <border>
        <left/>
        <right/>
      </border>
    </dxf>
    <dxf>
      <border>
        <left style="thin">
          <color theme="5"/>
        </left>
        <right style="thin">
          <color theme="5"/>
        </right>
        <vertical/>
        <horizontal/>
      </border>
    </dxf>
    <dxf>
      <fill>
        <patternFill>
          <bgColor theme="4" tint="0.59996337778862885"/>
        </patternFill>
      </fill>
      <border>
        <left/>
        <right/>
      </border>
    </dxf>
    <dxf>
      <fill>
        <patternFill>
          <bgColor theme="4" tint="0.79998168889431442"/>
        </patternFill>
      </fill>
      <border>
        <left/>
        <right/>
      </border>
    </dxf>
    <dxf>
      <border>
        <left style="thin">
          <color theme="5"/>
        </left>
        <right style="thin">
          <color theme="5"/>
        </right>
        <vertical/>
        <horizontal/>
      </border>
    </dxf>
    <dxf>
      <fill>
        <patternFill>
          <bgColor theme="6" tint="0.39994506668294322"/>
        </patternFill>
      </fill>
      <border>
        <left/>
        <right/>
      </border>
    </dxf>
    <dxf>
      <fill>
        <patternFill>
          <bgColor theme="6" tint="0.79998168889431442"/>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topLeftCell="B28" zoomScale="84" zoomScaleNormal="100" zoomScalePageLayoutView="70" workbookViewId="0">
      <selection activeCell="D29" sqref="D29"/>
    </sheetView>
  </sheetViews>
  <sheetFormatPr defaultColWidth="8.75" defaultRowHeight="30" customHeight="1" x14ac:dyDescent="0.2"/>
  <cols>
    <col min="1" max="1" width="2.75" style="10" customWidth="1"/>
    <col min="2" max="2" width="39.875" customWidth="1"/>
    <col min="3" max="3" width="20.8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1"/>
      <c r="B1" s="81" t="s">
        <v>16</v>
      </c>
      <c r="C1" s="13"/>
      <c r="D1" s="14"/>
      <c r="E1" s="15"/>
      <c r="F1" s="16"/>
      <c r="H1" s="1"/>
      <c r="I1" s="156" t="s">
        <v>15</v>
      </c>
      <c r="J1" s="157"/>
      <c r="K1" s="157"/>
      <c r="L1" s="157"/>
      <c r="M1" s="157"/>
      <c r="N1" s="157"/>
      <c r="O1" s="157"/>
      <c r="P1" s="19"/>
      <c r="Q1" s="154">
        <f>DATE(2024, 10, 10)</f>
        <v>45575</v>
      </c>
      <c r="R1" s="155"/>
      <c r="S1" s="155"/>
      <c r="T1" s="155"/>
      <c r="U1" s="155"/>
      <c r="V1" s="155"/>
      <c r="W1" s="155"/>
      <c r="X1" s="155"/>
      <c r="Y1" s="155"/>
      <c r="Z1" s="155"/>
    </row>
    <row r="2" spans="1:64" ht="30" customHeight="1" x14ac:dyDescent="0.5">
      <c r="B2" s="79" t="s">
        <v>17</v>
      </c>
      <c r="C2" s="80"/>
      <c r="D2" s="17"/>
      <c r="E2" s="18"/>
      <c r="F2" s="17"/>
      <c r="I2" s="156"/>
      <c r="J2" s="157"/>
      <c r="K2" s="157"/>
      <c r="L2" s="157"/>
      <c r="M2" s="157"/>
      <c r="N2" s="157"/>
      <c r="O2" s="157"/>
      <c r="P2" s="19"/>
      <c r="Q2" s="152"/>
      <c r="R2" s="153"/>
      <c r="S2" s="153"/>
      <c r="T2" s="153"/>
      <c r="U2" s="153"/>
      <c r="V2" s="153"/>
      <c r="W2" s="153"/>
      <c r="X2" s="153"/>
      <c r="Y2" s="153"/>
      <c r="Z2" s="153"/>
    </row>
    <row r="3" spans="1:64" s="21" customFormat="1" ht="30" customHeight="1" x14ac:dyDescent="0.25">
      <c r="A3" s="10"/>
      <c r="B3" s="20"/>
      <c r="D3" s="22"/>
      <c r="E3" s="23"/>
    </row>
    <row r="4" spans="1:64" s="21" customFormat="1" ht="30" customHeight="1" x14ac:dyDescent="0.2">
      <c r="A4" s="11"/>
      <c r="B4" s="24"/>
      <c r="E4" s="25"/>
      <c r="I4" s="149">
        <f>I5</f>
        <v>45565</v>
      </c>
      <c r="J4" s="147"/>
      <c r="K4" s="147"/>
      <c r="L4" s="147"/>
      <c r="M4" s="147"/>
      <c r="N4" s="147"/>
      <c r="O4" s="147"/>
      <c r="P4" s="147">
        <f>P5</f>
        <v>45572</v>
      </c>
      <c r="Q4" s="147"/>
      <c r="R4" s="147"/>
      <c r="S4" s="147"/>
      <c r="T4" s="147"/>
      <c r="U4" s="147"/>
      <c r="V4" s="147"/>
      <c r="W4" s="147">
        <f>W5</f>
        <v>45579</v>
      </c>
      <c r="X4" s="147"/>
      <c r="Y4" s="147"/>
      <c r="Z4" s="147"/>
      <c r="AA4" s="147"/>
      <c r="AB4" s="147"/>
      <c r="AC4" s="147"/>
      <c r="AD4" s="147">
        <f>AD5</f>
        <v>45586</v>
      </c>
      <c r="AE4" s="147"/>
      <c r="AF4" s="147"/>
      <c r="AG4" s="147"/>
      <c r="AH4" s="147"/>
      <c r="AI4" s="147"/>
      <c r="AJ4" s="147"/>
      <c r="AK4" s="147">
        <f>AK5</f>
        <v>45593</v>
      </c>
      <c r="AL4" s="147"/>
      <c r="AM4" s="147"/>
      <c r="AN4" s="147"/>
      <c r="AO4" s="147"/>
      <c r="AP4" s="147"/>
      <c r="AQ4" s="147"/>
      <c r="AR4" s="147">
        <f>AR5</f>
        <v>45600</v>
      </c>
      <c r="AS4" s="147"/>
      <c r="AT4" s="147"/>
      <c r="AU4" s="147"/>
      <c r="AV4" s="147"/>
      <c r="AW4" s="147"/>
      <c r="AX4" s="147"/>
      <c r="AY4" s="147">
        <f>AY5</f>
        <v>45607</v>
      </c>
      <c r="AZ4" s="147"/>
      <c r="BA4" s="147"/>
      <c r="BB4" s="147"/>
      <c r="BC4" s="147"/>
      <c r="BD4" s="147"/>
      <c r="BE4" s="147"/>
      <c r="BF4" s="147">
        <f>BF5</f>
        <v>45614</v>
      </c>
      <c r="BG4" s="147"/>
      <c r="BH4" s="147"/>
      <c r="BI4" s="147"/>
      <c r="BJ4" s="147"/>
      <c r="BK4" s="147"/>
      <c r="BL4" s="148"/>
    </row>
    <row r="5" spans="1:64" s="21" customFormat="1" ht="15" customHeight="1" x14ac:dyDescent="0.2">
      <c r="A5" s="158"/>
      <c r="B5" s="159" t="s">
        <v>18</v>
      </c>
      <c r="C5" s="161" t="s">
        <v>19</v>
      </c>
      <c r="D5" s="150" t="s">
        <v>20</v>
      </c>
      <c r="E5" s="150" t="s">
        <v>21</v>
      </c>
      <c r="F5" s="150" t="s">
        <v>22</v>
      </c>
      <c r="I5" s="26">
        <f>Project_Start-WEEKDAY(Project_Start,1)+2+7*(Display_Week-1)</f>
        <v>45565</v>
      </c>
      <c r="J5" s="26">
        <f>I5+1</f>
        <v>45566</v>
      </c>
      <c r="K5" s="26">
        <f t="shared" ref="K5:AX5" si="0">J5+1</f>
        <v>45567</v>
      </c>
      <c r="L5" s="26">
        <f t="shared" si="0"/>
        <v>45568</v>
      </c>
      <c r="M5" s="26">
        <f t="shared" si="0"/>
        <v>45569</v>
      </c>
      <c r="N5" s="26">
        <f t="shared" si="0"/>
        <v>45570</v>
      </c>
      <c r="O5" s="27">
        <f t="shared" si="0"/>
        <v>45571</v>
      </c>
      <c r="P5" s="28">
        <f>O5+1</f>
        <v>45572</v>
      </c>
      <c r="Q5" s="26">
        <f>P5+1</f>
        <v>45573</v>
      </c>
      <c r="R5" s="26">
        <f t="shared" si="0"/>
        <v>45574</v>
      </c>
      <c r="S5" s="26">
        <f t="shared" si="0"/>
        <v>45575</v>
      </c>
      <c r="T5" s="26">
        <f t="shared" si="0"/>
        <v>45576</v>
      </c>
      <c r="U5" s="26">
        <f t="shared" si="0"/>
        <v>45577</v>
      </c>
      <c r="V5" s="27">
        <f t="shared" si="0"/>
        <v>45578</v>
      </c>
      <c r="W5" s="28">
        <f>V5+1</f>
        <v>45579</v>
      </c>
      <c r="X5" s="26">
        <f>W5+1</f>
        <v>45580</v>
      </c>
      <c r="Y5" s="26">
        <f t="shared" si="0"/>
        <v>45581</v>
      </c>
      <c r="Z5" s="26">
        <f t="shared" si="0"/>
        <v>45582</v>
      </c>
      <c r="AA5" s="26">
        <f t="shared" si="0"/>
        <v>45583</v>
      </c>
      <c r="AB5" s="26">
        <f t="shared" si="0"/>
        <v>45584</v>
      </c>
      <c r="AC5" s="27">
        <f t="shared" si="0"/>
        <v>45585</v>
      </c>
      <c r="AD5" s="28">
        <f>AC5+1</f>
        <v>45586</v>
      </c>
      <c r="AE5" s="26">
        <f>AD5+1</f>
        <v>45587</v>
      </c>
      <c r="AF5" s="26">
        <f t="shared" si="0"/>
        <v>45588</v>
      </c>
      <c r="AG5" s="26">
        <f t="shared" si="0"/>
        <v>45589</v>
      </c>
      <c r="AH5" s="26">
        <f t="shared" si="0"/>
        <v>45590</v>
      </c>
      <c r="AI5" s="26">
        <f t="shared" si="0"/>
        <v>45591</v>
      </c>
      <c r="AJ5" s="27">
        <f t="shared" si="0"/>
        <v>45592</v>
      </c>
      <c r="AK5" s="28">
        <f>AJ5+1</f>
        <v>45593</v>
      </c>
      <c r="AL5" s="26">
        <f>AK5+1</f>
        <v>45594</v>
      </c>
      <c r="AM5" s="26">
        <f t="shared" si="0"/>
        <v>45595</v>
      </c>
      <c r="AN5" s="26">
        <f t="shared" si="0"/>
        <v>45596</v>
      </c>
      <c r="AO5" s="26">
        <f t="shared" si="0"/>
        <v>45597</v>
      </c>
      <c r="AP5" s="26">
        <f t="shared" si="0"/>
        <v>45598</v>
      </c>
      <c r="AQ5" s="27">
        <f t="shared" si="0"/>
        <v>45599</v>
      </c>
      <c r="AR5" s="28">
        <f>AQ5+1</f>
        <v>45600</v>
      </c>
      <c r="AS5" s="26">
        <f>AR5+1</f>
        <v>45601</v>
      </c>
      <c r="AT5" s="26">
        <f t="shared" si="0"/>
        <v>45602</v>
      </c>
      <c r="AU5" s="26">
        <f t="shared" si="0"/>
        <v>45603</v>
      </c>
      <c r="AV5" s="26">
        <f t="shared" si="0"/>
        <v>45604</v>
      </c>
      <c r="AW5" s="26">
        <f t="shared" si="0"/>
        <v>45605</v>
      </c>
      <c r="AX5" s="27">
        <f t="shared" si="0"/>
        <v>45606</v>
      </c>
      <c r="AY5" s="28">
        <f>AX5+1</f>
        <v>45607</v>
      </c>
      <c r="AZ5" s="26">
        <f>AY5+1</f>
        <v>45608</v>
      </c>
      <c r="BA5" s="26">
        <f t="shared" ref="BA5:BE5" si="1">AZ5+1</f>
        <v>45609</v>
      </c>
      <c r="BB5" s="26">
        <f t="shared" si="1"/>
        <v>45610</v>
      </c>
      <c r="BC5" s="26">
        <f t="shared" si="1"/>
        <v>45611</v>
      </c>
      <c r="BD5" s="26">
        <f t="shared" si="1"/>
        <v>45612</v>
      </c>
      <c r="BE5" s="27">
        <f t="shared" si="1"/>
        <v>45613</v>
      </c>
      <c r="BF5" s="28">
        <f>BE5+1</f>
        <v>45614</v>
      </c>
      <c r="BG5" s="26">
        <f>BF5+1</f>
        <v>45615</v>
      </c>
      <c r="BH5" s="26">
        <f t="shared" ref="BH5:BL5" si="2">BG5+1</f>
        <v>45616</v>
      </c>
      <c r="BI5" s="26">
        <f t="shared" si="2"/>
        <v>45617</v>
      </c>
      <c r="BJ5" s="26">
        <f t="shared" si="2"/>
        <v>45618</v>
      </c>
      <c r="BK5" s="26">
        <f t="shared" si="2"/>
        <v>45619</v>
      </c>
      <c r="BL5" s="26">
        <f t="shared" si="2"/>
        <v>45620</v>
      </c>
    </row>
    <row r="6" spans="1:64" s="21" customFormat="1" ht="15" customHeight="1" thickBot="1" x14ac:dyDescent="0.25">
      <c r="A6" s="158"/>
      <c r="B6" s="160"/>
      <c r="C6" s="162"/>
      <c r="D6" s="151"/>
      <c r="E6" s="151"/>
      <c r="F6" s="151"/>
      <c r="I6" s="29" t="str">
        <f t="shared" ref="I6:AN6" si="3">LEFT(TEXT(I5,"ddd"),1)</f>
        <v>T</v>
      </c>
      <c r="J6" s="30" t="str">
        <f t="shared" si="3"/>
        <v>T</v>
      </c>
      <c r="K6" s="30" t="str">
        <f t="shared" si="3"/>
        <v>T</v>
      </c>
      <c r="L6" s="30" t="str">
        <f t="shared" si="3"/>
        <v>T</v>
      </c>
      <c r="M6" s="30" t="str">
        <f t="shared" si="3"/>
        <v>T</v>
      </c>
      <c r="N6" s="30" t="str">
        <f t="shared" si="3"/>
        <v>T</v>
      </c>
      <c r="O6" s="30" t="str">
        <f t="shared" si="3"/>
        <v>C</v>
      </c>
      <c r="P6" s="30" t="str">
        <f t="shared" si="3"/>
        <v>T</v>
      </c>
      <c r="Q6" s="30" t="str">
        <f t="shared" si="3"/>
        <v>T</v>
      </c>
      <c r="R6" s="30" t="str">
        <f t="shared" si="3"/>
        <v>T</v>
      </c>
      <c r="S6" s="30" t="str">
        <f t="shared" si="3"/>
        <v>T</v>
      </c>
      <c r="T6" s="30" t="str">
        <f t="shared" si="3"/>
        <v>T</v>
      </c>
      <c r="U6" s="30" t="str">
        <f t="shared" si="3"/>
        <v>T</v>
      </c>
      <c r="V6" s="30" t="str">
        <f t="shared" si="3"/>
        <v>C</v>
      </c>
      <c r="W6" s="30" t="str">
        <f t="shared" si="3"/>
        <v>T</v>
      </c>
      <c r="X6" s="30" t="str">
        <f t="shared" si="3"/>
        <v>T</v>
      </c>
      <c r="Y6" s="30" t="str">
        <f t="shared" si="3"/>
        <v>T</v>
      </c>
      <c r="Z6" s="30" t="str">
        <f t="shared" si="3"/>
        <v>T</v>
      </c>
      <c r="AA6" s="30" t="str">
        <f t="shared" si="3"/>
        <v>T</v>
      </c>
      <c r="AB6" s="30" t="str">
        <f t="shared" si="3"/>
        <v>T</v>
      </c>
      <c r="AC6" s="30" t="str">
        <f t="shared" si="3"/>
        <v>C</v>
      </c>
      <c r="AD6" s="30" t="str">
        <f t="shared" si="3"/>
        <v>T</v>
      </c>
      <c r="AE6" s="30" t="str">
        <f t="shared" si="3"/>
        <v>T</v>
      </c>
      <c r="AF6" s="30" t="str">
        <f t="shared" si="3"/>
        <v>T</v>
      </c>
      <c r="AG6" s="30" t="str">
        <f t="shared" si="3"/>
        <v>T</v>
      </c>
      <c r="AH6" s="30" t="str">
        <f t="shared" si="3"/>
        <v>T</v>
      </c>
      <c r="AI6" s="30" t="str">
        <f t="shared" si="3"/>
        <v>T</v>
      </c>
      <c r="AJ6" s="30" t="str">
        <f t="shared" si="3"/>
        <v>C</v>
      </c>
      <c r="AK6" s="30" t="str">
        <f t="shared" si="3"/>
        <v>T</v>
      </c>
      <c r="AL6" s="30" t="str">
        <f t="shared" si="3"/>
        <v>T</v>
      </c>
      <c r="AM6" s="30" t="str">
        <f t="shared" si="3"/>
        <v>T</v>
      </c>
      <c r="AN6" s="30" t="str">
        <f t="shared" si="3"/>
        <v>T</v>
      </c>
      <c r="AO6" s="30" t="str">
        <f t="shared" ref="AO6:BL6" si="4">LEFT(TEXT(AO5,"ddd"),1)</f>
        <v>T</v>
      </c>
      <c r="AP6" s="30" t="str">
        <f t="shared" si="4"/>
        <v>T</v>
      </c>
      <c r="AQ6" s="30" t="str">
        <f t="shared" si="4"/>
        <v>C</v>
      </c>
      <c r="AR6" s="30" t="str">
        <f t="shared" si="4"/>
        <v>T</v>
      </c>
      <c r="AS6" s="30" t="str">
        <f t="shared" si="4"/>
        <v>T</v>
      </c>
      <c r="AT6" s="30" t="str">
        <f t="shared" si="4"/>
        <v>T</v>
      </c>
      <c r="AU6" s="30" t="str">
        <f t="shared" si="4"/>
        <v>T</v>
      </c>
      <c r="AV6" s="30" t="str">
        <f t="shared" si="4"/>
        <v>T</v>
      </c>
      <c r="AW6" s="30" t="str">
        <f t="shared" si="4"/>
        <v>T</v>
      </c>
      <c r="AX6" s="30" t="str">
        <f t="shared" si="4"/>
        <v>C</v>
      </c>
      <c r="AY6" s="30" t="str">
        <f t="shared" si="4"/>
        <v>T</v>
      </c>
      <c r="AZ6" s="30" t="str">
        <f t="shared" si="4"/>
        <v>T</v>
      </c>
      <c r="BA6" s="30" t="str">
        <f t="shared" si="4"/>
        <v>T</v>
      </c>
      <c r="BB6" s="30" t="str">
        <f t="shared" si="4"/>
        <v>T</v>
      </c>
      <c r="BC6" s="30" t="str">
        <f t="shared" si="4"/>
        <v>T</v>
      </c>
      <c r="BD6" s="30" t="str">
        <f t="shared" si="4"/>
        <v>T</v>
      </c>
      <c r="BE6" s="30" t="str">
        <f t="shared" si="4"/>
        <v>C</v>
      </c>
      <c r="BF6" s="30" t="str">
        <f t="shared" si="4"/>
        <v>T</v>
      </c>
      <c r="BG6" s="30" t="str">
        <f t="shared" si="4"/>
        <v>T</v>
      </c>
      <c r="BH6" s="30" t="str">
        <f t="shared" si="4"/>
        <v>T</v>
      </c>
      <c r="BI6" s="30" t="str">
        <f t="shared" si="4"/>
        <v>T</v>
      </c>
      <c r="BJ6" s="30" t="str">
        <f t="shared" si="4"/>
        <v>T</v>
      </c>
      <c r="BK6" s="30" t="str">
        <f t="shared" si="4"/>
        <v>T</v>
      </c>
      <c r="BL6" s="31" t="str">
        <f t="shared" si="4"/>
        <v>C</v>
      </c>
    </row>
    <row r="7" spans="1:64" s="21" customFormat="1" ht="30" hidden="1" customHeight="1" thickBot="1" x14ac:dyDescent="0.25">
      <c r="A7" s="10" t="s">
        <v>14</v>
      </c>
      <c r="B7" s="32"/>
      <c r="C7" s="33"/>
      <c r="D7" s="32"/>
      <c r="E7" s="32"/>
      <c r="F7" s="32"/>
      <c r="H7" s="21" t="str">
        <f>IF(OR(ISBLANK(task_start),ISBLANK(task_end)),"",task_end-task_start+1)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row>
    <row r="8" spans="1:64" s="41" customFormat="1" ht="30" customHeight="1" thickBot="1" x14ac:dyDescent="0.25">
      <c r="A8" s="11"/>
      <c r="B8" s="35" t="s">
        <v>23</v>
      </c>
      <c r="C8" s="36"/>
      <c r="D8" s="37"/>
      <c r="E8" s="38"/>
      <c r="F8" s="39"/>
      <c r="G8" s="12"/>
      <c r="H8" s="3" t="str">
        <f t="shared" ref="H8:H49" si="5">IF(OR(ISBLANK(task_start),ISBLANK(task_end)),"",task_end-task_start+1)</f>
        <v/>
      </c>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row>
    <row r="9" spans="1:64" s="41" customFormat="1" ht="30" customHeight="1" thickBot="1" x14ac:dyDescent="0.25">
      <c r="A9" s="11"/>
      <c r="B9" s="42" t="s">
        <v>24</v>
      </c>
      <c r="C9" s="90" t="s">
        <v>27</v>
      </c>
      <c r="D9" s="43">
        <v>1</v>
      </c>
      <c r="E9" s="92">
        <f>Project_Start</f>
        <v>45575</v>
      </c>
      <c r="F9" s="92">
        <f>Project_Start+2</f>
        <v>45577</v>
      </c>
      <c r="G9" s="12"/>
      <c r="H9" s="3">
        <f t="shared" si="5"/>
        <v>3</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41" customFormat="1" ht="30" customHeight="1" thickBot="1" x14ac:dyDescent="0.25">
      <c r="A10" s="11"/>
      <c r="B10" s="45" t="s">
        <v>25</v>
      </c>
      <c r="C10" s="90" t="s">
        <v>27</v>
      </c>
      <c r="D10" s="43">
        <v>1</v>
      </c>
      <c r="E10" s="93">
        <f>F9+1</f>
        <v>45578</v>
      </c>
      <c r="F10" s="93">
        <f>E10+1</f>
        <v>45579</v>
      </c>
      <c r="G10" s="12"/>
      <c r="H10" s="3">
        <f t="shared" si="5"/>
        <v>2</v>
      </c>
      <c r="I10" s="44"/>
      <c r="J10" s="44"/>
      <c r="K10" s="44"/>
      <c r="L10" s="44"/>
      <c r="M10" s="44"/>
      <c r="N10" s="44"/>
      <c r="O10" s="44"/>
      <c r="P10" s="44"/>
      <c r="Q10" s="44"/>
      <c r="R10" s="44"/>
      <c r="S10" s="44"/>
      <c r="T10" s="44"/>
      <c r="U10" s="49"/>
      <c r="V10" s="49"/>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41" customFormat="1" ht="30" customHeight="1" thickBot="1" x14ac:dyDescent="0.25">
      <c r="A11" s="10"/>
      <c r="B11" s="89" t="s">
        <v>26</v>
      </c>
      <c r="C11" s="90" t="s">
        <v>27</v>
      </c>
      <c r="D11" s="43">
        <v>1</v>
      </c>
      <c r="E11" s="94">
        <f>E10+2</f>
        <v>45580</v>
      </c>
      <c r="F11" s="94">
        <f>F10+2</f>
        <v>45581</v>
      </c>
      <c r="G11" s="12"/>
      <c r="H11" s="3">
        <f t="shared" si="5"/>
        <v>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41" customFormat="1" ht="30" customHeight="1" thickBot="1" x14ac:dyDescent="0.25">
      <c r="A12" s="10"/>
      <c r="B12" s="45"/>
      <c r="C12" s="46"/>
      <c r="D12" s="47"/>
      <c r="E12" s="48"/>
      <c r="F12" s="48"/>
      <c r="G12" s="12"/>
      <c r="H12" s="3" t="str">
        <f t="shared" si="5"/>
        <v/>
      </c>
      <c r="I12" s="44"/>
      <c r="J12" s="44"/>
      <c r="K12" s="44"/>
      <c r="L12" s="44"/>
      <c r="M12" s="44"/>
      <c r="N12" s="44"/>
      <c r="O12" s="44"/>
      <c r="P12" s="44"/>
      <c r="Q12" s="44"/>
      <c r="R12" s="44"/>
      <c r="S12" s="44"/>
      <c r="T12" s="44"/>
      <c r="U12" s="44"/>
      <c r="V12" s="44"/>
      <c r="W12" s="44"/>
      <c r="X12" s="44"/>
      <c r="Y12" s="49"/>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41" customFormat="1" ht="30" customHeight="1" thickBot="1" x14ac:dyDescent="0.25">
      <c r="A13" s="10"/>
      <c r="B13" s="45"/>
      <c r="C13" s="46"/>
      <c r="D13" s="47"/>
      <c r="E13" s="48"/>
      <c r="F13" s="48"/>
      <c r="G13" s="12"/>
      <c r="H13" s="3" t="str">
        <f t="shared" si="5"/>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41" customFormat="1" ht="30" customHeight="1" thickBot="1" x14ac:dyDescent="0.25">
      <c r="A14" s="11"/>
      <c r="B14" s="50" t="s">
        <v>28</v>
      </c>
      <c r="C14" s="51"/>
      <c r="D14" s="52"/>
      <c r="E14" s="53"/>
      <c r="F14" s="54"/>
      <c r="G14" s="12"/>
      <c r="H14" s="3" t="str">
        <f t="shared" si="5"/>
        <v/>
      </c>
    </row>
    <row r="15" spans="1:64" s="41" customFormat="1" ht="30" customHeight="1" thickBot="1" x14ac:dyDescent="0.25">
      <c r="A15" s="11"/>
      <c r="B15" s="55" t="s">
        <v>29</v>
      </c>
      <c r="C15" s="56" t="s">
        <v>32</v>
      </c>
      <c r="D15" s="43">
        <v>1</v>
      </c>
      <c r="E15" s="95">
        <f>F11+1</f>
        <v>45582</v>
      </c>
      <c r="F15" s="95">
        <f>E15+2</f>
        <v>45584</v>
      </c>
      <c r="G15" s="12"/>
      <c r="H15" s="3">
        <f t="shared" si="5"/>
        <v>3</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41" customFormat="1" ht="30" customHeight="1" thickBot="1" x14ac:dyDescent="0.25">
      <c r="A16" s="10"/>
      <c r="B16" s="55" t="s">
        <v>30</v>
      </c>
      <c r="C16" s="56" t="s">
        <v>33</v>
      </c>
      <c r="D16" s="43">
        <v>1</v>
      </c>
      <c r="E16" s="95">
        <f>E15</f>
        <v>45582</v>
      </c>
      <c r="F16" s="95">
        <f>E16+4</f>
        <v>45586</v>
      </c>
      <c r="G16" s="12"/>
      <c r="H16" s="3">
        <f t="shared" si="5"/>
        <v>5</v>
      </c>
      <c r="I16" s="44"/>
      <c r="J16" s="44"/>
      <c r="K16" s="44"/>
      <c r="L16" s="44"/>
      <c r="M16" s="44"/>
      <c r="N16" s="44"/>
      <c r="O16" s="44"/>
      <c r="P16" s="44"/>
      <c r="Q16" s="44"/>
      <c r="R16" s="44"/>
      <c r="S16" s="44"/>
      <c r="T16" s="44"/>
      <c r="U16" s="49"/>
      <c r="V16" s="49"/>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41" customFormat="1" ht="30" customHeight="1" thickBot="1" x14ac:dyDescent="0.25">
      <c r="A17" s="10"/>
      <c r="B17" s="55" t="s">
        <v>31</v>
      </c>
      <c r="C17" s="56" t="s">
        <v>34</v>
      </c>
      <c r="D17" s="43">
        <v>1</v>
      </c>
      <c r="E17" s="95">
        <f>E16</f>
        <v>45582</v>
      </c>
      <c r="F17" s="95">
        <f>E17+4</f>
        <v>45586</v>
      </c>
      <c r="G17" s="12"/>
      <c r="H17" s="3">
        <f t="shared" si="5"/>
        <v>5</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41" customFormat="1" ht="30" customHeight="1" thickBot="1" x14ac:dyDescent="0.25">
      <c r="A18" s="10"/>
      <c r="B18" s="55"/>
      <c r="C18" s="56"/>
      <c r="D18" s="57"/>
      <c r="E18" s="58"/>
      <c r="F18" s="58"/>
      <c r="G18" s="12"/>
      <c r="H18" s="3" t="str">
        <f t="shared" si="5"/>
        <v/>
      </c>
      <c r="I18" s="44"/>
      <c r="J18" s="44"/>
      <c r="K18" s="44"/>
      <c r="L18" s="44"/>
      <c r="M18" s="44"/>
      <c r="N18" s="44"/>
      <c r="O18" s="44"/>
      <c r="P18" s="44"/>
      <c r="Q18" s="44"/>
      <c r="R18" s="44"/>
      <c r="S18" s="44"/>
      <c r="T18" s="44"/>
      <c r="U18" s="44"/>
      <c r="V18" s="44"/>
      <c r="W18" s="44"/>
      <c r="X18" s="44"/>
      <c r="Y18" s="49"/>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41" customFormat="1" ht="30" customHeight="1" thickBot="1" x14ac:dyDescent="0.25">
      <c r="A19" s="10"/>
      <c r="B19" s="55"/>
      <c r="C19" s="56"/>
      <c r="D19" s="57"/>
      <c r="E19" s="58"/>
      <c r="F19" s="58"/>
      <c r="G19" s="12"/>
      <c r="H19" s="3" t="str">
        <f t="shared" si="5"/>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41" customFormat="1" ht="30" customHeight="1" thickBot="1" x14ac:dyDescent="0.25">
      <c r="A20" s="10"/>
      <c r="B20" s="59" t="s">
        <v>35</v>
      </c>
      <c r="C20" s="60"/>
      <c r="D20" s="61"/>
      <c r="E20" s="62"/>
      <c r="F20" s="63"/>
      <c r="G20" s="12"/>
      <c r="H20" s="3" t="str">
        <f t="shared" si="5"/>
        <v/>
      </c>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row>
    <row r="21" spans="1:64" s="41" customFormat="1" ht="30" customHeight="1" thickBot="1" x14ac:dyDescent="0.25">
      <c r="A21" s="10"/>
      <c r="B21" s="65" t="s">
        <v>36</v>
      </c>
      <c r="C21" s="66" t="s">
        <v>37</v>
      </c>
      <c r="D21" s="67">
        <v>0.8</v>
      </c>
      <c r="E21" s="96">
        <f>E9+12</f>
        <v>45587</v>
      </c>
      <c r="F21" s="96">
        <f>E21+4</f>
        <v>45591</v>
      </c>
      <c r="G21" s="12"/>
      <c r="H21" s="3">
        <f t="shared" si="5"/>
        <v>5</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41" customFormat="1" ht="30" customHeight="1" thickBot="1" x14ac:dyDescent="0.25">
      <c r="A22" s="10"/>
      <c r="B22" s="65" t="s">
        <v>53</v>
      </c>
      <c r="C22" s="66" t="s">
        <v>33</v>
      </c>
      <c r="D22" s="67">
        <v>0.7</v>
      </c>
      <c r="E22" s="96">
        <f>F21-4</f>
        <v>45587</v>
      </c>
      <c r="F22" s="96">
        <f>E22+4</f>
        <v>45591</v>
      </c>
      <c r="G22" s="12"/>
      <c r="H22" s="3">
        <f t="shared" si="5"/>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41" customFormat="1" ht="30" customHeight="1" thickBot="1" x14ac:dyDescent="0.25">
      <c r="A23" s="10"/>
      <c r="B23" s="65" t="s">
        <v>38</v>
      </c>
      <c r="C23" s="66" t="s">
        <v>34</v>
      </c>
      <c r="D23" s="67">
        <v>0.7</v>
      </c>
      <c r="E23" s="96">
        <f>E22</f>
        <v>45587</v>
      </c>
      <c r="F23" s="96">
        <f>E23+6</f>
        <v>45593</v>
      </c>
      <c r="G23" s="12"/>
      <c r="H23" s="3">
        <f t="shared" si="5"/>
        <v>7</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41" customFormat="1" ht="30" customHeight="1" thickBot="1" x14ac:dyDescent="0.25">
      <c r="A24" s="10"/>
      <c r="B24" s="65"/>
      <c r="C24" s="66"/>
      <c r="D24" s="67"/>
      <c r="E24" s="68"/>
      <c r="F24" s="68"/>
      <c r="G24" s="12"/>
      <c r="H24" s="3" t="str">
        <f t="shared" si="5"/>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41" customFormat="1" ht="30" customHeight="1" thickBot="1" x14ac:dyDescent="0.25">
      <c r="A25" s="10"/>
      <c r="B25" s="65"/>
      <c r="C25" s="66"/>
      <c r="D25" s="67"/>
      <c r="E25" s="68"/>
      <c r="F25" s="68"/>
      <c r="G25" s="12"/>
      <c r="H25" s="3" t="str">
        <f t="shared" si="5"/>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41" customFormat="1" ht="30" customHeight="1" thickBot="1" x14ac:dyDescent="0.25">
      <c r="A26" s="10"/>
      <c r="B26" s="69" t="s">
        <v>39</v>
      </c>
      <c r="C26" s="70"/>
      <c r="D26" s="71"/>
      <c r="E26" s="72"/>
      <c r="F26" s="73"/>
      <c r="G26" s="12"/>
      <c r="H26" s="3" t="str">
        <f t="shared" si="5"/>
        <v/>
      </c>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row>
    <row r="27" spans="1:64" s="41" customFormat="1" ht="30" customHeight="1" thickBot="1" x14ac:dyDescent="0.25">
      <c r="A27" s="10"/>
      <c r="B27" s="75" t="s">
        <v>43</v>
      </c>
      <c r="C27" s="76" t="s">
        <v>37</v>
      </c>
      <c r="D27" s="77">
        <v>0.7</v>
      </c>
      <c r="E27" s="97">
        <f>E21+7</f>
        <v>45594</v>
      </c>
      <c r="F27" s="97">
        <f>E27+4</f>
        <v>45598</v>
      </c>
      <c r="G27" s="12"/>
      <c r="H27" s="3">
        <f t="shared" si="5"/>
        <v>5</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41" customFormat="1" ht="30" customHeight="1" thickBot="1" x14ac:dyDescent="0.25">
      <c r="A28" s="10"/>
      <c r="B28" s="75" t="s">
        <v>53</v>
      </c>
      <c r="C28" s="76" t="s">
        <v>33</v>
      </c>
      <c r="D28" s="77">
        <v>0.6</v>
      </c>
      <c r="E28" s="97">
        <f>E22+7</f>
        <v>45594</v>
      </c>
      <c r="F28" s="97">
        <f>E28+4</f>
        <v>45598</v>
      </c>
      <c r="G28" s="12"/>
      <c r="H28" s="3">
        <f t="shared" si="5"/>
        <v>5</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41" customFormat="1" ht="30" customHeight="1" thickBot="1" x14ac:dyDescent="0.25">
      <c r="A29" s="10"/>
      <c r="B29" s="75" t="s">
        <v>44</v>
      </c>
      <c r="C29" s="76" t="s">
        <v>34</v>
      </c>
      <c r="D29" s="77">
        <v>0.7</v>
      </c>
      <c r="E29" s="97">
        <f>E23+7</f>
        <v>45594</v>
      </c>
      <c r="F29" s="97">
        <f>E29+4</f>
        <v>45598</v>
      </c>
      <c r="G29" s="12"/>
      <c r="H29" s="3">
        <f t="shared" si="5"/>
        <v>5</v>
      </c>
      <c r="I29" s="44"/>
      <c r="J29" s="44"/>
      <c r="K29" s="44"/>
      <c r="L29" s="44"/>
      <c r="M29" s="44"/>
      <c r="N29" s="44"/>
      <c r="O29" s="44"/>
      <c r="P29" s="44"/>
      <c r="Q29" s="117"/>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41" customFormat="1" ht="30" customHeight="1" thickBot="1" x14ac:dyDescent="0.25">
      <c r="A30" s="10"/>
      <c r="B30" s="75"/>
      <c r="C30" s="76"/>
      <c r="D30" s="77"/>
      <c r="E30" s="78"/>
      <c r="F30" s="78"/>
      <c r="G30" s="12"/>
      <c r="H30" s="3" t="str">
        <f t="shared" si="5"/>
        <v/>
      </c>
      <c r="I30" s="44"/>
      <c r="J30" s="44"/>
      <c r="K30" s="44"/>
      <c r="L30" s="44"/>
      <c r="M30" s="44"/>
      <c r="N30" s="44"/>
      <c r="O30" s="44"/>
      <c r="P30" s="44"/>
      <c r="Q30" s="116"/>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41" customFormat="1" ht="30" customHeight="1" thickBot="1" x14ac:dyDescent="0.25">
      <c r="A31" s="10"/>
      <c r="B31" s="75"/>
      <c r="C31" s="76"/>
      <c r="D31" s="77"/>
      <c r="E31" s="78"/>
      <c r="F31" s="78"/>
      <c r="G31" s="12"/>
      <c r="H31" s="3" t="str">
        <f t="shared" si="5"/>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41" customFormat="1" ht="30" customHeight="1" thickBot="1" x14ac:dyDescent="0.25">
      <c r="A32" s="10"/>
      <c r="B32" s="99" t="s">
        <v>45</v>
      </c>
      <c r="C32" s="100"/>
      <c r="D32" s="101"/>
      <c r="E32" s="102"/>
      <c r="F32" s="103"/>
      <c r="G32" s="12"/>
      <c r="H32" s="3" t="str">
        <f t="shared" si="5"/>
        <v/>
      </c>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row>
    <row r="33" spans="1:64" s="41" customFormat="1" ht="30" customHeight="1" thickBot="1" x14ac:dyDescent="0.25">
      <c r="A33" s="98"/>
      <c r="B33" s="105" t="s">
        <v>40</v>
      </c>
      <c r="C33" s="106" t="s">
        <v>33</v>
      </c>
      <c r="D33" s="107">
        <v>0.6</v>
      </c>
      <c r="E33" s="108">
        <f>E27+5</f>
        <v>45599</v>
      </c>
      <c r="F33" s="108">
        <f>E33+2</f>
        <v>45601</v>
      </c>
      <c r="G33" s="12"/>
      <c r="H33" s="3">
        <f t="shared" si="5"/>
        <v>3</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ht="30" customHeight="1" thickBot="1" x14ac:dyDescent="0.25">
      <c r="B34" s="104" t="s">
        <v>41</v>
      </c>
      <c r="C34" s="109" t="s">
        <v>37</v>
      </c>
      <c r="D34" s="110">
        <v>0.5</v>
      </c>
      <c r="E34" s="111">
        <f>E28+5</f>
        <v>45599</v>
      </c>
      <c r="F34" s="111">
        <f>E34+2</f>
        <v>45601</v>
      </c>
      <c r="G34" s="12"/>
      <c r="H34" s="3">
        <f t="shared" si="5"/>
        <v>3</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ht="30" customHeight="1" thickBot="1" x14ac:dyDescent="0.25">
      <c r="B35" s="112" t="s">
        <v>42</v>
      </c>
      <c r="C35" s="106" t="s">
        <v>27</v>
      </c>
      <c r="D35" s="107">
        <v>0.8</v>
      </c>
      <c r="E35" s="108">
        <f>E29+8</f>
        <v>45602</v>
      </c>
      <c r="F35" s="108">
        <f>E35+2</f>
        <v>45604</v>
      </c>
      <c r="G35" s="113"/>
      <c r="H35" s="3">
        <f t="shared" si="5"/>
        <v>3</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ht="30" customHeight="1" thickBot="1" x14ac:dyDescent="0.25">
      <c r="B36" s="112"/>
      <c r="C36" s="106"/>
      <c r="D36" s="107"/>
      <c r="E36" s="114"/>
      <c r="F36" s="114"/>
      <c r="G36" s="113"/>
      <c r="H36" s="3" t="str">
        <f t="shared" si="5"/>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ht="30" customHeight="1" thickBot="1" x14ac:dyDescent="0.25">
      <c r="B37" s="112"/>
      <c r="C37" s="106"/>
      <c r="D37" s="107"/>
      <c r="E37" s="114"/>
      <c r="F37" s="115"/>
      <c r="G37" s="12"/>
      <c r="H37" s="3" t="str">
        <f t="shared" si="5"/>
        <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ht="30" customHeight="1" thickBot="1" x14ac:dyDescent="0.25">
      <c r="B38" s="118" t="s">
        <v>46</v>
      </c>
      <c r="C38" s="119"/>
      <c r="D38" s="120"/>
      <c r="E38" s="121"/>
      <c r="F38" s="122"/>
      <c r="G38" s="12"/>
      <c r="H38" s="3" t="str">
        <f t="shared" si="5"/>
        <v/>
      </c>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row>
    <row r="39" spans="1:64" ht="30" customHeight="1" thickBot="1" x14ac:dyDescent="0.25">
      <c r="B39" s="123" t="s">
        <v>48</v>
      </c>
      <c r="C39" s="124" t="s">
        <v>27</v>
      </c>
      <c r="D39" s="125">
        <v>0.5</v>
      </c>
      <c r="E39" s="126">
        <f>E33+5</f>
        <v>45604</v>
      </c>
      <c r="F39" s="126">
        <f>E39+4</f>
        <v>45608</v>
      </c>
      <c r="G39" s="12"/>
      <c r="H39" s="3">
        <f t="shared" si="5"/>
        <v>5</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ht="30" customHeight="1" thickBot="1" x14ac:dyDescent="0.25">
      <c r="B40" s="127" t="s">
        <v>49</v>
      </c>
      <c r="C40" s="124" t="s">
        <v>27</v>
      </c>
      <c r="D40" s="91">
        <v>0.5</v>
      </c>
      <c r="E40" s="128">
        <f>E34+10</f>
        <v>45609</v>
      </c>
      <c r="F40" s="128">
        <f>E40+2</f>
        <v>45611</v>
      </c>
      <c r="G40" s="12"/>
      <c r="H40" s="3">
        <f t="shared" si="5"/>
        <v>3</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ht="30" customHeight="1" thickBot="1" x14ac:dyDescent="0.25">
      <c r="B41" s="129"/>
      <c r="C41" s="124"/>
      <c r="D41" s="125"/>
      <c r="E41" s="126"/>
      <c r="F41" s="126"/>
      <c r="G41" s="113"/>
      <c r="H41" s="3" t="str">
        <f t="shared" si="5"/>
        <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ht="30" customHeight="1" thickBot="1" x14ac:dyDescent="0.25">
      <c r="B42" s="129"/>
      <c r="C42" s="124"/>
      <c r="D42" s="125"/>
      <c r="E42" s="130"/>
      <c r="F42" s="130"/>
      <c r="G42" s="113"/>
      <c r="H42" s="3" t="str">
        <f t="shared" si="5"/>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ht="30" customHeight="1" thickBot="1" x14ac:dyDescent="0.25">
      <c r="B43" s="129"/>
      <c r="C43" s="124"/>
      <c r="D43" s="125"/>
      <c r="E43" s="130"/>
      <c r="F43" s="131"/>
      <c r="G43" s="12"/>
      <c r="H43" s="3" t="str">
        <f t="shared" si="5"/>
        <v/>
      </c>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row>
    <row r="44" spans="1:64" ht="30" customHeight="1" thickBot="1" x14ac:dyDescent="0.25">
      <c r="B44" s="142" t="s">
        <v>47</v>
      </c>
      <c r="C44" s="143"/>
      <c r="D44" s="144"/>
      <c r="E44" s="145"/>
      <c r="F44" s="146"/>
      <c r="G44" s="12"/>
      <c r="H44" s="3" t="str">
        <f t="shared" si="5"/>
        <v/>
      </c>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row>
    <row r="45" spans="1:64" ht="30" customHeight="1" thickBot="1" x14ac:dyDescent="0.25">
      <c r="B45" s="132" t="s">
        <v>50</v>
      </c>
      <c r="C45" s="133" t="s">
        <v>27</v>
      </c>
      <c r="D45" s="134">
        <v>0.4</v>
      </c>
      <c r="E45" s="135">
        <f>E39+7</f>
        <v>45611</v>
      </c>
      <c r="F45" s="135">
        <f>E45+2</f>
        <v>45613</v>
      </c>
      <c r="G45" s="12"/>
      <c r="H45" s="3">
        <f t="shared" si="5"/>
        <v>3</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row>
    <row r="46" spans="1:64" ht="30" customHeight="1" thickBot="1" x14ac:dyDescent="0.25">
      <c r="B46" s="136" t="s">
        <v>52</v>
      </c>
      <c r="C46" s="133" t="s">
        <v>27</v>
      </c>
      <c r="D46" s="137">
        <v>0.3</v>
      </c>
      <c r="E46" s="138">
        <f>E40+6</f>
        <v>45615</v>
      </c>
      <c r="F46" s="138">
        <f>E46+2</f>
        <v>45617</v>
      </c>
      <c r="G46" s="12"/>
      <c r="H46" s="3">
        <f t="shared" si="5"/>
        <v>3</v>
      </c>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ht="30" customHeight="1" thickBot="1" x14ac:dyDescent="0.25">
      <c r="B47" s="139" t="s">
        <v>51</v>
      </c>
      <c r="C47" s="133" t="s">
        <v>27</v>
      </c>
      <c r="D47" s="134">
        <v>0.3</v>
      </c>
      <c r="E47" s="138">
        <f>E40+9</f>
        <v>45618</v>
      </c>
      <c r="F47" s="138">
        <f>E47+3</f>
        <v>45621</v>
      </c>
      <c r="G47" s="113"/>
      <c r="H47" s="3">
        <f t="shared" si="5"/>
        <v>4</v>
      </c>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row>
    <row r="48" spans="1:64" ht="30" customHeight="1" thickBot="1" x14ac:dyDescent="0.25">
      <c r="B48" s="139"/>
      <c r="C48" s="133"/>
      <c r="D48" s="134"/>
      <c r="E48" s="140"/>
      <c r="F48" s="140"/>
      <c r="G48" s="113"/>
      <c r="H48" s="3" t="str">
        <f t="shared" si="5"/>
        <v/>
      </c>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row>
    <row r="49" spans="2:64" ht="30" customHeight="1" thickBot="1" x14ac:dyDescent="0.25">
      <c r="B49" s="139"/>
      <c r="C49" s="133"/>
      <c r="D49" s="134"/>
      <c r="E49" s="140"/>
      <c r="F49" s="141"/>
      <c r="G49" s="12"/>
      <c r="H49" s="3" t="str">
        <f t="shared" si="5"/>
        <v/>
      </c>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8 D12:D14 D18:D49">
    <cfRule type="dataBar" priority="4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17" priority="20">
      <formula>AND(TODAY()&gt;=I$5, TODAY()&lt;J$5)</formula>
    </cfRule>
  </conditionalFormatting>
  <conditionalFormatting sqref="I9:BL13">
    <cfRule type="expression" dxfId="16" priority="25">
      <formula>AND(task_start&lt;=I$5,ROUNDDOWN((task_end-task_start+1)*task_progress,0)+task_start-1&gt;=I$5)</formula>
    </cfRule>
    <cfRule type="expression" dxfId="15" priority="26" stopIfTrue="1">
      <formula>AND(task_end&gt;=I$5,task_start&lt;J$5)</formula>
    </cfRule>
  </conditionalFormatting>
  <conditionalFormatting sqref="I15:BL19">
    <cfRule type="expression" dxfId="14" priority="23">
      <formula>AND(task_start&lt;=I$5,ROUNDDOWN((task_end-task_start+1)*task_progress,0)+task_start-1&gt;=I$5)</formula>
    </cfRule>
    <cfRule type="expression" dxfId="13" priority="24" stopIfTrue="1">
      <formula>AND(task_end&gt;=I$5,task_start&lt;J$5)</formula>
    </cfRule>
  </conditionalFormatting>
  <conditionalFormatting sqref="I21:BL25">
    <cfRule type="expression" dxfId="12" priority="21">
      <formula>AND(task_start&lt;=I$5,ROUNDDOWN((task_end-task_start+1)*task_progress,0)+task_start-1&gt;=I$5)</formula>
    </cfRule>
    <cfRule type="expression" dxfId="11" priority="22" stopIfTrue="1">
      <formula>AND(task_end&gt;=I$5,task_start&lt;J$5)</formula>
    </cfRule>
  </conditionalFormatting>
  <conditionalFormatting sqref="I27:BL31">
    <cfRule type="expression" dxfId="10" priority="55">
      <formula>AND(task_start&lt;=I$5,ROUNDDOWN((task_end-task_start+1)*task_progress,0)+task_start-1&gt;=I$5)</formula>
    </cfRule>
    <cfRule type="expression" dxfId="9" priority="56" stopIfTrue="1">
      <formula>AND(task_end&gt;=I$5,task_start&lt;J$5)</formula>
    </cfRule>
  </conditionalFormatting>
  <conditionalFormatting sqref="D9:D11">
    <cfRule type="dataBar" priority="19">
      <dataBar>
        <cfvo type="num" val="0"/>
        <cfvo type="num" val="1"/>
        <color theme="0"/>
      </dataBar>
      <extLst>
        <ext xmlns:x14="http://schemas.microsoft.com/office/spreadsheetml/2009/9/main" uri="{B025F937-C7B1-47D3-B67F-A62EFF666E3E}">
          <x14:id>{AF61F5EE-B203-44B9-9635-F503947E7DAB}</x14:id>
        </ext>
      </extLst>
    </cfRule>
  </conditionalFormatting>
  <conditionalFormatting sqref="D15:D17">
    <cfRule type="dataBar" priority="18">
      <dataBar>
        <cfvo type="num" val="0"/>
        <cfvo type="num" val="1"/>
        <color theme="0"/>
      </dataBar>
      <extLst>
        <ext xmlns:x14="http://schemas.microsoft.com/office/spreadsheetml/2009/9/main" uri="{B025F937-C7B1-47D3-B67F-A62EFF666E3E}">
          <x14:id>{8735E6D4-C998-46F0-AEC3-5EB5DB833A20}</x14:id>
        </ext>
      </extLst>
    </cfRule>
  </conditionalFormatting>
  <conditionalFormatting sqref="I32:BL37">
    <cfRule type="expression" dxfId="8" priority="7">
      <formula>AND(TODAY()&gt;=I$5, TODAY()&lt;J$5)</formula>
    </cfRule>
  </conditionalFormatting>
  <conditionalFormatting sqref="I33:BL37">
    <cfRule type="expression" dxfId="7" priority="8">
      <formula>AND(task_start&lt;=I$5,ROUNDDOWN((task_end-task_start+1)*task_progress,0)+task_start-1&gt;=I$5)</formula>
    </cfRule>
    <cfRule type="expression" dxfId="6" priority="9" stopIfTrue="1">
      <formula>AND(task_end&gt;=I$5,task_start&lt;J$5)</formula>
    </cfRule>
  </conditionalFormatting>
  <conditionalFormatting sqref="I38:BL43">
    <cfRule type="expression" dxfId="5" priority="4">
      <formula>AND(TODAY()&gt;=I$5, TODAY()&lt;J$5)</formula>
    </cfRule>
  </conditionalFormatting>
  <conditionalFormatting sqref="I39:BL43">
    <cfRule type="expression" dxfId="4" priority="5">
      <formula>AND(task_start&lt;=I$5,ROUNDDOWN((task_end-task_start+1)*task_progress,0)+task_start-1&gt;=I$5)</formula>
    </cfRule>
    <cfRule type="expression" dxfId="3" priority="6" stopIfTrue="1">
      <formula>AND(task_end&gt;=I$5,task_start&lt;J$5)</formula>
    </cfRule>
  </conditionalFormatting>
  <conditionalFormatting sqref="I44:BL49">
    <cfRule type="expression" dxfId="2" priority="1">
      <formula>AND(TODAY()&gt;=I$5, TODAY()&lt;J$5)</formula>
    </cfRule>
  </conditionalFormatting>
  <conditionalFormatting sqref="I45:BL49">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2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D7:D8 D12:D14 D18:D49</xm:sqref>
        </x14:conditionalFormatting>
        <x14:conditionalFormatting xmlns:xm="http://schemas.microsoft.com/office/excel/2006/main">
          <x14:cfRule type="dataBar" id="{AF61F5EE-B203-44B9-9635-F503947E7DAB}">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735E6D4-C998-46F0-AEC3-5EB5DB833A20}">
            <x14:dataBar minLength="0" maxLength="100" gradient="0">
              <x14:cfvo type="num">
                <xm:f>0</xm:f>
              </x14:cfvo>
              <x14:cfvo type="num">
                <xm:f>1</xm:f>
              </x14:cfvo>
              <x14:negativeFillColor rgb="FFFF0000"/>
              <x14:axisColor rgb="FF000000"/>
            </x14:dataBar>
          </x14:cfRule>
          <xm:sqref>D15:D17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4" customWidth="1"/>
    <col min="2" max="16384" width="9" style="1"/>
  </cols>
  <sheetData>
    <row r="1" spans="1:2" ht="46.5" customHeight="1" x14ac:dyDescent="0.2"/>
    <row r="2" spans="1:2" s="6" customFormat="1" ht="15.75" x14ac:dyDescent="0.2">
      <c r="A2" s="82" t="s">
        <v>3</v>
      </c>
      <c r="B2" s="5"/>
    </row>
    <row r="3" spans="1:2" s="8" customFormat="1" ht="27" customHeight="1" x14ac:dyDescent="0.2">
      <c r="A3" s="83"/>
      <c r="B3" s="9"/>
    </row>
    <row r="4" spans="1:2" s="7" customFormat="1" ht="31.5" x14ac:dyDescent="0.6">
      <c r="A4" s="84" t="s">
        <v>2</v>
      </c>
    </row>
    <row r="5" spans="1:2" ht="74.25" customHeight="1" x14ac:dyDescent="0.2">
      <c r="A5" s="85" t="s">
        <v>10</v>
      </c>
    </row>
    <row r="6" spans="1:2" ht="26.25" customHeight="1" x14ac:dyDescent="0.2">
      <c r="A6" s="84" t="s">
        <v>13</v>
      </c>
    </row>
    <row r="7" spans="1:2" s="4" customFormat="1" ht="205.15" customHeight="1" x14ac:dyDescent="0.2">
      <c r="A7" s="86" t="s">
        <v>12</v>
      </c>
    </row>
    <row r="8" spans="1:2" s="7" customFormat="1" ht="31.5" x14ac:dyDescent="0.6">
      <c r="A8" s="84" t="s">
        <v>4</v>
      </c>
    </row>
    <row r="9" spans="1:2" ht="57" x14ac:dyDescent="0.2">
      <c r="A9" s="85" t="s">
        <v>11</v>
      </c>
    </row>
    <row r="10" spans="1:2" s="4" customFormat="1" ht="28.15" customHeight="1" x14ac:dyDescent="0.2">
      <c r="A10" s="87" t="s">
        <v>9</v>
      </c>
    </row>
    <row r="11" spans="1:2" s="7" customFormat="1" ht="31.5" x14ac:dyDescent="0.6">
      <c r="A11" s="84" t="s">
        <v>1</v>
      </c>
    </row>
    <row r="12" spans="1:2" ht="28.5" x14ac:dyDescent="0.2">
      <c r="A12" s="85" t="s">
        <v>8</v>
      </c>
    </row>
    <row r="13" spans="1:2" s="4" customFormat="1" ht="28.15" customHeight="1" x14ac:dyDescent="0.2">
      <c r="A13" s="87" t="s">
        <v>0</v>
      </c>
    </row>
    <row r="14" spans="1:2" s="7" customFormat="1" ht="31.5" x14ac:dyDescent="0.6">
      <c r="A14" s="84" t="s">
        <v>5</v>
      </c>
    </row>
    <row r="15" spans="1:2" ht="75" customHeight="1" x14ac:dyDescent="0.2">
      <c r="A15" s="85" t="s">
        <v>6</v>
      </c>
    </row>
    <row r="16" spans="1:2" ht="71.25" x14ac:dyDescent="0.2">
      <c r="A16" s="85" t="s">
        <v>7</v>
      </c>
    </row>
    <row r="17" spans="1:1" x14ac:dyDescent="0.2">
      <c r="A17" s="88"/>
    </row>
    <row r="18" spans="1:1" x14ac:dyDescent="0.2">
      <c r="A18" s="88"/>
    </row>
    <row r="19" spans="1:1" x14ac:dyDescent="0.2">
      <c r="A19" s="88"/>
    </row>
    <row r="20" spans="1:1" x14ac:dyDescent="0.2">
      <c r="A20" s="88"/>
    </row>
    <row r="21" spans="1:1" x14ac:dyDescent="0.2">
      <c r="A21" s="88"/>
    </row>
    <row r="22" spans="1:1" x14ac:dyDescent="0.2">
      <c r="A22" s="88"/>
    </row>
    <row r="23" spans="1:1" x14ac:dyDescent="0.2">
      <c r="A23" s="88"/>
    </row>
    <row r="24" spans="1:1" x14ac:dyDescent="0.2">
      <c r="A24" s="88"/>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Trang tính</vt:lpstr>
      </vt:variant>
      <vt:variant>
        <vt:i4>2</vt:i4>
      </vt:variant>
      <vt:variant>
        <vt:lpstr>Phạm vi Có tên</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Ngô Trần Khánh Phương</dc:creator>
  <dc:description/>
  <cp:lastModifiedBy>This PC</cp:lastModifiedBy>
  <dcterms:created xsi:type="dcterms:W3CDTF">2022-03-11T22:41:12Z</dcterms:created>
  <dcterms:modified xsi:type="dcterms:W3CDTF">2024-11-29T09:35:48Z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