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ownloads/3.hodina - funkce-20230202/"/>
    </mc:Choice>
  </mc:AlternateContent>
  <xr:revisionPtr revIDLastSave="0" documentId="13_ncr:1_{2B21880B-118C-E94C-B1FB-8AADDD5384A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očty" sheetId="7" r:id="rId1"/>
    <sheet name="sportovní výsledky" sheetId="10" r:id="rId2"/>
    <sheet name="den v týdnu" sheetId="4" r:id="rId3"/>
    <sheet name="zkoušení" sheetId="3" r:id="rId4"/>
    <sheet name="trojúhelník" sheetId="6" r:id="rId5"/>
    <sheet name="násobilka" sheetId="5" r:id="rId6"/>
    <sheet name="číslo" sheetId="9" r:id="rId7"/>
    <sheet name="Data narození" sheetId="13" r:id="rId8"/>
    <sheet name="Závod" sheetId="11" r:id="rId9"/>
    <sheet name="Klasifikace" sheetId="12" r:id="rId10"/>
  </sheets>
  <externalReferences>
    <externalReference r:id="rId11"/>
    <externalReference r:id="rId12"/>
  </externalReferences>
  <definedNames>
    <definedName name="a" localSheetId="6" hidden="1">{"Normálně",#N/A,FALSE,"Knihy";#N/A,#N/A,FALSE,"Směny3"}</definedName>
    <definedName name="a" localSheetId="7" hidden="1">{"Normálně",#N/A,FALSE,"Knihy";#N/A,#N/A,FALSE,"Směny3"}</definedName>
    <definedName name="a" localSheetId="9" hidden="1">{"Normálně",#N/A,FALSE,"Knihy";#N/A,#N/A,FALSE,"Směny3"}</definedName>
    <definedName name="a" localSheetId="1" hidden="1">{"Normálně",#N/A,FALSE,"Knihy";#N/A,#N/A,FALSE,"Směny3"}</definedName>
    <definedName name="a" localSheetId="8" hidden="1">{"Normálně",#N/A,FALSE,"Knihy";#N/A,#N/A,FALSE,"Směny3"}</definedName>
    <definedName name="a" hidden="1">{"Normálně",#N/A,FALSE,"Knihy";#N/A,#N/A,FALSE,"Směny3"}</definedName>
    <definedName name="aaaa">#REF!</definedName>
    <definedName name="abc" localSheetId="7" hidden="1">{"Normálně",#N/A,FALSE,"Knihy";#N/A,#N/A,FALSE,"Směny3"}</definedName>
    <definedName name="abc" localSheetId="8" hidden="1">{"Normálně",#N/A,FALSE,"Knihy";#N/A,#N/A,FALSE,"Směny3"}</definedName>
    <definedName name="abc" hidden="1">{"Normálně",#N/A,FALSE,"Knihy";#N/A,#N/A,FALSE,"Směny3"}</definedName>
    <definedName name="abcd" localSheetId="7" hidden="1">{"Normálně",#N/A,FALSE,"Knihy";#N/A,#N/A,FALSE,"Směny3"}</definedName>
    <definedName name="abcd" localSheetId="8" hidden="1">{"Normálně",#N/A,FALSE,"Knihy";#N/A,#N/A,FALSE,"Směny3"}</definedName>
    <definedName name="abcd" hidden="1">{"Normálně",#N/A,FALSE,"Knihy";#N/A,#N/A,FALSE,"Směny3"}</definedName>
    <definedName name="aha" localSheetId="7" hidden="1">{"Normálně",#N/A,FALSE,"Knihy";#N/A,#N/A,FALSE,"Směny3"}</definedName>
    <definedName name="aha" localSheetId="8" hidden="1">{"Normálně",#N/A,FALSE,"Knihy";#N/A,#N/A,FALSE,"Směny3"}</definedName>
    <definedName name="aha" hidden="1">{"Normálně",#N/A,FALSE,"Knihy";#N/A,#N/A,FALSE,"Směny3"}</definedName>
    <definedName name="asdfg" localSheetId="7" hidden="1">{"Normálně",#N/A,FALSE,"Knihy";#N/A,#N/A,FALSE,"Směny3"}</definedName>
    <definedName name="asdfg" localSheetId="8" hidden="1">{"Normálně",#N/A,FALSE,"Knihy";#N/A,#N/A,FALSE,"Směny3"}</definedName>
    <definedName name="asdfg" hidden="1">{"Normálně",#N/A,FALSE,"Knihy";#N/A,#N/A,FALSE,"Směny3"}</definedName>
    <definedName name="asdfghjk" localSheetId="7" hidden="1">{"Normálně",#N/A,FALSE,"Knihy";#N/A,#N/A,FALSE,"Směny3"}</definedName>
    <definedName name="asdfghjk" localSheetId="8" hidden="1">{"Normálně",#N/A,FALSE,"Knihy";#N/A,#N/A,FALSE,"Směny3"}</definedName>
    <definedName name="asdfghjk" hidden="1">{"Normálně",#N/A,FALSE,"Knihy";#N/A,#N/A,FALSE,"Směny3"}</definedName>
    <definedName name="b" localSheetId="7" hidden="1">{"Normálně",#N/A,FALSE,"Knihy";#N/A,#N/A,FALSE,"Směny3"}</definedName>
    <definedName name="b" localSheetId="8" hidden="1">{"Normálně",#N/A,FALSE,"Knihy";#N/A,#N/A,FALSE,"Směny3"}</definedName>
    <definedName name="b" hidden="1">{"Normálně",#N/A,FALSE,"Knihy";#N/A,#N/A,FALSE,"Směny3"}</definedName>
    <definedName name="bbbb" localSheetId="7" hidden="1">{"Normálně",#N/A,FALSE,"Knihy";#N/A,#N/A,FALSE,"Směny3"}</definedName>
    <definedName name="bbbb" localSheetId="8" hidden="1">{"Normálně",#N/A,FALSE,"Knihy";#N/A,#N/A,FALSE,"Směny3"}</definedName>
    <definedName name="bbbb" hidden="1">{"Normálně",#N/A,FALSE,"Knihy";#N/A,#N/A,FALSE,"Směny3"}</definedName>
    <definedName name="bn" localSheetId="7" hidden="1">{"Normálně",#N/A,FALSE,"Knihy";#N/A,#N/A,FALSE,"Směny3"}</definedName>
    <definedName name="bn" hidden="1">{"Normálně",#N/A,FALSE,"Knihy";#N/A,#N/A,FALSE,"Směny3"}</definedName>
    <definedName name="cccc">#REF!</definedName>
    <definedName name="celkem" localSheetId="9">[1]světadíly!#REF!</definedName>
    <definedName name="celkem" localSheetId="8">[1]světadíly!#REF!</definedName>
    <definedName name="celkem">[1]světadíly!#REF!</definedName>
    <definedName name="čerpání">#REF!</definedName>
    <definedName name="dddd">#REF!</definedName>
    <definedName name="doba">#REF!</definedName>
    <definedName name="fo">#REF!</definedName>
    <definedName name="formát1" localSheetId="9">#REF!</definedName>
    <definedName name="formát1" localSheetId="8">#REF!</definedName>
    <definedName name="formát1">#REF!</definedName>
    <definedName name="formát2" localSheetId="9">#REF!</definedName>
    <definedName name="formát2" localSheetId="8">#REF!</definedName>
    <definedName name="formát2">#REF!</definedName>
    <definedName name="formát3" localSheetId="9">#REF!</definedName>
    <definedName name="formát3" localSheetId="8">#REF!</definedName>
    <definedName name="formát3">#REF!</definedName>
    <definedName name="formát4" localSheetId="9">#REF!</definedName>
    <definedName name="formát4" localSheetId="8">#REF!</definedName>
    <definedName name="formát4">#REF!</definedName>
    <definedName name="hm">#REF!</definedName>
    <definedName name="hmotnost" localSheetId="9">#REF!</definedName>
    <definedName name="hmotnost" localSheetId="8">#REF!</definedName>
    <definedName name="hmotnost">#REF!</definedName>
    <definedName name="j" localSheetId="6" hidden="1">{"Normálně",#N/A,FALSE,"Knihy";#N/A,#N/A,FALSE,"Směny3"}</definedName>
    <definedName name="j" localSheetId="7" hidden="1">{"Normálně",#N/A,FALSE,"Knihy";#N/A,#N/A,FALSE,"Směny3"}</definedName>
    <definedName name="j" localSheetId="9" hidden="1">{"Normálně",#N/A,FALSE,"Knihy";#N/A,#N/A,FALSE,"Směny3"}</definedName>
    <definedName name="j" localSheetId="0" hidden="1">{"Normálně",#N/A,FALSE,"Knihy";#N/A,#N/A,FALSE,"Směny3"}</definedName>
    <definedName name="j" localSheetId="1" hidden="1">{"Normálně",#N/A,FALSE,"Knihy";#N/A,#N/A,FALSE,"Směny3"}</definedName>
    <definedName name="j" localSheetId="8" hidden="1">{"Normálně",#N/A,FALSE,"Knihy";#N/A,#N/A,FALSE,"Směny3"}</definedName>
    <definedName name="j" hidden="1">{"Normálně",#N/A,FALSE,"Knihy";#N/A,#N/A,FALSE,"Směny3"}</definedName>
    <definedName name="jiná" localSheetId="6" hidden="1">{"Normálně",#N/A,FALSE,"Knihy";#N/A,#N/A,FALSE,"Směny3"}</definedName>
    <definedName name="jiná" localSheetId="7" hidden="1">{"Normálně",#N/A,FALSE,"Knihy";#N/A,#N/A,FALSE,"Směny3"}</definedName>
    <definedName name="jiná" localSheetId="9" hidden="1">{"Normálně",#N/A,FALSE,"Knihy";#N/A,#N/A,FALSE,"Směny3"}</definedName>
    <definedName name="jiná" localSheetId="0" hidden="1">{"Normálně",#N/A,FALSE,"Knihy";#N/A,#N/A,FALSE,"Směny3"}</definedName>
    <definedName name="jiná" localSheetId="1" hidden="1">{"Normálně",#N/A,FALSE,"Knihy";#N/A,#N/A,FALSE,"Směny3"}</definedName>
    <definedName name="jiná" localSheetId="8" hidden="1">{"Normálně",#N/A,FALSE,"Knihy";#N/A,#N/A,FALSE,"Směny3"}</definedName>
    <definedName name="jiná" hidden="1">{"Normálně",#N/A,FALSE,"Knihy";#N/A,#N/A,FALSE,"Směny3"}</definedName>
    <definedName name="l">#REF!</definedName>
    <definedName name="Legenda">[2]Knihy!$A$9,[2]Knihy!$A$3:$A$9,[2]Knihy!$B$3:$G$3</definedName>
    <definedName name="lepenka" localSheetId="9">#REF!</definedName>
    <definedName name="lepenka" localSheetId="8">#REF!</definedName>
    <definedName name="lepenka">#REF!</definedName>
    <definedName name="mzdy_legenda">'[2]Mzdy '!$A$3:$A$10,'[2]Mzdy '!$B$3:$I$3</definedName>
    <definedName name="mzdy_vzorce">'[2]Mzdy '!$F$4:$J$10,'[2]Mzdy '!$B$10:$C$10,'[2]Mzdy '!$D$10,'[2]Mzdy '!$E$10,'[2]Mzdy '!$E$4:$E$9</definedName>
    <definedName name="nevím" localSheetId="6" hidden="1">{"Normálně",#N/A,FALSE,"Knihy";#N/A,#N/A,FALSE,"Směny3"}</definedName>
    <definedName name="nevím" localSheetId="7" hidden="1">{"Normálně",#N/A,FALSE,"Knihy";#N/A,#N/A,FALSE,"Směny3"}</definedName>
    <definedName name="nevím" localSheetId="9" hidden="1">{"Normálně",#N/A,FALSE,"Knihy";#N/A,#N/A,FALSE,"Směny3"}</definedName>
    <definedName name="nevím" localSheetId="0" hidden="1">{"Normálně",#N/A,FALSE,"Knihy";#N/A,#N/A,FALSE,"Směny3"}</definedName>
    <definedName name="nevím" localSheetId="1" hidden="1">{"Normálně",#N/A,FALSE,"Knihy";#N/A,#N/A,FALSE,"Směny3"}</definedName>
    <definedName name="nevím" localSheetId="8" hidden="1">{"Normálně",#N/A,FALSE,"Knihy";#N/A,#N/A,FALSE,"Směny3"}</definedName>
    <definedName name="nevím" hidden="1">{"Normálně",#N/A,FALSE,"Knihy";#N/A,#N/A,FALSE,"Směny3"}</definedName>
    <definedName name="objem" localSheetId="9">#REF!</definedName>
    <definedName name="objem" localSheetId="8">#REF!</definedName>
    <definedName name="objem">#REF!</definedName>
    <definedName name="odjinud" localSheetId="7" hidden="1">{"Normálně",#N/A,FALSE,"Knihy";#N/A,#N/A,FALSE,"Směny3"}</definedName>
    <definedName name="odjinud" hidden="1">{"Normálně",#N/A,FALSE,"Knihy";#N/A,#N/A,FALSE,"Směny3"}</definedName>
    <definedName name="op" localSheetId="7" hidden="1">{"Normálně",#N/A,FALSE,"Knihy";#N/A,#N/A,FALSE,"Směny3"}</definedName>
    <definedName name="op" localSheetId="8" hidden="1">{"Normálně",#N/A,FALSE,"Knihy";#N/A,#N/A,FALSE,"Směny3"}</definedName>
    <definedName name="op" hidden="1">{"Normálně",#N/A,FALSE,"Knihy";#N/A,#N/A,FALSE,"Směny3"}</definedName>
    <definedName name="p">[2]Mzdy2!#REF!</definedName>
    <definedName name="papír" localSheetId="7">#REF!</definedName>
    <definedName name="papír" localSheetId="9">#REF!</definedName>
    <definedName name="papír" localSheetId="8">#REF!</definedName>
    <definedName name="papír">#REF!</definedName>
    <definedName name="počet_splátek">#REF!</definedName>
    <definedName name="pok" localSheetId="7" hidden="1">{"Normálně",#N/A,FALSE,"Knihy";#N/A,#N/A,FALSE,"Směny3"}</definedName>
    <definedName name="pok" localSheetId="8" hidden="1">{"Normálně",#N/A,FALSE,"Knihy";#N/A,#N/A,FALSE,"Směny3"}</definedName>
    <definedName name="pok" hidden="1">{"Normálně",#N/A,FALSE,"Knihy";#N/A,#N/A,FALSE,"Směny3"}</definedName>
    <definedName name="pokus" localSheetId="7" hidden="1">{"Normálně",#N/A,FALSE,"Knihy";#N/A,#N/A,FALSE,"Směny3"}</definedName>
    <definedName name="pokus" localSheetId="8" hidden="1">{"Normálně",#N/A,FALSE,"Knihy";#N/A,#N/A,FALSE,"Směny3"}</definedName>
    <definedName name="pokus" hidden="1">{"Normálně",#N/A,FALSE,"Knihy";#N/A,#N/A,FALSE,"Směny3"}</definedName>
    <definedName name="Příplatek" localSheetId="6">[2]Mzdy2!#REF!</definedName>
    <definedName name="Příplatek" localSheetId="7">[2]Mzdy2!#REF!</definedName>
    <definedName name="Příplatek" localSheetId="9">[2]Mzdy2!#REF!</definedName>
    <definedName name="Příplatek" localSheetId="1">[2]Mzdy2!#REF!</definedName>
    <definedName name="Příplatek" localSheetId="8">[2]Mzdy2!#REF!</definedName>
    <definedName name="Příplatek">[2]Mzdy2!#REF!</definedName>
    <definedName name="roční_splátky">#REF!</definedName>
    <definedName name="roční_úrok">#REF!</definedName>
    <definedName name="rr" localSheetId="7" hidden="1">{"Normálně",#N/A,FALSE,"Knihy";#N/A,#N/A,FALSE,"Směny3"}</definedName>
    <definedName name="rr" hidden="1">{"Normálně",#N/A,FALSE,"Knihy";#N/A,#N/A,FALSE,"Směny3"}</definedName>
    <definedName name="rt" localSheetId="7" hidden="1">{"Normálně",#N/A,FALSE,"Knihy";#N/A,#N/A,FALSE,"Směny3"}</definedName>
    <definedName name="rt" localSheetId="8" hidden="1">{"Normálně",#N/A,FALSE,"Knihy";#N/A,#N/A,FALSE,"Směny3"}</definedName>
    <definedName name="rt" hidden="1">{"Normálně",#N/A,FALSE,"Knihy";#N/A,#N/A,FALSE,"Směny3"}</definedName>
    <definedName name="splátka">#REF!</definedName>
    <definedName name="Titul_a_součty">[2]Trafika!$A$3:$J$3,[2]Trafika!$A$23:$J$23</definedName>
    <definedName name="úrok">#REF!</definedName>
    <definedName name="v">#REF!</definedName>
    <definedName name="váha" localSheetId="9">#REF!</definedName>
    <definedName name="váha" localSheetId="8">#REF!</definedName>
    <definedName name="váha">#REF!</definedName>
    <definedName name="Výpočty">[2]Knihy!$G$4:$G$9,[2]Knihy!$B$9:$F$9</definedName>
    <definedName name="výše_úvěru">#REF!</definedName>
    <definedName name="w" localSheetId="6" hidden="1">{"Normálně",#N/A,FALSE,"Knihy";#N/A,#N/A,FALSE,"Směny3"}</definedName>
    <definedName name="w" localSheetId="7" hidden="1">{"Normálně",#N/A,FALSE,"Knihy";#N/A,#N/A,FALSE,"Směny3"}</definedName>
    <definedName name="w" localSheetId="9" hidden="1">{"Normálně",#N/A,FALSE,"Knihy";#N/A,#N/A,FALSE,"Směny3"}</definedName>
    <definedName name="w" localSheetId="0" hidden="1">{"Normálně",#N/A,FALSE,"Knihy";#N/A,#N/A,FALSE,"Směny3"}</definedName>
    <definedName name="w" localSheetId="1" hidden="1">{"Normálně",#N/A,FALSE,"Knihy";#N/A,#N/A,FALSE,"Směny3"}</definedName>
    <definedName name="w" localSheetId="8" hidden="1">{"Normálně",#N/A,FALSE,"Knihy";#N/A,#N/A,FALSE,"Směny3"}</definedName>
    <definedName name="w" hidden="1">{"Normálně",#N/A,FALSE,"Knihy";#N/A,#N/A,FALSE,"Směny3"}</definedName>
    <definedName name="wrn.Pokusná." localSheetId="6" hidden="1">{"Normálně",#N/A,FALSE,"Knihy";#N/A,#N/A,FALSE,"Směny3"}</definedName>
    <definedName name="wrn.Pokusná." localSheetId="7" hidden="1">{"Normálně",#N/A,FALSE,"Knihy";#N/A,#N/A,FALSE,"Směny3"}</definedName>
    <definedName name="wrn.Pokusná." localSheetId="9" hidden="1">{"Normálně",#N/A,FALSE,"Knihy";#N/A,#N/A,FALSE,"Směny3"}</definedName>
    <definedName name="wrn.Pokusná." localSheetId="0" hidden="1">{"Normálně",#N/A,FALSE,"Knihy";#N/A,#N/A,FALSE,"Směny3"}</definedName>
    <definedName name="wrn.Pokusná." localSheetId="1" hidden="1">{"Normálně",#N/A,FALSE,"Knihy";#N/A,#N/A,FALSE,"Směny3"}</definedName>
    <definedName name="wrn.Pokusná." localSheetId="8" hidden="1">{"Normálně",#N/A,FALSE,"Knihy";#N/A,#N/A,FALSE,"Směny3"}</definedName>
    <definedName name="wrn.Pokusná." hidden="1">{"Normálně",#N/A,FALSE,"Knihy";#N/A,#N/A,FALSE,"Směny3"}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1" l="1"/>
  <c r="F31" i="11"/>
  <c r="F32" i="11"/>
  <c r="F33" i="11"/>
  <c r="F29" i="11"/>
  <c r="F28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10" i="11"/>
  <c r="E24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10" i="11"/>
  <c r="F9" i="13"/>
  <c r="C9" i="13" s="1"/>
  <c r="D24" i="9"/>
  <c r="D10" i="9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11" i="5"/>
  <c r="F9" i="6"/>
  <c r="F10" i="6"/>
  <c r="F11" i="6"/>
  <c r="F8" i="6"/>
  <c r="E9" i="6"/>
  <c r="E10" i="6"/>
  <c r="E11" i="6"/>
  <c r="E8" i="6"/>
  <c r="D9" i="6"/>
  <c r="D10" i="6"/>
  <c r="D11" i="6"/>
  <c r="D8" i="6"/>
  <c r="B35" i="10"/>
  <c r="B34" i="10"/>
  <c r="B33" i="10"/>
  <c r="B32" i="10"/>
  <c r="B31" i="10"/>
  <c r="B30" i="10"/>
  <c r="D27" i="10"/>
  <c r="C27" i="10"/>
  <c r="B27" i="10"/>
  <c r="D18" i="10"/>
  <c r="D19" i="10"/>
  <c r="D20" i="10"/>
  <c r="D21" i="10"/>
  <c r="D22" i="10"/>
  <c r="D23" i="10"/>
  <c r="D24" i="10"/>
  <c r="D25" i="10"/>
  <c r="D26" i="10"/>
  <c r="D17" i="10"/>
  <c r="N23" i="12"/>
  <c r="N22" i="12"/>
  <c r="O22" i="12" s="1"/>
  <c r="N21" i="12"/>
  <c r="N20" i="12"/>
  <c r="N19" i="12"/>
  <c r="N18" i="12"/>
  <c r="N17" i="12"/>
  <c r="N16" i="12"/>
  <c r="O16" i="12" s="1"/>
  <c r="N15" i="12"/>
  <c r="O15" i="12"/>
  <c r="O17" i="12"/>
  <c r="O18" i="12"/>
  <c r="O19" i="12"/>
  <c r="O20" i="12"/>
  <c r="O21" i="12"/>
  <c r="O23" i="12"/>
  <c r="O14" i="12"/>
  <c r="N14" i="12"/>
  <c r="G7" i="3"/>
  <c r="F23" i="7"/>
  <c r="F22" i="7"/>
  <c r="F21" i="7"/>
  <c r="F20" i="7"/>
  <c r="A10" i="4"/>
  <c r="B10" i="4" s="1"/>
  <c r="C10" i="4" s="1"/>
  <c r="C69" i="13" l="1"/>
  <c r="C61" i="13"/>
  <c r="C53" i="13"/>
  <c r="C45" i="13"/>
  <c r="C74" i="13"/>
  <c r="C66" i="13"/>
  <c r="C58" i="13"/>
  <c r="C50" i="13"/>
  <c r="C73" i="13"/>
  <c r="C65" i="13"/>
  <c r="C57" i="13"/>
  <c r="C49" i="13"/>
  <c r="C72" i="13"/>
  <c r="C64" i="13"/>
  <c r="C56" i="13"/>
  <c r="C48" i="13"/>
  <c r="C71" i="13"/>
  <c r="C63" i="13"/>
  <c r="C55" i="13"/>
  <c r="C47" i="13"/>
  <c r="C70" i="13"/>
  <c r="C54" i="13"/>
  <c r="C76" i="13"/>
  <c r="C68" i="13"/>
  <c r="C60" i="13"/>
  <c r="C52" i="13"/>
  <c r="C44" i="13"/>
  <c r="C62" i="13"/>
  <c r="C46" i="13"/>
  <c r="C75" i="13"/>
  <c r="C67" i="13"/>
  <c r="C59" i="13"/>
  <c r="C51" i="13"/>
  <c r="C43" i="13"/>
  <c r="C41" i="13"/>
  <c r="C33" i="13"/>
  <c r="C25" i="13"/>
  <c r="C17" i="13"/>
  <c r="C40" i="13"/>
  <c r="C32" i="13"/>
  <c r="C24" i="13"/>
  <c r="C16" i="13"/>
  <c r="C39" i="13"/>
  <c r="C31" i="13"/>
  <c r="C23" i="13"/>
  <c r="C15" i="13"/>
  <c r="C38" i="13"/>
  <c r="C30" i="13"/>
  <c r="C22" i="13"/>
  <c r="C14" i="13"/>
  <c r="C37" i="13"/>
  <c r="C29" i="13"/>
  <c r="C21" i="13"/>
  <c r="C13" i="13"/>
  <c r="C36" i="13"/>
  <c r="C28" i="13"/>
  <c r="C20" i="13"/>
  <c r="C12" i="13"/>
  <c r="C35" i="13"/>
  <c r="C27" i="13"/>
  <c r="C19" i="13"/>
  <c r="C11" i="13"/>
  <c r="C42" i="13"/>
  <c r="C34" i="13"/>
  <c r="C26" i="13"/>
  <c r="C18" i="13"/>
  <c r="C10" i="13"/>
  <c r="D10" i="4" a="1"/>
  <c r="D10" i="4" s="1"/>
  <c r="F13" i="13" l="1"/>
  <c r="F15" i="13"/>
  <c r="F1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<sst xmlns="http://schemas.openxmlformats.org/spreadsheetml/2006/main" count="343" uniqueCount="202">
  <si>
    <t>+</t>
  </si>
  <si>
    <t>=</t>
  </si>
  <si>
    <t>Zkoušení sčítání čísel</t>
  </si>
  <si>
    <t>vyhodnocení</t>
  </si>
  <si>
    <t>Zkoušený zapíše svoji odpověď do buňky E7.</t>
  </si>
  <si>
    <t>Vylepšení:</t>
  </si>
  <si>
    <t>Pokud zkoušený ještě neodpověděl, bude buňka G7 prázdná.</t>
  </si>
  <si>
    <t>Pokud ne, zůstane i buňka G7 prázdná.</t>
  </si>
  <si>
    <t>Pokud je již v E7 nějaká odpověď, provede se její vyhodnocení.</t>
  </si>
  <si>
    <t>Toho lze docílit tak, že v příkaze když použijeme v podmínce  informační funkci je.prázdné, která otestuje, zda má buňka E7 již nějaký obsah.</t>
  </si>
  <si>
    <t>Den v týdnu</t>
  </si>
  <si>
    <t>Vytvořme vzorec, který napíše slovy, který den v týdnu je právě dnes :-)</t>
  </si>
  <si>
    <t>(Funkce dentýdne vrací pouze číslo dne v týdnu)</t>
  </si>
  <si>
    <t>dnešní datum</t>
  </si>
  <si>
    <t>dentýdne</t>
  </si>
  <si>
    <t>Vzor</t>
  </si>
  <si>
    <t>Výsledek</t>
  </si>
  <si>
    <t>Hodnocení</t>
  </si>
  <si>
    <t>*</t>
  </si>
  <si>
    <t>dobře</t>
  </si>
  <si>
    <t>špatně</t>
  </si>
  <si>
    <t>Návod:</t>
  </si>
  <si>
    <t>Zkoušení násobilky</t>
  </si>
  <si>
    <t>oblast A11 až A30 je vyplněna aritmetickou řadou</t>
  </si>
  <si>
    <t>oblast C11 až C30 se automaticky vyplní stejným číslem jako je v buňce C10</t>
  </si>
  <si>
    <t>do C10 zadá zkoušený číslo, jehož násobilku chce procvičovat</t>
  </si>
  <si>
    <t>do oblasti E11 až E30 zapisuje zkoušený svoje odpovědi</t>
  </si>
  <si>
    <t>ihned poté se mu v buňce vpravo od odpovědi zapíše vyhodnocení (chyba červeně)</t>
  </si>
  <si>
    <t>Připrav tabulku pro procvičování násobilky podle vzoru.</t>
  </si>
  <si>
    <t>Strana a</t>
  </si>
  <si>
    <t>Strana b</t>
  </si>
  <si>
    <t>Strana c</t>
  </si>
  <si>
    <t>Lze sestrojit?</t>
  </si>
  <si>
    <t>Je rovnostranný?</t>
  </si>
  <si>
    <t>Je rovnoramenný?</t>
  </si>
  <si>
    <t>Trojúhelníky</t>
  </si>
  <si>
    <t>Každý trojúhelník je zadán svými třemi stranami.</t>
  </si>
  <si>
    <t>Zjistěte, zda uvedené trojúhelníky lze sestrojit, zda jsou rovnostranné a rovnoramenné.</t>
  </si>
  <si>
    <t>Proto, aby trojúhelník šlo sestrojit, musí být součet libovolných dvou stran větší než strana třetí (je nutno prověřit SOUČASNĚ všechny možnosti!)</t>
  </si>
  <si>
    <t>Trojúhelník je rovnostranný, je-li např. a=b a současně b=c</t>
  </si>
  <si>
    <t>Trojúhelník je rovnoramenný, je-li a=b nebo b=c nebo a=c</t>
  </si>
  <si>
    <t>Pro zápis takto složitých podmínek musíme podmínky sestavit s pomocí logických funkcí A a NEBO</t>
  </si>
  <si>
    <t xml:space="preserve">V následující barevně označené oblasti buněk vypočítejte, </t>
  </si>
  <si>
    <t>kolik obsahuje kladných, záporných a nulových hodnot</t>
  </si>
  <si>
    <t>kolik obsahuje prázdných buněk</t>
  </si>
  <si>
    <t>Použijte funkce COUNTIF a COUNTBLANK.</t>
  </si>
  <si>
    <t>Počet kladných hodnot</t>
  </si>
  <si>
    <t>Počet záporných hodnot</t>
  </si>
  <si>
    <t>Počet nulových hodnot</t>
  </si>
  <si>
    <t>Počet prázdných buněk</t>
  </si>
  <si>
    <t>Sportovní statistika</t>
  </si>
  <si>
    <t>Mužstvo odehrálo v soutěži 10 zápasů, výsledky jsou v tabulce.</t>
  </si>
  <si>
    <t>Za vítězný zápas dostane mužstvo 3 body, za nerozhodný 1 bod, za porážku žádný. Kolik bodů mužstvo získalo v soutěži?</t>
  </si>
  <si>
    <t>Doplň výpočty statistiky mužstva:</t>
  </si>
  <si>
    <t>počet zápasů - funkce počet</t>
  </si>
  <si>
    <t>počet vítězství, remíz a proher - funkce countif</t>
  </si>
  <si>
    <t>Má mužstvo aktivní, pasivní nebo nerozhodné skóre?</t>
  </si>
  <si>
    <t>Sportovní výsledky mužstva</t>
  </si>
  <si>
    <t>Soupeř</t>
  </si>
  <si>
    <t>Góly</t>
  </si>
  <si>
    <t>body</t>
  </si>
  <si>
    <t>vstřelené</t>
  </si>
  <si>
    <t>obdržené</t>
  </si>
  <si>
    <t>TJ Nářkov</t>
  </si>
  <si>
    <t>AC Nouzov</t>
  </si>
  <si>
    <t>FC Výběhy</t>
  </si>
  <si>
    <t>AK Hejskov</t>
  </si>
  <si>
    <t>Sokol Kly</t>
  </si>
  <si>
    <t>MS Podbaba</t>
  </si>
  <si>
    <t>JT Nadbaba</t>
  </si>
  <si>
    <t>Jiskra Mamutov</t>
  </si>
  <si>
    <t>PS Podstava</t>
  </si>
  <si>
    <t>Dynamo Proud</t>
  </si>
  <si>
    <t>Celkem</t>
  </si>
  <si>
    <t>Statistika</t>
  </si>
  <si>
    <t>Počet zápasů</t>
  </si>
  <si>
    <t>Vítězství</t>
  </si>
  <si>
    <t>Nerozhodné</t>
  </si>
  <si>
    <t>Porážky</t>
  </si>
  <si>
    <t>Počet bodů celkem</t>
  </si>
  <si>
    <t>Hodnocení skore</t>
  </si>
  <si>
    <t>A</t>
  </si>
  <si>
    <t>B</t>
  </si>
  <si>
    <t>výsledek</t>
  </si>
  <si>
    <t>číslo</t>
  </si>
  <si>
    <t>Počty</t>
  </si>
  <si>
    <t>Vytvořme vzorec, který napíše slovy, jestli je dnes pracovní den nebo víkend :-)</t>
  </si>
  <si>
    <t>Pomocí vytvořených vzorců zjistěte, který den v týdnu jste se narodili :-)</t>
  </si>
  <si>
    <t>Vzorcem jeho odpověď vyhodnotíme - v buňce G7 se zobrazí text: dobře nebo špatně</t>
  </si>
  <si>
    <t>Vyplňte do tabulky vzorce tak, aby byly napsány správné odpovědi (ano - ne)</t>
  </si>
  <si>
    <t>SUI</t>
  </si>
  <si>
    <t>POL</t>
  </si>
  <si>
    <t>GER</t>
  </si>
  <si>
    <t>AUT</t>
  </si>
  <si>
    <t>NOR</t>
  </si>
  <si>
    <t>Počet závodníků z jednotlivých států</t>
  </si>
  <si>
    <t>Počet závodníků s bodovým hodnocením nad 1000 b.</t>
  </si>
  <si>
    <t>Statistika:</t>
  </si>
  <si>
    <t xml:space="preserve"> STOCH Kamil </t>
  </si>
  <si>
    <t xml:space="preserve"> SCHLIERENZAUER G. </t>
  </si>
  <si>
    <t xml:space="preserve"> MORGENSTERN Th. </t>
  </si>
  <si>
    <t xml:space="preserve"> MALYSZ Adam </t>
  </si>
  <si>
    <t xml:space="preserve"> LOITZL Wolfgang </t>
  </si>
  <si>
    <t xml:space="preserve"> KOCH Martin </t>
  </si>
  <si>
    <t xml:space="preserve"> KOFLER Andreas </t>
  </si>
  <si>
    <t>JPN</t>
  </si>
  <si>
    <t xml:space="preserve"> ITO Daiki </t>
  </si>
  <si>
    <t xml:space="preserve"> HILDE Tom </t>
  </si>
  <si>
    <t>FIN</t>
  </si>
  <si>
    <t xml:space="preserve"> HAUTAMAEKI Matti </t>
  </si>
  <si>
    <t xml:space="preserve"> FREUND Severin </t>
  </si>
  <si>
    <t xml:space="preserve"> FETTNER Manuel </t>
  </si>
  <si>
    <t xml:space="preserve"> EVENSEN J.R. </t>
  </si>
  <si>
    <t xml:space="preserve"> BARDAL Anders </t>
  </si>
  <si>
    <t xml:space="preserve"> AMMANN Simon </t>
  </si>
  <si>
    <t>Desítka nejlepších</t>
  </si>
  <si>
    <t>Pořadí</t>
  </si>
  <si>
    <t>Počet bodů</t>
  </si>
  <si>
    <t>Národnost</t>
  </si>
  <si>
    <t>Závodník</t>
  </si>
  <si>
    <t>doplňte vzorce pro statistiku (funkce Countif)</t>
  </si>
  <si>
    <t>pro prvních deset závodníků se ve sloupci Desítka nejlepších do buňky vloží text Top10 (použij Když)</t>
  </si>
  <si>
    <t xml:space="preserve">určete výsledné pořadí (funkce Rank) a zvýrazněte červeně podmíněným formátováním první tři závodníky (ve sloupci E) </t>
  </si>
  <si>
    <t>Zadání:</t>
  </si>
  <si>
    <t>Výsledky světového poháru skoků na lyžích máme v tabulce níže.</t>
  </si>
  <si>
    <t>Světový pohár 2010/2011</t>
  </si>
  <si>
    <t>Zmastil</t>
  </si>
  <si>
    <t>Veselý</t>
  </si>
  <si>
    <t>Šimák</t>
  </si>
  <si>
    <t>Řeháček</t>
  </si>
  <si>
    <t>Pavlata</t>
  </si>
  <si>
    <t>Kolář</t>
  </si>
  <si>
    <t>Jindrák</t>
  </si>
  <si>
    <t>Capoušek</t>
  </si>
  <si>
    <t>Blažek</t>
  </si>
  <si>
    <t>Adámek</t>
  </si>
  <si>
    <t>Prospěch</t>
  </si>
  <si>
    <t>Průměrná známka</t>
  </si>
  <si>
    <t>Výtvarná výchova</t>
  </si>
  <si>
    <t>Hudební výchova</t>
  </si>
  <si>
    <t>Přírodověda</t>
  </si>
  <si>
    <t>Dějepis</t>
  </si>
  <si>
    <t>Zeměpis</t>
  </si>
  <si>
    <t>Tělesná výchova</t>
  </si>
  <si>
    <t>Fyzika</t>
  </si>
  <si>
    <t>Matematika</t>
  </si>
  <si>
    <t>Anglický jazyk</t>
  </si>
  <si>
    <t>Český jazyk</t>
  </si>
  <si>
    <t>Chování</t>
  </si>
  <si>
    <t>Jméno</t>
  </si>
  <si>
    <t>předmět</t>
  </si>
  <si>
    <t>Procvičíme vzorce pro práci s buňkami, které obsahují datum:</t>
  </si>
  <si>
    <t>Doplňte vzorce do podbarvených buněk.</t>
  </si>
  <si>
    <t>Ze zadaných dat narození vypočítejte dosažený věk, nejvyšší, nejnižší a průměrný věk.</t>
  </si>
  <si>
    <t>Nápověda:</t>
  </si>
  <si>
    <t>dosažený věk spočítáme z data narození s využitím funkce ROK (vytáhne z buňky, ve které je datum, číslo představující rok)</t>
  </si>
  <si>
    <t>Dat. naroz.</t>
  </si>
  <si>
    <t>Věk dosažený letos (do konce roku)</t>
  </si>
  <si>
    <t>Alena</t>
  </si>
  <si>
    <t>Dnešní datum:</t>
  </si>
  <si>
    <t>Andrea</t>
  </si>
  <si>
    <t>Barbora</t>
  </si>
  <si>
    <t>Věk nejstaršího:</t>
  </si>
  <si>
    <t>Daniel</t>
  </si>
  <si>
    <t>Věk nejmladšího:</t>
  </si>
  <si>
    <t>Průměrný věk:</t>
  </si>
  <si>
    <t>David</t>
  </si>
  <si>
    <t>Eliška</t>
  </si>
  <si>
    <t>Eva</t>
  </si>
  <si>
    <t>Filip</t>
  </si>
  <si>
    <t>Jakub</t>
  </si>
  <si>
    <t>Jan</t>
  </si>
  <si>
    <t>Jana</t>
  </si>
  <si>
    <t>Jiří</t>
  </si>
  <si>
    <t>Jonáš</t>
  </si>
  <si>
    <t>Karolína</t>
  </si>
  <si>
    <t>Lucie</t>
  </si>
  <si>
    <t>Lukáš</t>
  </si>
  <si>
    <t>Marie</t>
  </si>
  <si>
    <t>Martin</t>
  </si>
  <si>
    <t>Martina</t>
  </si>
  <si>
    <t>Matěj</t>
  </si>
  <si>
    <t>Michaela</t>
  </si>
  <si>
    <t>Michal</t>
  </si>
  <si>
    <t>Milan</t>
  </si>
  <si>
    <t>Ondrej</t>
  </si>
  <si>
    <t>Ondřej</t>
  </si>
  <si>
    <t xml:space="preserve">Ondřej </t>
  </si>
  <si>
    <t>Patrik</t>
  </si>
  <si>
    <t>Pavel</t>
  </si>
  <si>
    <t>Pavla</t>
  </si>
  <si>
    <t xml:space="preserve">Petr </t>
  </si>
  <si>
    <t>Petra</t>
  </si>
  <si>
    <t>Radka</t>
  </si>
  <si>
    <t>Simona</t>
  </si>
  <si>
    <t>Stanislav</t>
  </si>
  <si>
    <t>Šimon</t>
  </si>
  <si>
    <t>Tereza</t>
  </si>
  <si>
    <t>Tomáš</t>
  </si>
  <si>
    <t>Veronika</t>
  </si>
  <si>
    <t>Vojtěch</t>
  </si>
  <si>
    <t>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</si>
</sst>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č_-;\-* #,##0.00\ _K_č_-;_-* &quot;-&quot;??\ _K_č_-;_-@_-"/>
  </numFmts>
  <fonts count="17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2"/>
      <color indexed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name val="Arial CE"/>
      <charset val="238"/>
    </font>
    <font>
      <b/>
      <sz val="11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2"/>
      <name val="Arial CE"/>
      <family val="2"/>
      <charset val="238"/>
    </font>
    <font>
      <sz val="10"/>
      <name val="Arial"/>
      <charset val="238"/>
    </font>
    <font>
      <sz val="12"/>
      <color indexed="10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6">
    <xf numFmtId="0" fontId="0" fillId="0" borderId="0"/>
    <xf numFmtId="0" fontId="4" fillId="0" borderId="0"/>
    <xf numFmtId="0" fontId="7" fillId="0" borderId="0" applyNumberFormat="0" applyFont="0">
      <alignment horizontal="left" vertical="top" wrapText="1"/>
    </xf>
    <xf numFmtId="0" fontId="7" fillId="0" borderId="0"/>
    <xf numFmtId="0" fontId="4" fillId="0" borderId="0"/>
    <xf numFmtId="0" fontId="7" fillId="0" borderId="0"/>
    <xf numFmtId="0" fontId="12" fillId="10" borderId="21">
      <alignment horizontal="center"/>
    </xf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13" fillId="0" borderId="0"/>
    <xf numFmtId="0" fontId="4" fillId="0" borderId="0"/>
    <xf numFmtId="0" fontId="1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14" fontId="3" fillId="0" borderId="0" xfId="0" applyNumberFormat="1" applyFont="1"/>
    <xf numFmtId="0" fontId="3" fillId="2" borderId="0" xfId="0" applyFont="1" applyFill="1"/>
    <xf numFmtId="0" fontId="2" fillId="0" borderId="0" xfId="1" applyFont="1"/>
    <xf numFmtId="0" fontId="5" fillId="0" borderId="0" xfId="1" applyFont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6" fillId="0" borderId="1" xfId="1" applyFont="1" applyBorder="1"/>
    <xf numFmtId="0" fontId="6" fillId="4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3" fillId="0" borderId="0" xfId="3" applyFont="1"/>
    <xf numFmtId="0" fontId="8" fillId="6" borderId="1" xfId="3" applyFont="1" applyFill="1" applyBorder="1"/>
    <xf numFmtId="0" fontId="8" fillId="6" borderId="1" xfId="3" applyFont="1" applyFill="1" applyBorder="1" applyAlignment="1">
      <alignment horizontal="center"/>
    </xf>
    <xf numFmtId="0" fontId="9" fillId="7" borderId="1" xfId="3" applyFont="1" applyFill="1" applyBorder="1" applyAlignment="1">
      <alignment horizontal="center"/>
    </xf>
    <xf numFmtId="0" fontId="9" fillId="4" borderId="1" xfId="3" applyFont="1" applyFill="1" applyBorder="1" applyAlignment="1">
      <alignment horizontal="center"/>
    </xf>
    <xf numFmtId="0" fontId="3" fillId="0" borderId="0" xfId="4" applyFont="1"/>
    <xf numFmtId="0" fontId="3" fillId="8" borderId="1" xfId="4" applyFont="1" applyFill="1" applyBorder="1" applyAlignment="1">
      <alignment horizontal="center"/>
    </xf>
    <xf numFmtId="0" fontId="9" fillId="7" borderId="10" xfId="4" applyFont="1" applyFill="1" applyBorder="1"/>
    <xf numFmtId="0" fontId="9" fillId="7" borderId="11" xfId="4" applyFont="1" applyFill="1" applyBorder="1"/>
    <xf numFmtId="0" fontId="9" fillId="7" borderId="12" xfId="4" applyFont="1" applyFill="1" applyBorder="1" applyAlignment="1">
      <alignment horizontal="center"/>
    </xf>
    <xf numFmtId="0" fontId="9" fillId="7" borderId="18" xfId="4" applyFont="1" applyFill="1" applyBorder="1" applyAlignment="1">
      <alignment horizontal="center"/>
    </xf>
    <xf numFmtId="0" fontId="9" fillId="7" borderId="13" xfId="4" applyFont="1" applyFill="1" applyBorder="1"/>
    <xf numFmtId="0" fontId="9" fillId="7" borderId="0" xfId="4" applyFont="1" applyFill="1"/>
    <xf numFmtId="0" fontId="9" fillId="7" borderId="14" xfId="4" applyFont="1" applyFill="1" applyBorder="1" applyAlignment="1">
      <alignment horizontal="center"/>
    </xf>
    <xf numFmtId="0" fontId="9" fillId="7" borderId="19" xfId="4" applyFont="1" applyFill="1" applyBorder="1" applyAlignment="1">
      <alignment horizontal="center"/>
    </xf>
    <xf numFmtId="0" fontId="9" fillId="7" borderId="15" xfId="4" applyFont="1" applyFill="1" applyBorder="1"/>
    <xf numFmtId="0" fontId="9" fillId="7" borderId="16" xfId="4" applyFont="1" applyFill="1" applyBorder="1"/>
    <xf numFmtId="0" fontId="9" fillId="7" borderId="17" xfId="4" applyFont="1" applyFill="1" applyBorder="1" applyAlignment="1">
      <alignment horizontal="center"/>
    </xf>
    <xf numFmtId="0" fontId="9" fillId="7" borderId="20" xfId="4" applyFont="1" applyFill="1" applyBorder="1" applyAlignment="1">
      <alignment horizontal="center"/>
    </xf>
    <xf numFmtId="0" fontId="3" fillId="0" borderId="0" xfId="5" applyFont="1"/>
    <xf numFmtId="0" fontId="10" fillId="0" borderId="0" xfId="5" applyFont="1"/>
    <xf numFmtId="0" fontId="9" fillId="0" borderId="0" xfId="5" applyFont="1"/>
    <xf numFmtId="0" fontId="11" fillId="0" borderId="0" xfId="4" applyFont="1"/>
    <xf numFmtId="0" fontId="4" fillId="0" borderId="0" xfId="4"/>
    <xf numFmtId="0" fontId="3" fillId="3" borderId="1" xfId="4" applyFont="1" applyFill="1" applyBorder="1" applyAlignment="1">
      <alignment horizontal="center"/>
    </xf>
    <xf numFmtId="0" fontId="3" fillId="9" borderId="1" xfId="4" applyFont="1" applyFill="1" applyBorder="1" applyAlignment="1">
      <alignment horizontal="center"/>
    </xf>
    <xf numFmtId="0" fontId="3" fillId="0" borderId="1" xfId="4" applyFont="1" applyBorder="1" applyAlignment="1">
      <alignment horizontal="center"/>
    </xf>
    <xf numFmtId="0" fontId="3" fillId="11" borderId="0" xfId="0" applyFont="1" applyFill="1"/>
    <xf numFmtId="0" fontId="9" fillId="11" borderId="0" xfId="0" applyFont="1" applyFill="1"/>
    <xf numFmtId="0" fontId="2" fillId="11" borderId="3" xfId="1" applyFont="1" applyFill="1" applyBorder="1"/>
    <xf numFmtId="0" fontId="3" fillId="0" borderId="1" xfId="5" applyFont="1" applyBorder="1" applyAlignment="1">
      <alignment horizontal="center"/>
    </xf>
    <xf numFmtId="0" fontId="9" fillId="2" borderId="1" xfId="5" applyFont="1" applyFill="1" applyBorder="1"/>
    <xf numFmtId="0" fontId="3" fillId="0" borderId="1" xfId="5" applyFont="1" applyBorder="1"/>
    <xf numFmtId="0" fontId="3" fillId="12" borderId="1" xfId="5" applyFont="1" applyFill="1" applyBorder="1"/>
    <xf numFmtId="0" fontId="2" fillId="0" borderId="0" xfId="13" applyFont="1"/>
    <xf numFmtId="0" fontId="2" fillId="13" borderId="9" xfId="13" applyFont="1" applyFill="1" applyBorder="1" applyAlignment="1">
      <alignment horizontal="center"/>
    </xf>
    <xf numFmtId="0" fontId="2" fillId="0" borderId="8" xfId="13" applyFont="1" applyBorder="1"/>
    <xf numFmtId="0" fontId="2" fillId="0" borderId="8" xfId="13" applyFont="1" applyBorder="1" applyAlignment="1">
      <alignment horizontal="center"/>
    </xf>
    <xf numFmtId="0" fontId="2" fillId="0" borderId="7" xfId="13" applyFont="1" applyBorder="1"/>
    <xf numFmtId="0" fontId="2" fillId="13" borderId="6" xfId="13" applyFont="1" applyFill="1" applyBorder="1" applyAlignment="1">
      <alignment horizontal="center"/>
    </xf>
    <xf numFmtId="0" fontId="2" fillId="0" borderId="0" xfId="13" applyFont="1" applyAlignment="1">
      <alignment horizontal="center"/>
    </xf>
    <xf numFmtId="0" fontId="2" fillId="0" borderId="5" xfId="13" applyFont="1" applyBorder="1"/>
    <xf numFmtId="0" fontId="2" fillId="13" borderId="4" xfId="13" applyFont="1" applyFill="1" applyBorder="1" applyAlignment="1">
      <alignment horizontal="center"/>
    </xf>
    <xf numFmtId="0" fontId="2" fillId="0" borderId="3" xfId="13" applyFont="1" applyBorder="1"/>
    <xf numFmtId="0" fontId="2" fillId="0" borderId="2" xfId="13" applyFont="1" applyBorder="1"/>
    <xf numFmtId="0" fontId="2" fillId="0" borderId="4" xfId="13" applyFont="1" applyBorder="1"/>
    <xf numFmtId="0" fontId="6" fillId="0" borderId="2" xfId="13" applyFont="1" applyBorder="1"/>
    <xf numFmtId="0" fontId="2" fillId="0" borderId="9" xfId="13" applyFont="1" applyBorder="1" applyAlignment="1">
      <alignment horizontal="center"/>
    </xf>
    <xf numFmtId="0" fontId="2" fillId="13" borderId="8" xfId="13" applyFont="1" applyFill="1" applyBorder="1" applyAlignment="1">
      <alignment horizontal="center"/>
    </xf>
    <xf numFmtId="0" fontId="2" fillId="0" borderId="6" xfId="13" applyFont="1" applyBorder="1" applyAlignment="1">
      <alignment horizontal="center"/>
    </xf>
    <xf numFmtId="0" fontId="2" fillId="13" borderId="0" xfId="13" applyFont="1" applyFill="1" applyAlignment="1">
      <alignment horizontal="center"/>
    </xf>
    <xf numFmtId="0" fontId="6" fillId="0" borderId="22" xfId="13" applyFont="1" applyBorder="1"/>
    <xf numFmtId="0" fontId="6" fillId="0" borderId="23" xfId="13" applyFont="1" applyBorder="1"/>
    <xf numFmtId="0" fontId="6" fillId="0" borderId="24" xfId="13" applyFont="1" applyBorder="1"/>
    <xf numFmtId="0" fontId="15" fillId="14" borderId="9" xfId="13" applyFont="1" applyFill="1" applyBorder="1"/>
    <xf numFmtId="0" fontId="15" fillId="14" borderId="8" xfId="13" applyFont="1" applyFill="1" applyBorder="1"/>
    <xf numFmtId="0" fontId="15" fillId="14" borderId="7" xfId="13" applyFont="1" applyFill="1" applyBorder="1"/>
    <xf numFmtId="0" fontId="15" fillId="14" borderId="6" xfId="13" applyFont="1" applyFill="1" applyBorder="1"/>
    <xf numFmtId="0" fontId="15" fillId="14" borderId="0" xfId="13" applyFont="1" applyFill="1"/>
    <xf numFmtId="0" fontId="15" fillId="0" borderId="0" xfId="13" applyFont="1"/>
    <xf numFmtId="0" fontId="15" fillId="14" borderId="5" xfId="13" applyFont="1" applyFill="1" applyBorder="1"/>
    <xf numFmtId="0" fontId="15" fillId="14" borderId="4" xfId="13" applyFont="1" applyFill="1" applyBorder="1"/>
    <xf numFmtId="0" fontId="15" fillId="14" borderId="3" xfId="13" applyFont="1" applyFill="1" applyBorder="1"/>
    <xf numFmtId="0" fontId="16" fillId="14" borderId="3" xfId="13" applyFont="1" applyFill="1" applyBorder="1"/>
    <xf numFmtId="0" fontId="15" fillId="14" borderId="2" xfId="13" applyFont="1" applyFill="1" applyBorder="1"/>
    <xf numFmtId="0" fontId="2" fillId="0" borderId="0" xfId="5" applyFont="1"/>
    <xf numFmtId="0" fontId="2" fillId="4" borderId="25" xfId="5" applyFont="1" applyFill="1" applyBorder="1"/>
    <xf numFmtId="0" fontId="6" fillId="4" borderId="26" xfId="5" applyFont="1" applyFill="1" applyBorder="1"/>
    <xf numFmtId="0" fontId="2" fillId="15" borderId="26" xfId="5" applyFont="1" applyFill="1" applyBorder="1" applyAlignment="1">
      <alignment horizontal="center"/>
    </xf>
    <xf numFmtId="0" fontId="6" fillId="16" borderId="27" xfId="5" applyFont="1" applyFill="1" applyBorder="1" applyAlignment="1">
      <alignment horizontal="left" indent="1"/>
    </xf>
    <xf numFmtId="0" fontId="2" fillId="4" borderId="28" xfId="5" applyFont="1" applyFill="1" applyBorder="1"/>
    <xf numFmtId="0" fontId="6" fillId="4" borderId="1" xfId="5" applyFont="1" applyFill="1" applyBorder="1"/>
    <xf numFmtId="0" fontId="2" fillId="15" borderId="1" xfId="5" applyFont="1" applyFill="1" applyBorder="1" applyAlignment="1">
      <alignment horizontal="center"/>
    </xf>
    <xf numFmtId="0" fontId="6" fillId="16" borderId="29" xfId="5" applyFont="1" applyFill="1" applyBorder="1" applyAlignment="1">
      <alignment horizontal="left" indent="1"/>
    </xf>
    <xf numFmtId="0" fontId="2" fillId="6" borderId="30" xfId="5" applyFont="1" applyFill="1" applyBorder="1" applyAlignment="1">
      <alignment vertical="center"/>
    </xf>
    <xf numFmtId="0" fontId="2" fillId="6" borderId="1" xfId="5" applyFont="1" applyFill="1" applyBorder="1" applyAlignment="1">
      <alignment horizontal="center" textRotation="90"/>
    </xf>
    <xf numFmtId="0" fontId="2" fillId="6" borderId="1" xfId="5" applyFont="1" applyFill="1" applyBorder="1" applyAlignment="1">
      <alignment textRotation="90"/>
    </xf>
    <xf numFmtId="0" fontId="2" fillId="6" borderId="31" xfId="5" applyFont="1" applyFill="1" applyBorder="1" applyAlignment="1">
      <alignment horizontal="center" vertical="center"/>
    </xf>
    <xf numFmtId="0" fontId="2" fillId="6" borderId="32" xfId="5" applyFont="1" applyFill="1" applyBorder="1"/>
    <xf numFmtId="0" fontId="2" fillId="6" borderId="33" xfId="5" applyFont="1" applyFill="1" applyBorder="1"/>
    <xf numFmtId="0" fontId="2" fillId="6" borderId="34" xfId="5" applyFont="1" applyFill="1" applyBorder="1"/>
    <xf numFmtId="0" fontId="6" fillId="0" borderId="0" xfId="5" applyFont="1"/>
    <xf numFmtId="0" fontId="15" fillId="0" borderId="2" xfId="14" applyFont="1" applyBorder="1" applyAlignment="1">
      <alignment vertical="center"/>
    </xf>
    <xf numFmtId="14" fontId="15" fillId="0" borderId="3" xfId="14" applyNumberFormat="1" applyFont="1" applyBorder="1" applyAlignment="1">
      <alignment vertical="center"/>
    </xf>
    <xf numFmtId="0" fontId="15" fillId="0" borderId="3" xfId="14" applyFont="1" applyBorder="1"/>
    <xf numFmtId="0" fontId="15" fillId="0" borderId="4" xfId="14" applyFont="1" applyBorder="1"/>
    <xf numFmtId="0" fontId="2" fillId="0" borderId="0" xfId="14" applyFont="1"/>
    <xf numFmtId="0" fontId="16" fillId="0" borderId="5" xfId="14" applyFont="1" applyBorder="1"/>
    <xf numFmtId="0" fontId="15" fillId="0" borderId="0" xfId="14" applyFont="1"/>
    <xf numFmtId="0" fontId="15" fillId="0" borderId="6" xfId="14" applyFont="1" applyBorder="1"/>
    <xf numFmtId="0" fontId="14" fillId="0" borderId="0" xfId="14" applyFont="1"/>
    <xf numFmtId="0" fontId="16" fillId="0" borderId="7" xfId="14" applyFont="1" applyBorder="1"/>
    <xf numFmtId="0" fontId="15" fillId="0" borderId="8" xfId="14" applyFont="1" applyBorder="1"/>
    <xf numFmtId="0" fontId="15" fillId="0" borderId="9" xfId="14" applyFont="1" applyBorder="1"/>
    <xf numFmtId="0" fontId="5" fillId="0" borderId="0" xfId="14" applyFont="1"/>
    <xf numFmtId="0" fontId="6" fillId="0" borderId="0" xfId="14" applyFont="1" applyAlignment="1">
      <alignment horizontal="center" vertical="center"/>
    </xf>
    <xf numFmtId="14" fontId="6" fillId="0" borderId="0" xfId="14" applyNumberFormat="1" applyFont="1" applyAlignment="1">
      <alignment horizontal="center" vertical="center"/>
    </xf>
    <xf numFmtId="14" fontId="6" fillId="0" borderId="0" xfId="14" applyNumberFormat="1" applyFont="1"/>
    <xf numFmtId="0" fontId="6" fillId="0" borderId="0" xfId="14" applyFont="1"/>
    <xf numFmtId="0" fontId="2" fillId="0" borderId="0" xfId="14" applyFont="1" applyAlignment="1">
      <alignment vertical="center"/>
    </xf>
    <xf numFmtId="14" fontId="2" fillId="0" borderId="0" xfId="14" applyNumberFormat="1" applyFont="1" applyAlignment="1">
      <alignment vertical="center"/>
    </xf>
    <xf numFmtId="1" fontId="2" fillId="2" borderId="0" xfId="14" applyNumberFormat="1" applyFont="1" applyFill="1"/>
    <xf numFmtId="1" fontId="2" fillId="0" borderId="0" xfId="14" applyNumberFormat="1" applyFont="1"/>
    <xf numFmtId="14" fontId="2" fillId="0" borderId="0" xfId="14" applyNumberFormat="1" applyFont="1"/>
    <xf numFmtId="0" fontId="2" fillId="0" borderId="0" xfId="14" applyFont="1" applyAlignment="1">
      <alignment horizontal="left" vertical="center" indent="1"/>
    </xf>
    <xf numFmtId="14" fontId="2" fillId="0" borderId="0" xfId="14" applyNumberFormat="1" applyFont="1" applyAlignment="1">
      <alignment horizontal="left" vertical="center" indent="1"/>
    </xf>
    <xf numFmtId="49" fontId="2" fillId="0" borderId="0" xfId="14" applyNumberFormat="1" applyFont="1" applyAlignment="1">
      <alignment horizontal="left" vertical="center" indent="1"/>
    </xf>
    <xf numFmtId="0" fontId="9" fillId="2" borderId="1" xfId="5" applyFont="1" applyFill="1" applyBorder="1" applyAlignment="1">
      <alignment horizontal="center" vertical="center"/>
    </xf>
    <xf numFmtId="0" fontId="9" fillId="2" borderId="1" xfId="5" applyFont="1" applyFill="1" applyBorder="1" applyAlignment="1">
      <alignment horizontal="center"/>
    </xf>
    <xf numFmtId="0" fontId="2" fillId="6" borderId="33" xfId="5" applyFont="1" applyFill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</cellXfs>
  <cellStyles count="16">
    <cellStyle name="čárky 2" xfId="7" xr:uid="{00000000-0005-0000-0000-000000000000}"/>
    <cellStyle name="čárky 3" xfId="8" xr:uid="{00000000-0005-0000-0000-000001000000}"/>
    <cellStyle name="Normal" xfId="0" builtinId="0"/>
    <cellStyle name="normální 2" xfId="3" xr:uid="{00000000-0005-0000-0000-000003000000}"/>
    <cellStyle name="normální 2 2" xfId="9" xr:uid="{00000000-0005-0000-0000-000004000000}"/>
    <cellStyle name="normální 3" xfId="4" xr:uid="{00000000-0005-0000-0000-000005000000}"/>
    <cellStyle name="normální 4" xfId="10" xr:uid="{00000000-0005-0000-0000-000006000000}"/>
    <cellStyle name="normální 5" xfId="11" xr:uid="{00000000-0005-0000-0000-000007000000}"/>
    <cellStyle name="Normální 6" xfId="12" xr:uid="{00000000-0005-0000-0000-000008000000}"/>
    <cellStyle name="Normální 7" xfId="13" xr:uid="{00000000-0005-0000-0000-000009000000}"/>
    <cellStyle name="normální_05-Excel v příkladech - funkce" xfId="5" xr:uid="{00000000-0005-0000-0000-00000A000000}"/>
    <cellStyle name="normální_cvičení" xfId="14" xr:uid="{00000000-0005-0000-0000-00000B000000}"/>
    <cellStyle name="normální_když" xfId="1" xr:uid="{00000000-0005-0000-0000-00000C000000}"/>
    <cellStyle name="Nový styl" xfId="6" xr:uid="{00000000-0005-0000-0000-00000D000000}"/>
    <cellStyle name="procent 2" xfId="15" xr:uid="{00000000-0005-0000-0000-00000E000000}"/>
    <cellStyle name="zadani" xfId="2" xr:uid="{00000000-0005-0000-0000-00000F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9</xdr:row>
      <xdr:rowOff>85725</xdr:rowOff>
    </xdr:from>
    <xdr:to>
      <xdr:col>9</xdr:col>
      <xdr:colOff>485775</xdr:colOff>
      <xdr:row>29</xdr:row>
      <xdr:rowOff>66675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5915025" y="285750"/>
          <a:ext cx="57150" cy="39814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133350</xdr:colOff>
      <xdr:row>9</xdr:row>
      <xdr:rowOff>123825</xdr:rowOff>
    </xdr:from>
    <xdr:to>
      <xdr:col>9</xdr:col>
      <xdr:colOff>180975</xdr:colOff>
      <xdr:row>24</xdr:row>
      <xdr:rowOff>104775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 flipV="1">
          <a:off x="5619750" y="323850"/>
          <a:ext cx="47625" cy="29813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11</xdr:col>
      <xdr:colOff>561975</xdr:colOff>
      <xdr:row>6</xdr:row>
      <xdr:rowOff>9525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95250" y="114300"/>
          <a:ext cx="8086725" cy="1038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cs-CZ" sz="1050" b="0" i="0" strike="noStrike">
              <a:solidFill>
                <a:srgbClr val="000000"/>
              </a:solidFill>
              <a:latin typeface="+mn-lt"/>
              <a:cs typeface="Arial"/>
            </a:rPr>
            <a:t>Je číslo A beze zbytku dělitelné číslem B?</a:t>
          </a:r>
        </a:p>
        <a:p>
          <a:pPr algn="l" rtl="1">
            <a:defRPr sz="1000"/>
          </a:pPr>
          <a:endParaRPr lang="cs-CZ" sz="105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1">
            <a:defRPr sz="1000"/>
          </a:pPr>
          <a:r>
            <a:rPr lang="cs-CZ" sz="1050" b="0" i="1" strike="noStrike">
              <a:solidFill>
                <a:srgbClr val="000000"/>
              </a:solidFill>
              <a:latin typeface="+mn-lt"/>
              <a:cs typeface="Arial"/>
            </a:rPr>
            <a:t>Návod: vyděl</a:t>
          </a:r>
          <a:r>
            <a:rPr lang="cs-CZ" sz="1050" b="0" i="1" strike="noStrike" baseline="0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cs-CZ" sz="1050" b="0" i="1" strike="noStrike">
              <a:solidFill>
                <a:srgbClr val="000000"/>
              </a:solidFill>
              <a:latin typeface="+mn-lt"/>
              <a:cs typeface="Arial"/>
            </a:rPr>
            <a:t>číslo A číslem B a pak zjisti, zda výsledek je celé číslo - fce CELÁ.ČÁST</a:t>
          </a:r>
        </a:p>
        <a:p>
          <a:pPr algn="l" rtl="1">
            <a:defRPr sz="1000"/>
          </a:pPr>
          <a:r>
            <a:rPr lang="cs-CZ" sz="1050" b="0" i="1" strike="noStrike">
              <a:solidFill>
                <a:srgbClr val="000000"/>
              </a:solidFill>
              <a:latin typeface="+mn-lt"/>
              <a:cs typeface="Arial"/>
            </a:rPr>
            <a:t>Když se celá část podílu rovná podílu, je číslo dělitelné beze zbytku.</a:t>
          </a:r>
        </a:p>
      </xdr:txBody>
    </xdr:sp>
    <xdr:clientData/>
  </xdr:twoCellAnchor>
  <xdr:twoCellAnchor>
    <xdr:from>
      <xdr:col>0</xdr:col>
      <xdr:colOff>114300</xdr:colOff>
      <xdr:row>13</xdr:row>
      <xdr:rowOff>123825</xdr:rowOff>
    </xdr:from>
    <xdr:to>
      <xdr:col>12</xdr:col>
      <xdr:colOff>47625</xdr:colOff>
      <xdr:row>20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114300" y="2600325"/>
          <a:ext cx="8162925" cy="125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cs-CZ" sz="1050" b="0" i="0" strike="noStrike">
              <a:solidFill>
                <a:srgbClr val="000000"/>
              </a:solidFill>
              <a:latin typeface="+mn-lt"/>
              <a:cs typeface="Arial"/>
            </a:rPr>
            <a:t>Je dané číslo sudé nebo liché?</a:t>
          </a:r>
        </a:p>
        <a:p>
          <a:pPr algn="l" rtl="1">
            <a:defRPr sz="1000"/>
          </a:pPr>
          <a:endParaRPr lang="cs-CZ" sz="105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1">
            <a:defRPr sz="1000"/>
          </a:pPr>
          <a:r>
            <a:rPr lang="cs-CZ" sz="1050" b="0" i="1" strike="noStrike">
              <a:solidFill>
                <a:srgbClr val="000000"/>
              </a:solidFill>
              <a:latin typeface="+mn-lt"/>
              <a:cs typeface="Arial"/>
            </a:rPr>
            <a:t>Návod: </a:t>
          </a:r>
        </a:p>
        <a:p>
          <a:pPr algn="l" rtl="1">
            <a:defRPr sz="1000"/>
          </a:pPr>
          <a:r>
            <a:rPr lang="cs-CZ" sz="1050" b="0" i="1" strike="noStrike">
              <a:solidFill>
                <a:srgbClr val="000000"/>
              </a:solidFill>
              <a:latin typeface="+mn-lt"/>
              <a:cs typeface="Arial"/>
            </a:rPr>
            <a:t>Vyjdeme ze skutečnosti, že sudá čísla jsou beze zbytku dělitelná dvěma. Musíme číslo vydělit dvěma a zjistit, zda podíl je celé číslo - použijeme opět fci CELÁ.ČÁST.</a:t>
          </a:r>
        </a:p>
        <a:p>
          <a:pPr algn="l" rtl="1">
            <a:defRPr sz="1000"/>
          </a:pPr>
          <a:endParaRPr lang="cs-CZ" sz="105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0</xdr:rowOff>
    </xdr:from>
    <xdr:to>
      <xdr:col>18</xdr:col>
      <xdr:colOff>28575</xdr:colOff>
      <xdr:row>10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666750" y="161925"/>
          <a:ext cx="10334625" cy="1552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Je dána klasifikace žáků na konci klasifikačního období.</a:t>
          </a:r>
        </a:p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Zjistěte, zda žák prospěl, prospěl s vyznamenáním či neprospěl.</a:t>
          </a:r>
        </a:p>
        <a:p>
          <a:pPr algn="l" rtl="1">
            <a:defRPr sz="1000"/>
          </a:pPr>
          <a:endParaRPr lang="cs-CZ" sz="1200" b="0" i="1" strike="noStrike">
            <a:solidFill>
              <a:srgbClr val="000000"/>
            </a:solidFill>
            <a:latin typeface="+mn-lt"/>
            <a:cs typeface="Arial"/>
          </a:endParaRPr>
        </a:p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Návod:</a:t>
          </a:r>
        </a:p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Žák neprospěl,má-li nejméně z jednoho předmětu známku 5.</a:t>
          </a:r>
        </a:p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Žák prospěl s vyznamenáním, má-li průměr známek lepší nebo roven 1,5 a z chování má 1.</a:t>
          </a:r>
        </a:p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Ve všech ostatních případech žák prospěl.</a:t>
          </a:r>
        </a:p>
        <a:p>
          <a:pPr algn="l" rtl="1">
            <a:defRPr sz="1000"/>
          </a:pPr>
          <a:endParaRPr lang="cs-CZ" sz="1200" b="0" i="1" strike="noStrike">
            <a:solidFill>
              <a:srgbClr val="000000"/>
            </a:solidFill>
            <a:latin typeface="+mn-lt"/>
            <a:cs typeface="Arial"/>
          </a:endParaRPr>
        </a:p>
        <a:p>
          <a:pPr algn="l" rtl="1">
            <a:defRPr sz="1000"/>
          </a:pPr>
          <a:r>
            <a:rPr lang="cs-CZ" sz="1200" b="0" i="1" strike="noStrike">
              <a:solidFill>
                <a:srgbClr val="000000"/>
              </a:solidFill>
              <a:latin typeface="+mn-lt"/>
              <a:cs typeface="Arial"/>
            </a:rPr>
            <a:t>Ve sloupci O barevně odlište prospěch žáků - podmíněné formátování.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POS/_1abcd/_excel/L5/Samostatn&#28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iklady/Tabulky%20z%20knichy/Pokusn&#253;%20se&#353;it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kce, ověření"/>
      <sheetName val="Zaokrouhlení"/>
      <sheetName val="města"/>
      <sheetName val="spotřeba"/>
      <sheetName val="světadíly"/>
      <sheetName val="Skokani"/>
      <sheetName val="Násobilka"/>
      <sheetName val="převody"/>
      <sheetName val="procenta"/>
      <sheetName val="když test"/>
      <sheetName val="Pátek 13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"/>
      <sheetName val="Knihy"/>
      <sheetName val="Knihy (2)"/>
      <sheetName val="List5"/>
      <sheetName val="List4"/>
      <sheetName val="Výběr"/>
      <sheetName val="Oblast"/>
      <sheetName val="Formáty"/>
      <sheetName val="Řady"/>
      <sheetName val="Šachy"/>
      <sheetName val="Mzdy "/>
      <sheetName val="Směny3"/>
      <sheetName val="Mzdy_old"/>
      <sheetName val="Mzdy3"/>
      <sheetName val="Směny2"/>
      <sheetName val="Směny1"/>
      <sheetName val="Kruh"/>
      <sheetName val="Vzorce"/>
      <sheetName val="Trafika"/>
      <sheetName val="Data"/>
      <sheetName val="Mzdy2"/>
      <sheetName val="Vnořená fce"/>
      <sheetName val="Zaokrouhlení"/>
      <sheetName val="Násobky"/>
      <sheetName val="DPH"/>
      <sheetName val="DPH2"/>
      <sheetName val="Když"/>
      <sheetName val="Kvadrát"/>
      <sheetName val="Obrazovka"/>
      <sheetName val="Obdélník"/>
      <sheetName val="Trojúhelník"/>
      <sheetName val="Kurz"/>
      <sheetName val="List1 (2)"/>
      <sheetName val="List2"/>
      <sheetName val="Kurz 2"/>
      <sheetName val="Cesty1"/>
      <sheetName val="Cesty2"/>
      <sheetName val="Cesty3"/>
      <sheetName val="Cesty4"/>
      <sheetName val="List6"/>
      <sheetName val="List3"/>
      <sheetName val="denik"/>
    </sheetNames>
    <sheetDataSet>
      <sheetData sheetId="0"/>
      <sheetData sheetId="1">
        <row r="3">
          <cell r="B3">
            <v>1992</v>
          </cell>
          <cell r="C3" t="str">
            <v>1993</v>
          </cell>
          <cell r="D3">
            <v>1994</v>
          </cell>
          <cell r="E3">
            <v>1995</v>
          </cell>
          <cell r="F3">
            <v>1996</v>
          </cell>
          <cell r="G3" t="str">
            <v>součet</v>
          </cell>
        </row>
        <row r="4">
          <cell r="A4" t="str">
            <v>sci-fi</v>
          </cell>
          <cell r="G4">
            <v>152</v>
          </cell>
        </row>
        <row r="5">
          <cell r="A5" t="str">
            <v>detektivky</v>
          </cell>
          <cell r="G5">
            <v>50</v>
          </cell>
        </row>
        <row r="6">
          <cell r="A6" t="str">
            <v>westerny</v>
          </cell>
          <cell r="G6">
            <v>51</v>
          </cell>
        </row>
        <row r="7">
          <cell r="A7" t="str">
            <v>počítačové</v>
          </cell>
          <cell r="G7">
            <v>25</v>
          </cell>
        </row>
        <row r="8">
          <cell r="A8" t="str">
            <v>ostatní</v>
          </cell>
          <cell r="G8">
            <v>53</v>
          </cell>
        </row>
        <row r="9">
          <cell r="A9" t="str">
            <v>součet</v>
          </cell>
          <cell r="B9">
            <v>66</v>
          </cell>
          <cell r="C9">
            <v>61</v>
          </cell>
          <cell r="D9">
            <v>70</v>
          </cell>
          <cell r="E9">
            <v>75</v>
          </cell>
          <cell r="F9">
            <v>59</v>
          </cell>
          <cell r="G9">
            <v>331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Jméno</v>
          </cell>
          <cell r="B3" t="str">
            <v>Základ</v>
          </cell>
          <cell r="C3" t="str">
            <v>Prémie</v>
          </cell>
          <cell r="D3" t="str">
            <v>Příplatek</v>
          </cell>
          <cell r="E3" t="str">
            <v>Hrubá</v>
          </cell>
          <cell r="F3" t="str">
            <v>Pojištění</v>
          </cell>
          <cell r="G3" t="str">
            <v>Daň</v>
          </cell>
          <cell r="H3" t="str">
            <v>Srážky</v>
          </cell>
          <cell r="I3" t="str">
            <v>Čistá</v>
          </cell>
        </row>
        <row r="4">
          <cell r="A4" t="str">
            <v>Novák</v>
          </cell>
          <cell r="E4">
            <v>7000</v>
          </cell>
          <cell r="F4">
            <v>945</v>
          </cell>
          <cell r="G4">
            <v>908.25</v>
          </cell>
          <cell r="H4">
            <v>1853.25</v>
          </cell>
          <cell r="I4">
            <v>5146.75</v>
          </cell>
        </row>
        <row r="5">
          <cell r="A5" t="str">
            <v>Nováček</v>
          </cell>
          <cell r="E5">
            <v>9300</v>
          </cell>
          <cell r="F5">
            <v>1255.5</v>
          </cell>
          <cell r="G5">
            <v>1206.675</v>
          </cell>
          <cell r="H5">
            <v>2462.1750000000002</v>
          </cell>
          <cell r="I5">
            <v>6837.8249999999998</v>
          </cell>
        </row>
        <row r="6">
          <cell r="A6" t="str">
            <v>Dvořák</v>
          </cell>
          <cell r="E6">
            <v>10700</v>
          </cell>
          <cell r="F6">
            <v>1444.5</v>
          </cell>
          <cell r="G6">
            <v>1388.325</v>
          </cell>
          <cell r="H6">
            <v>2832.8249999999998</v>
          </cell>
          <cell r="I6">
            <v>7867.1750000000002</v>
          </cell>
        </row>
        <row r="7">
          <cell r="A7" t="str">
            <v>Janeček</v>
          </cell>
          <cell r="E7">
            <v>10200</v>
          </cell>
          <cell r="F7">
            <v>1377</v>
          </cell>
          <cell r="G7">
            <v>1323.45</v>
          </cell>
          <cell r="H7">
            <v>2700.45</v>
          </cell>
          <cell r="I7">
            <v>7499.55</v>
          </cell>
        </row>
        <row r="8">
          <cell r="A8" t="str">
            <v>Dvořáček</v>
          </cell>
          <cell r="E8">
            <v>7320</v>
          </cell>
          <cell r="F8">
            <v>988.2</v>
          </cell>
          <cell r="G8">
            <v>949.77</v>
          </cell>
          <cell r="H8">
            <v>1937.97</v>
          </cell>
          <cell r="I8">
            <v>5382.03</v>
          </cell>
        </row>
        <row r="9">
          <cell r="A9" t="str">
            <v>Horáček</v>
          </cell>
          <cell r="E9">
            <v>9020</v>
          </cell>
          <cell r="F9">
            <v>1217.7</v>
          </cell>
          <cell r="G9">
            <v>1170.345</v>
          </cell>
          <cell r="H9">
            <v>2388.0450000000001</v>
          </cell>
          <cell r="I9">
            <v>6631.9549999999999</v>
          </cell>
        </row>
        <row r="10">
          <cell r="A10" t="str">
            <v>Součet</v>
          </cell>
          <cell r="B10">
            <v>43200</v>
          </cell>
          <cell r="C10">
            <v>7600</v>
          </cell>
          <cell r="D10">
            <v>2740</v>
          </cell>
          <cell r="E10">
            <v>53540</v>
          </cell>
          <cell r="F10">
            <v>7227.9</v>
          </cell>
          <cell r="G10">
            <v>6946.8149999999996</v>
          </cell>
          <cell r="H10">
            <v>14174.715</v>
          </cell>
          <cell r="I10">
            <v>39365.284999999996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A3" t="str">
            <v>Titul</v>
          </cell>
          <cell r="B3" t="str">
            <v>Nákupní cena</v>
          </cell>
          <cell r="C3" t="str">
            <v>Rabat</v>
          </cell>
          <cell r="D3" t="str">
            <v>Prodejní cena</v>
          </cell>
          <cell r="E3" t="str">
            <v>Dodáno</v>
          </cell>
          <cell r="F3" t="str">
            <v>Prodáno</v>
          </cell>
          <cell r="G3" t="str">
            <v>Tržba</v>
          </cell>
          <cell r="H3" t="str">
            <v>Náklady</v>
          </cell>
          <cell r="I3" t="str">
            <v>Penále</v>
          </cell>
          <cell r="J3" t="str">
            <v>Zisk</v>
          </cell>
        </row>
        <row r="23">
          <cell r="A23" t="str">
            <v>Celkem</v>
          </cell>
          <cell r="B23" t="str">
            <v>x</v>
          </cell>
          <cell r="C23" t="str">
            <v>x</v>
          </cell>
          <cell r="D23" t="str">
            <v>x</v>
          </cell>
          <cell r="E23">
            <v>670</v>
          </cell>
          <cell r="F23">
            <v>466</v>
          </cell>
          <cell r="G23">
            <v>12062.960000000001</v>
          </cell>
          <cell r="H23">
            <v>8616.4</v>
          </cell>
          <cell r="I23">
            <v>392.57000000000005</v>
          </cell>
          <cell r="J23">
            <v>3053.99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22" sqref="I22"/>
    </sheetView>
  </sheetViews>
  <sheetFormatPr baseColWidth="10" defaultColWidth="9.1640625" defaultRowHeight="15"/>
  <cols>
    <col min="1" max="16384" width="9.1640625" style="25"/>
  </cols>
  <sheetData>
    <row r="1" spans="1:11">
      <c r="A1" s="48" t="s">
        <v>85</v>
      </c>
      <c r="B1" s="48"/>
    </row>
    <row r="2" spans="1:11">
      <c r="C2" s="5"/>
      <c r="D2" s="5"/>
      <c r="E2" s="5"/>
      <c r="F2" s="5"/>
      <c r="G2" s="5"/>
      <c r="H2" s="5"/>
      <c r="I2" s="5"/>
    </row>
    <row r="3" spans="1:11">
      <c r="B3" s="5" t="s">
        <v>42</v>
      </c>
      <c r="C3" s="5"/>
      <c r="D3" s="5"/>
      <c r="E3" s="5"/>
      <c r="F3" s="5"/>
      <c r="G3" s="5"/>
      <c r="H3" s="5"/>
      <c r="I3" s="5"/>
    </row>
    <row r="4" spans="1:11">
      <c r="B4" s="5" t="s">
        <v>43</v>
      </c>
      <c r="C4" s="5"/>
      <c r="D4" s="5"/>
      <c r="E4" s="5"/>
      <c r="F4" s="5"/>
      <c r="G4" s="5"/>
      <c r="H4" s="5"/>
      <c r="I4" s="5"/>
    </row>
    <row r="5" spans="1:11">
      <c r="B5" s="5" t="s">
        <v>44</v>
      </c>
      <c r="C5" s="5"/>
      <c r="D5" s="5"/>
      <c r="E5" s="5"/>
      <c r="F5" s="5"/>
      <c r="G5" s="5"/>
      <c r="H5" s="5"/>
      <c r="I5" s="5"/>
    </row>
    <row r="6" spans="1:11">
      <c r="B6" s="5" t="s">
        <v>45</v>
      </c>
      <c r="C6" s="5"/>
      <c r="D6" s="5"/>
      <c r="E6" s="5"/>
      <c r="F6" s="5"/>
      <c r="G6" s="5"/>
      <c r="H6" s="5"/>
      <c r="I6" s="5"/>
    </row>
    <row r="8" spans="1:11">
      <c r="B8" s="26">
        <v>-18</v>
      </c>
      <c r="C8" s="26">
        <v>-4</v>
      </c>
      <c r="D8" s="26">
        <v>-56</v>
      </c>
      <c r="E8" s="26">
        <v>16</v>
      </c>
      <c r="F8" s="26">
        <v>-63</v>
      </c>
      <c r="G8" s="26">
        <v>-42</v>
      </c>
      <c r="H8" s="26">
        <v>0</v>
      </c>
      <c r="I8" s="26">
        <v>4</v>
      </c>
      <c r="J8" s="26">
        <v>7</v>
      </c>
      <c r="K8" s="26">
        <v>-14</v>
      </c>
    </row>
    <row r="9" spans="1:11">
      <c r="B9" s="26">
        <v>56</v>
      </c>
      <c r="C9" s="26">
        <v>32</v>
      </c>
      <c r="D9" s="26">
        <v>35</v>
      </c>
      <c r="E9" s="26">
        <v>-29</v>
      </c>
      <c r="F9" s="26">
        <v>-16</v>
      </c>
      <c r="G9" s="26">
        <v>1</v>
      </c>
      <c r="H9" s="26">
        <v>48</v>
      </c>
      <c r="I9" s="26"/>
      <c r="J9" s="26">
        <v>-41</v>
      </c>
      <c r="K9" s="26">
        <v>-39</v>
      </c>
    </row>
    <row r="10" spans="1:11">
      <c r="B10" s="26"/>
      <c r="C10" s="26">
        <v>-36</v>
      </c>
      <c r="D10" s="26">
        <v>-32</v>
      </c>
      <c r="E10" s="26">
        <v>4</v>
      </c>
      <c r="F10" s="26">
        <v>35</v>
      </c>
      <c r="G10" s="26">
        <v>-60</v>
      </c>
      <c r="H10" s="26">
        <v>3</v>
      </c>
      <c r="I10" s="26">
        <v>-14</v>
      </c>
      <c r="J10" s="26">
        <v>24</v>
      </c>
      <c r="K10" s="26">
        <v>-3</v>
      </c>
    </row>
    <row r="11" spans="1:11">
      <c r="B11" s="26">
        <v>41</v>
      </c>
      <c r="C11" s="26">
        <v>-34</v>
      </c>
      <c r="D11" s="26">
        <v>-36</v>
      </c>
      <c r="E11" s="26">
        <v>29</v>
      </c>
      <c r="F11" s="26">
        <v>-12</v>
      </c>
      <c r="G11" s="26"/>
      <c r="H11" s="26">
        <v>57</v>
      </c>
      <c r="I11" s="26">
        <v>-57</v>
      </c>
      <c r="J11" s="26">
        <v>-43</v>
      </c>
      <c r="K11" s="26">
        <v>-2</v>
      </c>
    </row>
    <row r="12" spans="1:11">
      <c r="B12" s="26">
        <v>39</v>
      </c>
      <c r="C12" s="26">
        <v>-45</v>
      </c>
      <c r="D12" s="26">
        <v>0</v>
      </c>
      <c r="E12" s="26"/>
      <c r="F12" s="26">
        <v>-7</v>
      </c>
      <c r="G12" s="26">
        <v>30</v>
      </c>
      <c r="H12" s="26">
        <v>-43</v>
      </c>
      <c r="I12" s="26">
        <v>24</v>
      </c>
      <c r="J12" s="26">
        <v>21</v>
      </c>
      <c r="K12" s="26"/>
    </row>
    <row r="13" spans="1:11">
      <c r="B13" s="26">
        <v>-35</v>
      </c>
      <c r="C13" s="26">
        <v>28</v>
      </c>
      <c r="D13" s="26">
        <v>19</v>
      </c>
      <c r="E13" s="26">
        <v>-36</v>
      </c>
      <c r="F13" s="26">
        <v>25</v>
      </c>
      <c r="G13" s="26">
        <v>6</v>
      </c>
      <c r="H13" s="26">
        <v>11</v>
      </c>
      <c r="I13" s="26">
        <v>-12</v>
      </c>
      <c r="J13" s="26">
        <v>42</v>
      </c>
      <c r="K13" s="26">
        <v>-20</v>
      </c>
    </row>
    <row r="14" spans="1:11">
      <c r="B14" s="26">
        <v>61</v>
      </c>
      <c r="C14" s="26">
        <v>-17</v>
      </c>
      <c r="D14" s="26">
        <v>26</v>
      </c>
      <c r="E14" s="26">
        <v>-47</v>
      </c>
      <c r="F14" s="26">
        <v>24</v>
      </c>
      <c r="G14" s="26">
        <v>46</v>
      </c>
      <c r="H14" s="26"/>
      <c r="I14" s="26">
        <v>-28</v>
      </c>
      <c r="J14" s="26">
        <v>-56</v>
      </c>
      <c r="K14" s="26"/>
    </row>
    <row r="15" spans="1:11">
      <c r="B15" s="26">
        <v>-16</v>
      </c>
      <c r="C15" s="26"/>
      <c r="D15" s="26">
        <v>12</v>
      </c>
      <c r="E15" s="26">
        <v>-1</v>
      </c>
      <c r="F15" s="26">
        <v>41</v>
      </c>
      <c r="G15" s="26">
        <v>60</v>
      </c>
      <c r="H15" s="26">
        <v>-3</v>
      </c>
      <c r="I15" s="26">
        <v>9</v>
      </c>
      <c r="J15" s="26">
        <v>-70</v>
      </c>
      <c r="K15" s="26">
        <v>4</v>
      </c>
    </row>
    <row r="16" spans="1:11">
      <c r="B16" s="26">
        <v>-69</v>
      </c>
      <c r="C16" s="26">
        <v>37</v>
      </c>
      <c r="D16" s="26">
        <v>-16</v>
      </c>
      <c r="E16" s="26">
        <v>0</v>
      </c>
      <c r="F16" s="26">
        <v>60</v>
      </c>
      <c r="G16" s="26">
        <v>22</v>
      </c>
      <c r="H16" s="26">
        <v>22</v>
      </c>
      <c r="I16" s="26">
        <v>-12</v>
      </c>
      <c r="J16" s="26">
        <v>21</v>
      </c>
      <c r="K16" s="26"/>
    </row>
    <row r="17" spans="2:11">
      <c r="B17" s="26">
        <v>40</v>
      </c>
      <c r="C17" s="26">
        <v>16</v>
      </c>
      <c r="D17" s="26">
        <v>-3</v>
      </c>
      <c r="E17" s="26">
        <v>27</v>
      </c>
      <c r="F17" s="26">
        <v>-70</v>
      </c>
      <c r="G17" s="26">
        <v>36</v>
      </c>
      <c r="H17" s="26">
        <v>-10</v>
      </c>
      <c r="I17" s="26">
        <v>-35</v>
      </c>
      <c r="J17" s="26">
        <v>-76</v>
      </c>
      <c r="K17" s="26">
        <v>-24</v>
      </c>
    </row>
    <row r="19" spans="2:11" ht="16" thickBot="1"/>
    <row r="20" spans="2:11">
      <c r="B20" s="27" t="s">
        <v>46</v>
      </c>
      <c r="C20" s="28"/>
      <c r="D20" s="28"/>
      <c r="E20" s="29"/>
      <c r="F20" s="30">
        <f>COUNTIF(B8:K17,"&gt;0")</f>
        <v>43</v>
      </c>
    </row>
    <row r="21" spans="2:11">
      <c r="B21" s="31" t="s">
        <v>47</v>
      </c>
      <c r="C21" s="32"/>
      <c r="D21" s="32"/>
      <c r="E21" s="33"/>
      <c r="F21" s="34">
        <f>COUNTIF(B8:K17,"&lt;0")</f>
        <v>45</v>
      </c>
    </row>
    <row r="22" spans="2:11">
      <c r="B22" s="31" t="s">
        <v>48</v>
      </c>
      <c r="C22" s="32"/>
      <c r="D22" s="32"/>
      <c r="E22" s="33"/>
      <c r="F22" s="34">
        <f>COUNTIF(B8:K17,"=0")</f>
        <v>3</v>
      </c>
    </row>
    <row r="23" spans="2:11" ht="16" thickBot="1">
      <c r="B23" s="35" t="s">
        <v>49</v>
      </c>
      <c r="C23" s="36"/>
      <c r="D23" s="36"/>
      <c r="E23" s="37"/>
      <c r="F23" s="38">
        <f>COUNTBLANK(B8:K17)</f>
        <v>9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D41" sqref="D41"/>
    </sheetView>
  </sheetViews>
  <sheetFormatPr baseColWidth="10" defaultColWidth="8.83203125" defaultRowHeight="15"/>
  <cols>
    <col min="1" max="1" width="19.33203125" style="39" customWidth="1"/>
    <col min="2" max="3" width="9.1640625" style="39"/>
    <col min="4" max="4" width="18" style="39" bestFit="1" customWidth="1"/>
    <col min="5" max="256" width="9.1640625" style="39"/>
    <col min="257" max="257" width="19.33203125" style="39" customWidth="1"/>
    <col min="258" max="259" width="9.1640625" style="39"/>
    <col min="260" max="260" width="18" style="39" bestFit="1" customWidth="1"/>
    <col min="261" max="512" width="9.1640625" style="39"/>
    <col min="513" max="513" width="19.33203125" style="39" customWidth="1"/>
    <col min="514" max="515" width="9.1640625" style="39"/>
    <col min="516" max="516" width="18" style="39" bestFit="1" customWidth="1"/>
    <col min="517" max="768" width="9.1640625" style="39"/>
    <col min="769" max="769" width="19.33203125" style="39" customWidth="1"/>
    <col min="770" max="771" width="9.1640625" style="39"/>
    <col min="772" max="772" width="18" style="39" bestFit="1" customWidth="1"/>
    <col min="773" max="1024" width="9.1640625" style="39"/>
    <col min="1025" max="1025" width="19.33203125" style="39" customWidth="1"/>
    <col min="1026" max="1027" width="9.1640625" style="39"/>
    <col min="1028" max="1028" width="18" style="39" bestFit="1" customWidth="1"/>
    <col min="1029" max="1280" width="9.1640625" style="39"/>
    <col min="1281" max="1281" width="19.33203125" style="39" customWidth="1"/>
    <col min="1282" max="1283" width="9.1640625" style="39"/>
    <col min="1284" max="1284" width="18" style="39" bestFit="1" customWidth="1"/>
    <col min="1285" max="1536" width="9.1640625" style="39"/>
    <col min="1537" max="1537" width="19.33203125" style="39" customWidth="1"/>
    <col min="1538" max="1539" width="9.1640625" style="39"/>
    <col min="1540" max="1540" width="18" style="39" bestFit="1" customWidth="1"/>
    <col min="1541" max="1792" width="9.1640625" style="39"/>
    <col min="1793" max="1793" width="19.33203125" style="39" customWidth="1"/>
    <col min="1794" max="1795" width="9.1640625" style="39"/>
    <col min="1796" max="1796" width="18" style="39" bestFit="1" customWidth="1"/>
    <col min="1797" max="2048" width="9.1640625" style="39"/>
    <col min="2049" max="2049" width="19.33203125" style="39" customWidth="1"/>
    <col min="2050" max="2051" width="9.1640625" style="39"/>
    <col min="2052" max="2052" width="18" style="39" bestFit="1" customWidth="1"/>
    <col min="2053" max="2304" width="9.1640625" style="39"/>
    <col min="2305" max="2305" width="19.33203125" style="39" customWidth="1"/>
    <col min="2306" max="2307" width="9.1640625" style="39"/>
    <col min="2308" max="2308" width="18" style="39" bestFit="1" customWidth="1"/>
    <col min="2309" max="2560" width="9.1640625" style="39"/>
    <col min="2561" max="2561" width="19.33203125" style="39" customWidth="1"/>
    <col min="2562" max="2563" width="9.1640625" style="39"/>
    <col min="2564" max="2564" width="18" style="39" bestFit="1" customWidth="1"/>
    <col min="2565" max="2816" width="9.1640625" style="39"/>
    <col min="2817" max="2817" width="19.33203125" style="39" customWidth="1"/>
    <col min="2818" max="2819" width="9.1640625" style="39"/>
    <col min="2820" max="2820" width="18" style="39" bestFit="1" customWidth="1"/>
    <col min="2821" max="3072" width="9.1640625" style="39"/>
    <col min="3073" max="3073" width="19.33203125" style="39" customWidth="1"/>
    <col min="3074" max="3075" width="9.1640625" style="39"/>
    <col min="3076" max="3076" width="18" style="39" bestFit="1" customWidth="1"/>
    <col min="3077" max="3328" width="9.1640625" style="39"/>
    <col min="3329" max="3329" width="19.33203125" style="39" customWidth="1"/>
    <col min="3330" max="3331" width="9.1640625" style="39"/>
    <col min="3332" max="3332" width="18" style="39" bestFit="1" customWidth="1"/>
    <col min="3333" max="3584" width="9.1640625" style="39"/>
    <col min="3585" max="3585" width="19.33203125" style="39" customWidth="1"/>
    <col min="3586" max="3587" width="9.1640625" style="39"/>
    <col min="3588" max="3588" width="18" style="39" bestFit="1" customWidth="1"/>
    <col min="3589" max="3840" width="9.1640625" style="39"/>
    <col min="3841" max="3841" width="19.33203125" style="39" customWidth="1"/>
    <col min="3842" max="3843" width="9.1640625" style="39"/>
    <col min="3844" max="3844" width="18" style="39" bestFit="1" customWidth="1"/>
    <col min="3845" max="4096" width="9.1640625" style="39"/>
    <col min="4097" max="4097" width="19.33203125" style="39" customWidth="1"/>
    <col min="4098" max="4099" width="9.1640625" style="39"/>
    <col min="4100" max="4100" width="18" style="39" bestFit="1" customWidth="1"/>
    <col min="4101" max="4352" width="9.1640625" style="39"/>
    <col min="4353" max="4353" width="19.33203125" style="39" customWidth="1"/>
    <col min="4354" max="4355" width="9.1640625" style="39"/>
    <col min="4356" max="4356" width="18" style="39" bestFit="1" customWidth="1"/>
    <col min="4357" max="4608" width="9.1640625" style="39"/>
    <col min="4609" max="4609" width="19.33203125" style="39" customWidth="1"/>
    <col min="4610" max="4611" width="9.1640625" style="39"/>
    <col min="4612" max="4612" width="18" style="39" bestFit="1" customWidth="1"/>
    <col min="4613" max="4864" width="9.1640625" style="39"/>
    <col min="4865" max="4865" width="19.33203125" style="39" customWidth="1"/>
    <col min="4866" max="4867" width="9.1640625" style="39"/>
    <col min="4868" max="4868" width="18" style="39" bestFit="1" customWidth="1"/>
    <col min="4869" max="5120" width="9.1640625" style="39"/>
    <col min="5121" max="5121" width="19.33203125" style="39" customWidth="1"/>
    <col min="5122" max="5123" width="9.1640625" style="39"/>
    <col min="5124" max="5124" width="18" style="39" bestFit="1" customWidth="1"/>
    <col min="5125" max="5376" width="9.1640625" style="39"/>
    <col min="5377" max="5377" width="19.33203125" style="39" customWidth="1"/>
    <col min="5378" max="5379" width="9.1640625" style="39"/>
    <col min="5380" max="5380" width="18" style="39" bestFit="1" customWidth="1"/>
    <col min="5381" max="5632" width="9.1640625" style="39"/>
    <col min="5633" max="5633" width="19.33203125" style="39" customWidth="1"/>
    <col min="5634" max="5635" width="9.1640625" style="39"/>
    <col min="5636" max="5636" width="18" style="39" bestFit="1" customWidth="1"/>
    <col min="5637" max="5888" width="9.1640625" style="39"/>
    <col min="5889" max="5889" width="19.33203125" style="39" customWidth="1"/>
    <col min="5890" max="5891" width="9.1640625" style="39"/>
    <col min="5892" max="5892" width="18" style="39" bestFit="1" customWidth="1"/>
    <col min="5893" max="6144" width="9.1640625" style="39"/>
    <col min="6145" max="6145" width="19.33203125" style="39" customWidth="1"/>
    <col min="6146" max="6147" width="9.1640625" style="39"/>
    <col min="6148" max="6148" width="18" style="39" bestFit="1" customWidth="1"/>
    <col min="6149" max="6400" width="9.1640625" style="39"/>
    <col min="6401" max="6401" width="19.33203125" style="39" customWidth="1"/>
    <col min="6402" max="6403" width="9.1640625" style="39"/>
    <col min="6404" max="6404" width="18" style="39" bestFit="1" customWidth="1"/>
    <col min="6405" max="6656" width="9.1640625" style="39"/>
    <col min="6657" max="6657" width="19.33203125" style="39" customWidth="1"/>
    <col min="6658" max="6659" width="9.1640625" style="39"/>
    <col min="6660" max="6660" width="18" style="39" bestFit="1" customWidth="1"/>
    <col min="6661" max="6912" width="9.1640625" style="39"/>
    <col min="6913" max="6913" width="19.33203125" style="39" customWidth="1"/>
    <col min="6914" max="6915" width="9.1640625" style="39"/>
    <col min="6916" max="6916" width="18" style="39" bestFit="1" customWidth="1"/>
    <col min="6917" max="7168" width="9.1640625" style="39"/>
    <col min="7169" max="7169" width="19.33203125" style="39" customWidth="1"/>
    <col min="7170" max="7171" width="9.1640625" style="39"/>
    <col min="7172" max="7172" width="18" style="39" bestFit="1" customWidth="1"/>
    <col min="7173" max="7424" width="9.1640625" style="39"/>
    <col min="7425" max="7425" width="19.33203125" style="39" customWidth="1"/>
    <col min="7426" max="7427" width="9.1640625" style="39"/>
    <col min="7428" max="7428" width="18" style="39" bestFit="1" customWidth="1"/>
    <col min="7429" max="7680" width="9.1640625" style="39"/>
    <col min="7681" max="7681" width="19.33203125" style="39" customWidth="1"/>
    <col min="7682" max="7683" width="9.1640625" style="39"/>
    <col min="7684" max="7684" width="18" style="39" bestFit="1" customWidth="1"/>
    <col min="7685" max="7936" width="9.1640625" style="39"/>
    <col min="7937" max="7937" width="19.33203125" style="39" customWidth="1"/>
    <col min="7938" max="7939" width="9.1640625" style="39"/>
    <col min="7940" max="7940" width="18" style="39" bestFit="1" customWidth="1"/>
    <col min="7941" max="8192" width="9.1640625" style="39"/>
    <col min="8193" max="8193" width="19.33203125" style="39" customWidth="1"/>
    <col min="8194" max="8195" width="9.1640625" style="39"/>
    <col min="8196" max="8196" width="18" style="39" bestFit="1" customWidth="1"/>
    <col min="8197" max="8448" width="9.1640625" style="39"/>
    <col min="8449" max="8449" width="19.33203125" style="39" customWidth="1"/>
    <col min="8450" max="8451" width="9.1640625" style="39"/>
    <col min="8452" max="8452" width="18" style="39" bestFit="1" customWidth="1"/>
    <col min="8453" max="8704" width="9.1640625" style="39"/>
    <col min="8705" max="8705" width="19.33203125" style="39" customWidth="1"/>
    <col min="8706" max="8707" width="9.1640625" style="39"/>
    <col min="8708" max="8708" width="18" style="39" bestFit="1" customWidth="1"/>
    <col min="8709" max="8960" width="9.1640625" style="39"/>
    <col min="8961" max="8961" width="19.33203125" style="39" customWidth="1"/>
    <col min="8962" max="8963" width="9.1640625" style="39"/>
    <col min="8964" max="8964" width="18" style="39" bestFit="1" customWidth="1"/>
    <col min="8965" max="9216" width="9.1640625" style="39"/>
    <col min="9217" max="9217" width="19.33203125" style="39" customWidth="1"/>
    <col min="9218" max="9219" width="9.1640625" style="39"/>
    <col min="9220" max="9220" width="18" style="39" bestFit="1" customWidth="1"/>
    <col min="9221" max="9472" width="9.1640625" style="39"/>
    <col min="9473" max="9473" width="19.33203125" style="39" customWidth="1"/>
    <col min="9474" max="9475" width="9.1640625" style="39"/>
    <col min="9476" max="9476" width="18" style="39" bestFit="1" customWidth="1"/>
    <col min="9477" max="9728" width="9.1640625" style="39"/>
    <col min="9729" max="9729" width="19.33203125" style="39" customWidth="1"/>
    <col min="9730" max="9731" width="9.1640625" style="39"/>
    <col min="9732" max="9732" width="18" style="39" bestFit="1" customWidth="1"/>
    <col min="9733" max="9984" width="9.1640625" style="39"/>
    <col min="9985" max="9985" width="19.33203125" style="39" customWidth="1"/>
    <col min="9986" max="9987" width="9.1640625" style="39"/>
    <col min="9988" max="9988" width="18" style="39" bestFit="1" customWidth="1"/>
    <col min="9989" max="10240" width="9.1640625" style="39"/>
    <col min="10241" max="10241" width="19.33203125" style="39" customWidth="1"/>
    <col min="10242" max="10243" width="9.1640625" style="39"/>
    <col min="10244" max="10244" width="18" style="39" bestFit="1" customWidth="1"/>
    <col min="10245" max="10496" width="9.1640625" style="39"/>
    <col min="10497" max="10497" width="19.33203125" style="39" customWidth="1"/>
    <col min="10498" max="10499" width="9.1640625" style="39"/>
    <col min="10500" max="10500" width="18" style="39" bestFit="1" customWidth="1"/>
    <col min="10501" max="10752" width="9.1640625" style="39"/>
    <col min="10753" max="10753" width="19.33203125" style="39" customWidth="1"/>
    <col min="10754" max="10755" width="9.1640625" style="39"/>
    <col min="10756" max="10756" width="18" style="39" bestFit="1" customWidth="1"/>
    <col min="10757" max="11008" width="9.1640625" style="39"/>
    <col min="11009" max="11009" width="19.33203125" style="39" customWidth="1"/>
    <col min="11010" max="11011" width="9.1640625" style="39"/>
    <col min="11012" max="11012" width="18" style="39" bestFit="1" customWidth="1"/>
    <col min="11013" max="11264" width="9.1640625" style="39"/>
    <col min="11265" max="11265" width="19.33203125" style="39" customWidth="1"/>
    <col min="11266" max="11267" width="9.1640625" style="39"/>
    <col min="11268" max="11268" width="18" style="39" bestFit="1" customWidth="1"/>
    <col min="11269" max="11520" width="9.1640625" style="39"/>
    <col min="11521" max="11521" width="19.33203125" style="39" customWidth="1"/>
    <col min="11522" max="11523" width="9.1640625" style="39"/>
    <col min="11524" max="11524" width="18" style="39" bestFit="1" customWidth="1"/>
    <col min="11525" max="11776" width="9.1640625" style="39"/>
    <col min="11777" max="11777" width="19.33203125" style="39" customWidth="1"/>
    <col min="11778" max="11779" width="9.1640625" style="39"/>
    <col min="11780" max="11780" width="18" style="39" bestFit="1" customWidth="1"/>
    <col min="11781" max="12032" width="9.1640625" style="39"/>
    <col min="12033" max="12033" width="19.33203125" style="39" customWidth="1"/>
    <col min="12034" max="12035" width="9.1640625" style="39"/>
    <col min="12036" max="12036" width="18" style="39" bestFit="1" customWidth="1"/>
    <col min="12037" max="12288" width="9.1640625" style="39"/>
    <col min="12289" max="12289" width="19.33203125" style="39" customWidth="1"/>
    <col min="12290" max="12291" width="9.1640625" style="39"/>
    <col min="12292" max="12292" width="18" style="39" bestFit="1" customWidth="1"/>
    <col min="12293" max="12544" width="9.1640625" style="39"/>
    <col min="12545" max="12545" width="19.33203125" style="39" customWidth="1"/>
    <col min="12546" max="12547" width="9.1640625" style="39"/>
    <col min="12548" max="12548" width="18" style="39" bestFit="1" customWidth="1"/>
    <col min="12549" max="12800" width="9.1640625" style="39"/>
    <col min="12801" max="12801" width="19.33203125" style="39" customWidth="1"/>
    <col min="12802" max="12803" width="9.1640625" style="39"/>
    <col min="12804" max="12804" width="18" style="39" bestFit="1" customWidth="1"/>
    <col min="12805" max="13056" width="9.1640625" style="39"/>
    <col min="13057" max="13057" width="19.33203125" style="39" customWidth="1"/>
    <col min="13058" max="13059" width="9.1640625" style="39"/>
    <col min="13060" max="13060" width="18" style="39" bestFit="1" customWidth="1"/>
    <col min="13061" max="13312" width="9.1640625" style="39"/>
    <col min="13313" max="13313" width="19.33203125" style="39" customWidth="1"/>
    <col min="13314" max="13315" width="9.1640625" style="39"/>
    <col min="13316" max="13316" width="18" style="39" bestFit="1" customWidth="1"/>
    <col min="13317" max="13568" width="9.1640625" style="39"/>
    <col min="13569" max="13569" width="19.33203125" style="39" customWidth="1"/>
    <col min="13570" max="13571" width="9.1640625" style="39"/>
    <col min="13572" max="13572" width="18" style="39" bestFit="1" customWidth="1"/>
    <col min="13573" max="13824" width="9.1640625" style="39"/>
    <col min="13825" max="13825" width="19.33203125" style="39" customWidth="1"/>
    <col min="13826" max="13827" width="9.1640625" style="39"/>
    <col min="13828" max="13828" width="18" style="39" bestFit="1" customWidth="1"/>
    <col min="13829" max="14080" width="9.1640625" style="39"/>
    <col min="14081" max="14081" width="19.33203125" style="39" customWidth="1"/>
    <col min="14082" max="14083" width="9.1640625" style="39"/>
    <col min="14084" max="14084" width="18" style="39" bestFit="1" customWidth="1"/>
    <col min="14085" max="14336" width="9.1640625" style="39"/>
    <col min="14337" max="14337" width="19.33203125" style="39" customWidth="1"/>
    <col min="14338" max="14339" width="9.1640625" style="39"/>
    <col min="14340" max="14340" width="18" style="39" bestFit="1" customWidth="1"/>
    <col min="14341" max="14592" width="9.1640625" style="39"/>
    <col min="14593" max="14593" width="19.33203125" style="39" customWidth="1"/>
    <col min="14594" max="14595" width="9.1640625" style="39"/>
    <col min="14596" max="14596" width="18" style="39" bestFit="1" customWidth="1"/>
    <col min="14597" max="14848" width="9.1640625" style="39"/>
    <col min="14849" max="14849" width="19.33203125" style="39" customWidth="1"/>
    <col min="14850" max="14851" width="9.1640625" style="39"/>
    <col min="14852" max="14852" width="18" style="39" bestFit="1" customWidth="1"/>
    <col min="14853" max="15104" width="9.1640625" style="39"/>
    <col min="15105" max="15105" width="19.33203125" style="39" customWidth="1"/>
    <col min="15106" max="15107" width="9.1640625" style="39"/>
    <col min="15108" max="15108" width="18" style="39" bestFit="1" customWidth="1"/>
    <col min="15109" max="15360" width="9.1640625" style="39"/>
    <col min="15361" max="15361" width="19.33203125" style="39" customWidth="1"/>
    <col min="15362" max="15363" width="9.1640625" style="39"/>
    <col min="15364" max="15364" width="18" style="39" bestFit="1" customWidth="1"/>
    <col min="15365" max="15616" width="9.1640625" style="39"/>
    <col min="15617" max="15617" width="19.33203125" style="39" customWidth="1"/>
    <col min="15618" max="15619" width="9.1640625" style="39"/>
    <col min="15620" max="15620" width="18" style="39" bestFit="1" customWidth="1"/>
    <col min="15621" max="15872" width="9.1640625" style="39"/>
    <col min="15873" max="15873" width="19.33203125" style="39" customWidth="1"/>
    <col min="15874" max="15875" width="9.1640625" style="39"/>
    <col min="15876" max="15876" width="18" style="39" bestFit="1" customWidth="1"/>
    <col min="15877" max="16128" width="9.1640625" style="39"/>
    <col min="16129" max="16129" width="19.33203125" style="39" customWidth="1"/>
    <col min="16130" max="16131" width="9.1640625" style="39"/>
    <col min="16132" max="16132" width="18" style="39" bestFit="1" customWidth="1"/>
    <col min="16133" max="16384" width="9.1640625" style="39"/>
  </cols>
  <sheetData>
    <row r="1" spans="1:7">
      <c r="A1" s="48" t="s">
        <v>50</v>
      </c>
      <c r="B1" s="48"/>
    </row>
    <row r="3" spans="1:7">
      <c r="A3" s="39" t="s">
        <v>51</v>
      </c>
    </row>
    <row r="4" spans="1:7">
      <c r="A4" s="39" t="s">
        <v>52</v>
      </c>
    </row>
    <row r="6" spans="1:7">
      <c r="A6" s="39" t="s">
        <v>53</v>
      </c>
    </row>
    <row r="7" spans="1:7">
      <c r="B7" s="39" t="s">
        <v>54</v>
      </c>
    </row>
    <row r="8" spans="1:7">
      <c r="B8" s="39" t="s">
        <v>55</v>
      </c>
    </row>
    <row r="10" spans="1:7">
      <c r="A10" s="39" t="s">
        <v>56</v>
      </c>
    </row>
    <row r="12" spans="1:7">
      <c r="A12" s="40"/>
    </row>
    <row r="13" spans="1:7">
      <c r="A13" s="41" t="s">
        <v>57</v>
      </c>
    </row>
    <row r="15" spans="1:7">
      <c r="A15" s="127" t="s">
        <v>58</v>
      </c>
      <c r="B15" s="128" t="s">
        <v>59</v>
      </c>
      <c r="C15" s="128"/>
      <c r="D15" s="127" t="s">
        <v>60</v>
      </c>
      <c r="G15" s="42"/>
    </row>
    <row r="16" spans="1:7">
      <c r="A16" s="127"/>
      <c r="B16" s="51" t="s">
        <v>61</v>
      </c>
      <c r="C16" s="51" t="s">
        <v>62</v>
      </c>
      <c r="D16" s="127"/>
    </row>
    <row r="17" spans="1:5">
      <c r="A17" s="51" t="s">
        <v>63</v>
      </c>
      <c r="B17" s="53">
        <v>2</v>
      </c>
      <c r="C17" s="53">
        <v>0</v>
      </c>
      <c r="D17" s="52">
        <f>IF(B17&gt;C17,3,IF(B17=C17,1,0))</f>
        <v>3</v>
      </c>
    </row>
    <row r="18" spans="1:5">
      <c r="A18" s="51" t="s">
        <v>64</v>
      </c>
      <c r="B18" s="53">
        <v>0</v>
      </c>
      <c r="C18" s="53">
        <v>0</v>
      </c>
      <c r="D18" s="52">
        <f t="shared" ref="D18:D26" si="0">IF(B18&gt;C18,3,IF(B18=C18,1,0))</f>
        <v>1</v>
      </c>
    </row>
    <row r="19" spans="1:5">
      <c r="A19" s="51" t="s">
        <v>65</v>
      </c>
      <c r="B19" s="53">
        <v>4</v>
      </c>
      <c r="C19" s="53">
        <v>2</v>
      </c>
      <c r="D19" s="52">
        <f t="shared" si="0"/>
        <v>3</v>
      </c>
    </row>
    <row r="20" spans="1:5">
      <c r="A20" s="51" t="s">
        <v>66</v>
      </c>
      <c r="B20" s="53">
        <v>0</v>
      </c>
      <c r="C20" s="53">
        <v>5</v>
      </c>
      <c r="D20" s="52">
        <f t="shared" si="0"/>
        <v>0</v>
      </c>
    </row>
    <row r="21" spans="1:5">
      <c r="A21" s="51" t="s">
        <v>67</v>
      </c>
      <c r="B21" s="53">
        <v>7</v>
      </c>
      <c r="C21" s="53">
        <v>1</v>
      </c>
      <c r="D21" s="52">
        <f t="shared" si="0"/>
        <v>3</v>
      </c>
    </row>
    <row r="22" spans="1:5">
      <c r="A22" s="51" t="s">
        <v>68</v>
      </c>
      <c r="B22" s="53">
        <v>4</v>
      </c>
      <c r="C22" s="53">
        <v>4</v>
      </c>
      <c r="D22" s="52">
        <f t="shared" si="0"/>
        <v>1</v>
      </c>
    </row>
    <row r="23" spans="1:5">
      <c r="A23" s="51" t="s">
        <v>69</v>
      </c>
      <c r="B23" s="53">
        <v>2</v>
      </c>
      <c r="C23" s="53">
        <v>3</v>
      </c>
      <c r="D23" s="52">
        <f t="shared" si="0"/>
        <v>0</v>
      </c>
    </row>
    <row r="24" spans="1:5">
      <c r="A24" s="51" t="s">
        <v>70</v>
      </c>
      <c r="B24" s="53">
        <v>1</v>
      </c>
      <c r="C24" s="53">
        <v>1</v>
      </c>
      <c r="D24" s="52">
        <f t="shared" si="0"/>
        <v>1</v>
      </c>
    </row>
    <row r="25" spans="1:5">
      <c r="A25" s="51" t="s">
        <v>71</v>
      </c>
      <c r="B25" s="53">
        <v>5</v>
      </c>
      <c r="C25" s="53">
        <v>3</v>
      </c>
      <c r="D25" s="52">
        <f t="shared" si="0"/>
        <v>3</v>
      </c>
    </row>
    <row r="26" spans="1:5">
      <c r="A26" s="51" t="s">
        <v>72</v>
      </c>
      <c r="B26" s="53">
        <v>0</v>
      </c>
      <c r="C26" s="53">
        <v>7</v>
      </c>
      <c r="D26" s="52">
        <f t="shared" si="0"/>
        <v>0</v>
      </c>
    </row>
    <row r="27" spans="1:5">
      <c r="A27" s="51" t="s">
        <v>73</v>
      </c>
      <c r="B27" s="52">
        <f>SUM(B17:B26)</f>
        <v>25</v>
      </c>
      <c r="C27" s="52">
        <f>SUM(C17:C26)</f>
        <v>26</v>
      </c>
      <c r="D27" s="52">
        <f>SUM(D17:D26)</f>
        <v>15</v>
      </c>
    </row>
    <row r="28" spans="1:5">
      <c r="A28" s="43"/>
      <c r="B28" s="43"/>
      <c r="C28" s="43"/>
      <c r="D28" s="43"/>
      <c r="E28" s="43"/>
    </row>
    <row r="29" spans="1:5">
      <c r="A29" s="41" t="s">
        <v>74</v>
      </c>
      <c r="C29" s="43"/>
      <c r="D29" s="43"/>
    </row>
    <row r="30" spans="1:5">
      <c r="A30" s="51" t="s">
        <v>75</v>
      </c>
      <c r="B30" s="52">
        <f>COUNT(B17:B26)</f>
        <v>10</v>
      </c>
      <c r="C30" s="43"/>
      <c r="D30" s="43"/>
    </row>
    <row r="31" spans="1:5">
      <c r="A31" s="51" t="s">
        <v>76</v>
      </c>
      <c r="B31" s="52">
        <f>COUNTIF(D$17:D$26,"=3")</f>
        <v>4</v>
      </c>
      <c r="C31" s="43"/>
      <c r="D31" s="43"/>
    </row>
    <row r="32" spans="1:5">
      <c r="A32" s="51" t="s">
        <v>77</v>
      </c>
      <c r="B32" s="52">
        <f>COUNTIF(D$17:D$26,"=1")</f>
        <v>3</v>
      </c>
      <c r="C32" s="43"/>
      <c r="D32" s="43"/>
    </row>
    <row r="33" spans="1:4">
      <c r="A33" s="51" t="s">
        <v>78</v>
      </c>
      <c r="B33" s="52">
        <f>COUNTIF(D$17:D$26,"=0")</f>
        <v>3</v>
      </c>
      <c r="C33" s="43"/>
      <c r="D33" s="43"/>
    </row>
    <row r="34" spans="1:4">
      <c r="A34" s="51" t="s">
        <v>79</v>
      </c>
      <c r="B34" s="52">
        <f>SUM(D17:D26)</f>
        <v>15</v>
      </c>
      <c r="C34" s="43"/>
      <c r="D34" s="43"/>
    </row>
    <row r="35" spans="1:4">
      <c r="A35" s="51" t="s">
        <v>80</v>
      </c>
      <c r="B35" s="50" t="str">
        <f>IF(B27&gt;C27,"aktivní",IF(B27=C27,"remíza","pasivní"))</f>
        <v>pasivní</v>
      </c>
    </row>
  </sheetData>
  <mergeCells count="3">
    <mergeCell ref="A15:A16"/>
    <mergeCell ref="B15:C15"/>
    <mergeCell ref="D15:D16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D14" sqref="D14"/>
    </sheetView>
  </sheetViews>
  <sheetFormatPr baseColWidth="10" defaultColWidth="9.1640625" defaultRowHeight="15"/>
  <cols>
    <col min="1" max="1" width="18" style="5" customWidth="1"/>
    <col min="2" max="2" width="9.1640625" style="5"/>
    <col min="3" max="3" width="16" style="5" customWidth="1"/>
    <col min="4" max="4" width="18.5" style="5" customWidth="1"/>
    <col min="5" max="16384" width="9.1640625" style="5"/>
  </cols>
  <sheetData>
    <row r="1" spans="1:14">
      <c r="A1" s="48" t="s">
        <v>10</v>
      </c>
    </row>
    <row r="2" spans="1:14">
      <c r="A2"/>
    </row>
    <row r="3" spans="1:14">
      <c r="A3" s="5" t="s">
        <v>86</v>
      </c>
    </row>
    <row r="4" spans="1:14">
      <c r="A4" s="5" t="s">
        <v>11</v>
      </c>
    </row>
    <row r="5" spans="1:14">
      <c r="B5" s="5" t="s">
        <v>12</v>
      </c>
    </row>
    <row r="7" spans="1:14">
      <c r="A7" s="5" t="s">
        <v>87</v>
      </c>
    </row>
    <row r="9" spans="1:14">
      <c r="A9" s="5" t="s">
        <v>13</v>
      </c>
      <c r="B9" s="5" t="s">
        <v>14</v>
      </c>
    </row>
    <row r="10" spans="1:14">
      <c r="A10" s="7">
        <f ca="1">TODAY()</f>
        <v>44959</v>
      </c>
      <c r="B10" s="5">
        <f ca="1">WEEKDAY(A10,2)</f>
        <v>4</v>
      </c>
      <c r="C10" s="8" t="str">
        <f ca="1">IF(B10&gt;5,"víkend","pracovní den")</f>
        <v>pracovní den</v>
      </c>
      <c r="D10" s="6" t="str" cm="1">
        <f t="array" aca="1" ref="D10" ca="1">_xlfn.IFS(B10=1,"pondělí",B10=2,"úterý",B10=3,"středa",B10=4,"čtvrtek",B10=5,"pátek",B10=6,"sobota",B10=7,"neděle")</f>
        <v>čtvrtek</v>
      </c>
    </row>
    <row r="11" spans="1:14">
      <c r="A11"/>
      <c r="B11"/>
      <c r="C11"/>
      <c r="D11"/>
    </row>
    <row r="16" spans="1:14">
      <c r="H16"/>
      <c r="I16"/>
      <c r="J16"/>
      <c r="K16"/>
      <c r="L16"/>
      <c r="M16"/>
      <c r="N16"/>
    </row>
    <row r="17" spans="8:14">
      <c r="H17"/>
      <c r="I17"/>
      <c r="J17"/>
      <c r="K17"/>
      <c r="L17"/>
      <c r="M17"/>
      <c r="N17"/>
    </row>
    <row r="18" spans="8:14">
      <c r="H18"/>
      <c r="I18"/>
      <c r="J18"/>
      <c r="K18"/>
      <c r="L18"/>
      <c r="M18"/>
      <c r="N18"/>
    </row>
    <row r="19" spans="8:14">
      <c r="H19"/>
      <c r="I19"/>
      <c r="J19"/>
      <c r="K19"/>
      <c r="L19"/>
      <c r="M19"/>
      <c r="N19"/>
    </row>
    <row r="20" spans="8:14">
      <c r="H20"/>
      <c r="I20"/>
      <c r="J20"/>
      <c r="K20"/>
      <c r="L20"/>
      <c r="M20"/>
      <c r="N20"/>
    </row>
    <row r="21" spans="8:14">
      <c r="H21"/>
      <c r="I21"/>
      <c r="J21"/>
      <c r="K21"/>
      <c r="L21"/>
      <c r="M21"/>
      <c r="N21"/>
    </row>
    <row r="22" spans="8:14">
      <c r="H22"/>
      <c r="I22"/>
      <c r="J22"/>
      <c r="K22"/>
      <c r="L22"/>
      <c r="M22"/>
      <c r="N22"/>
    </row>
    <row r="23" spans="8:14">
      <c r="H23"/>
      <c r="I23"/>
      <c r="J23"/>
      <c r="K23"/>
      <c r="L23"/>
      <c r="M23"/>
      <c r="N23"/>
    </row>
    <row r="24" spans="8:14">
      <c r="H24"/>
      <c r="I24"/>
      <c r="J24"/>
      <c r="K24"/>
      <c r="L24"/>
      <c r="M24"/>
      <c r="N24"/>
    </row>
    <row r="25" spans="8:14">
      <c r="H25"/>
      <c r="I25"/>
      <c r="J25"/>
      <c r="K25"/>
      <c r="L25"/>
      <c r="M25"/>
      <c r="N25"/>
    </row>
    <row r="26" spans="8:14">
      <c r="H26"/>
      <c r="I26"/>
      <c r="J26"/>
      <c r="K26"/>
      <c r="L26"/>
      <c r="M26"/>
      <c r="N26"/>
    </row>
    <row r="27" spans="8:14">
      <c r="H27"/>
      <c r="I27"/>
      <c r="J27"/>
      <c r="K27"/>
      <c r="L27"/>
      <c r="M27"/>
      <c r="N27"/>
    </row>
    <row r="28" spans="8:14">
      <c r="H28"/>
      <c r="I28"/>
      <c r="J28"/>
      <c r="K28"/>
      <c r="L28"/>
      <c r="M28"/>
      <c r="N28"/>
    </row>
    <row r="29" spans="8:14">
      <c r="H29"/>
      <c r="I29"/>
      <c r="J29"/>
      <c r="K29"/>
      <c r="L29"/>
      <c r="M29"/>
      <c r="N29"/>
    </row>
    <row r="30" spans="8:14">
      <c r="H30"/>
      <c r="I30"/>
      <c r="J30"/>
      <c r="K30"/>
      <c r="L30"/>
      <c r="M30"/>
      <c r="N3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15" sqref="G15"/>
    </sheetView>
  </sheetViews>
  <sheetFormatPr baseColWidth="10" defaultColWidth="9.1640625" defaultRowHeight="15"/>
  <cols>
    <col min="1" max="6" width="9.1640625" style="5"/>
    <col min="7" max="7" width="16.83203125" style="5" customWidth="1"/>
    <col min="8" max="16384" width="9.1640625" style="5"/>
  </cols>
  <sheetData>
    <row r="1" spans="1:7">
      <c r="A1" s="48" t="s">
        <v>2</v>
      </c>
      <c r="B1" s="47"/>
      <c r="C1" s="47"/>
    </row>
    <row r="3" spans="1:7">
      <c r="A3" s="5" t="s">
        <v>4</v>
      </c>
    </row>
    <row r="4" spans="1:7">
      <c r="A4" s="5" t="s">
        <v>88</v>
      </c>
    </row>
    <row r="6" spans="1:7">
      <c r="G6" s="5" t="s">
        <v>3</v>
      </c>
    </row>
    <row r="7" spans="1:7" ht="16">
      <c r="A7" s="2">
        <v>1</v>
      </c>
      <c r="B7" s="1" t="s">
        <v>0</v>
      </c>
      <c r="C7" s="2">
        <v>2</v>
      </c>
      <c r="D7" s="3" t="s">
        <v>1</v>
      </c>
      <c r="E7" s="4">
        <v>4</v>
      </c>
      <c r="F7"/>
      <c r="G7" s="6" t="str">
        <f>IF(ISBLANK(E7)=TRUE,"",IF(A7+C7=E7,"dobře","špatně"))</f>
        <v>špatně</v>
      </c>
    </row>
    <row r="9" spans="1:7">
      <c r="A9" s="5" t="s">
        <v>5</v>
      </c>
    </row>
    <row r="10" spans="1:7">
      <c r="B10" s="5" t="s">
        <v>6</v>
      </c>
    </row>
    <row r="11" spans="1:7">
      <c r="B11" s="5" t="s">
        <v>9</v>
      </c>
    </row>
    <row r="12" spans="1:7">
      <c r="C12" s="5" t="s">
        <v>7</v>
      </c>
    </row>
    <row r="13" spans="1:7">
      <c r="C13" s="5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G22" sqref="G22"/>
    </sheetView>
  </sheetViews>
  <sheetFormatPr baseColWidth="10" defaultColWidth="9.1640625" defaultRowHeight="15"/>
  <cols>
    <col min="1" max="3" width="9.1640625" style="20"/>
    <col min="4" max="4" width="24.6640625" style="20" customWidth="1"/>
    <col min="5" max="6" width="25.6640625" style="20" customWidth="1"/>
    <col min="7" max="7" width="13.5" style="20" customWidth="1"/>
    <col min="8" max="9" width="12" style="20" customWidth="1"/>
    <col min="10" max="16384" width="9.1640625" style="20"/>
  </cols>
  <sheetData>
    <row r="1" spans="1:6">
      <c r="A1" s="48" t="s">
        <v>35</v>
      </c>
      <c r="B1" s="48"/>
    </row>
    <row r="2" spans="1:6">
      <c r="B2" s="20" t="s">
        <v>36</v>
      </c>
    </row>
    <row r="3" spans="1:6">
      <c r="B3" s="20" t="s">
        <v>37</v>
      </c>
    </row>
    <row r="5" spans="1:6">
      <c r="A5" s="5" t="s">
        <v>89</v>
      </c>
    </row>
    <row r="7" spans="1:6">
      <c r="A7" s="21" t="s">
        <v>29</v>
      </c>
      <c r="B7" s="21" t="s">
        <v>30</v>
      </c>
      <c r="C7" s="21" t="s">
        <v>31</v>
      </c>
      <c r="D7" s="22" t="s">
        <v>32</v>
      </c>
      <c r="E7" s="22" t="s">
        <v>33</v>
      </c>
      <c r="F7" s="22" t="s">
        <v>34</v>
      </c>
    </row>
    <row r="8" spans="1:6">
      <c r="A8" s="23">
        <v>12</v>
      </c>
      <c r="B8" s="23">
        <v>8</v>
      </c>
      <c r="C8" s="23">
        <v>3</v>
      </c>
      <c r="D8" s="24" t="str">
        <f>IF(MAX(A8:C8)&gt;=0.5*SUM(A8:C8),"ne","ano")</f>
        <v>ne</v>
      </c>
      <c r="E8" s="24" t="str">
        <f>IF(AND(A8=B8,B8=C8,A8=C8),"ano","ne")</f>
        <v>ne</v>
      </c>
      <c r="F8" s="24" t="str">
        <f>IF(OR(A8=B8,B8=C8,A8=C8),"ano","ne")</f>
        <v>ne</v>
      </c>
    </row>
    <row r="9" spans="1:6">
      <c r="A9" s="23">
        <v>8</v>
      </c>
      <c r="B9" s="23">
        <v>8</v>
      </c>
      <c r="C9" s="23">
        <v>2</v>
      </c>
      <c r="D9" s="24" t="str">
        <f t="shared" ref="D9:D11" si="0">IF(MAX(A9:C9)&gt;=0.5*SUM(A9:C9),"ne","ano")</f>
        <v>ano</v>
      </c>
      <c r="E9" s="24" t="str">
        <f t="shared" ref="E9:E11" si="1">IF(AND(A9=B9,B9=C9,A9=C9),"ano","ne")</f>
        <v>ne</v>
      </c>
      <c r="F9" s="24" t="str">
        <f t="shared" ref="F9:F11" si="2">IF(OR(A9=B9,B9=C9,A9=C9),"ano","ne")</f>
        <v>ano</v>
      </c>
    </row>
    <row r="10" spans="1:6">
      <c r="A10" s="23">
        <v>1.5</v>
      </c>
      <c r="B10" s="23">
        <v>1.5</v>
      </c>
      <c r="C10" s="23">
        <v>1.5</v>
      </c>
      <c r="D10" s="24" t="str">
        <f t="shared" si="0"/>
        <v>ano</v>
      </c>
      <c r="E10" s="24" t="str">
        <f t="shared" si="1"/>
        <v>ano</v>
      </c>
      <c r="F10" s="24" t="str">
        <f t="shared" si="2"/>
        <v>ano</v>
      </c>
    </row>
    <row r="11" spans="1:6">
      <c r="A11" s="23">
        <v>1.5</v>
      </c>
      <c r="B11" s="23">
        <v>3</v>
      </c>
      <c r="C11" s="23">
        <v>1.5</v>
      </c>
      <c r="D11" s="24" t="str">
        <f t="shared" si="0"/>
        <v>ne</v>
      </c>
      <c r="E11" s="24" t="str">
        <f t="shared" si="1"/>
        <v>ne</v>
      </c>
      <c r="F11" s="24" t="str">
        <f t="shared" si="2"/>
        <v>ano</v>
      </c>
    </row>
    <row r="14" spans="1:6">
      <c r="A14" s="48" t="s">
        <v>21</v>
      </c>
    </row>
    <row r="15" spans="1:6">
      <c r="B15" s="20" t="s">
        <v>38</v>
      </c>
    </row>
    <row r="17" spans="2:2">
      <c r="B17" s="20" t="s">
        <v>39</v>
      </c>
    </row>
    <row r="19" spans="2:2">
      <c r="B19" s="20" t="s">
        <v>40</v>
      </c>
    </row>
    <row r="21" spans="2:2">
      <c r="B21" s="20" t="s">
        <v>41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workbookViewId="0">
      <selection activeCell="G24" sqref="G24"/>
    </sheetView>
  </sheetViews>
  <sheetFormatPr baseColWidth="10" defaultColWidth="9.1640625" defaultRowHeight="16"/>
  <cols>
    <col min="1" max="11" width="9.1640625" style="9"/>
    <col min="12" max="12" width="11.1640625" style="9" customWidth="1"/>
    <col min="13" max="13" width="18.5" style="9" customWidth="1"/>
    <col min="14" max="16384" width="9.1640625" style="9"/>
  </cols>
  <sheetData>
    <row r="1" spans="1:13">
      <c r="A1" s="48" t="s">
        <v>22</v>
      </c>
      <c r="B1" s="48"/>
    </row>
    <row r="2" spans="1:13">
      <c r="B2" s="9" t="s">
        <v>28</v>
      </c>
    </row>
    <row r="3" spans="1:13">
      <c r="B3" s="48" t="s">
        <v>21</v>
      </c>
    </row>
    <row r="4" spans="1:13">
      <c r="C4" s="9" t="s">
        <v>23</v>
      </c>
    </row>
    <row r="5" spans="1:13">
      <c r="C5" s="9" t="s">
        <v>25</v>
      </c>
    </row>
    <row r="6" spans="1:13">
      <c r="C6" s="9" t="s">
        <v>24</v>
      </c>
    </row>
    <row r="7" spans="1:13">
      <c r="C7" s="9" t="s">
        <v>26</v>
      </c>
    </row>
    <row r="8" spans="1:13">
      <c r="C8" s="9" t="s">
        <v>27</v>
      </c>
    </row>
    <row r="9" spans="1:13">
      <c r="H9" s="10" t="s">
        <v>15</v>
      </c>
    </row>
    <row r="10" spans="1:13">
      <c r="A10" s="11"/>
      <c r="B10" s="12"/>
      <c r="C10" s="49">
        <v>37</v>
      </c>
      <c r="D10" s="12"/>
      <c r="E10" s="12"/>
      <c r="F10" s="13"/>
      <c r="H10" s="14"/>
      <c r="I10" s="14"/>
      <c r="J10" s="15">
        <v>5</v>
      </c>
      <c r="K10" s="14"/>
      <c r="L10" s="14" t="s">
        <v>16</v>
      </c>
      <c r="M10" s="16" t="s">
        <v>17</v>
      </c>
    </row>
    <row r="11" spans="1:13">
      <c r="A11" s="130">
        <v>1</v>
      </c>
      <c r="B11" s="131" t="s">
        <v>18</v>
      </c>
      <c r="C11" s="131">
        <f>$C$10</f>
        <v>37</v>
      </c>
      <c r="D11" s="131" t="s">
        <v>1</v>
      </c>
      <c r="E11" s="131">
        <v>37</v>
      </c>
      <c r="F11" s="132" t="str">
        <f>IF(ISBLANK(E11)=TRUE,"",IF(A11*C11=E11,"dobře","špatně"))</f>
        <v>dobře</v>
      </c>
      <c r="H11" s="17">
        <v>1</v>
      </c>
      <c r="I11" s="17" t="s">
        <v>18</v>
      </c>
      <c r="J11" s="17">
        <v>5</v>
      </c>
      <c r="K11" s="17" t="s">
        <v>1</v>
      </c>
      <c r="L11" s="18">
        <v>5</v>
      </c>
      <c r="M11" s="19" t="s">
        <v>19</v>
      </c>
    </row>
    <row r="12" spans="1:13">
      <c r="A12" s="130">
        <v>2</v>
      </c>
      <c r="B12" s="131" t="s">
        <v>18</v>
      </c>
      <c r="C12" s="131">
        <f t="shared" ref="C12:C30" si="0">$C$10</f>
        <v>37</v>
      </c>
      <c r="D12" s="131" t="s">
        <v>1</v>
      </c>
      <c r="E12" s="131">
        <v>5</v>
      </c>
      <c r="F12" s="132" t="str">
        <f t="shared" ref="F12:F30" si="1">IF(ISBLANK(E12)=TRUE,"",IF(A12*C12=E12,"dobře","špatně"))</f>
        <v>špatně</v>
      </c>
      <c r="H12" s="17">
        <v>2</v>
      </c>
      <c r="I12" s="17" t="s">
        <v>18</v>
      </c>
      <c r="J12" s="17">
        <v>5</v>
      </c>
      <c r="K12" s="17" t="s">
        <v>1</v>
      </c>
      <c r="L12" s="18">
        <v>11</v>
      </c>
      <c r="M12" s="19" t="s">
        <v>20</v>
      </c>
    </row>
    <row r="13" spans="1:13">
      <c r="A13" s="130">
        <v>3</v>
      </c>
      <c r="B13" s="131" t="s">
        <v>18</v>
      </c>
      <c r="C13" s="131">
        <f t="shared" si="0"/>
        <v>37</v>
      </c>
      <c r="D13" s="131" t="s">
        <v>1</v>
      </c>
      <c r="E13" s="131">
        <v>7</v>
      </c>
      <c r="F13" s="132" t="str">
        <f t="shared" si="1"/>
        <v>špatně</v>
      </c>
      <c r="H13" s="17">
        <v>3</v>
      </c>
      <c r="I13" s="17" t="s">
        <v>18</v>
      </c>
      <c r="J13" s="17">
        <v>5</v>
      </c>
      <c r="K13" s="17" t="s">
        <v>1</v>
      </c>
      <c r="L13" s="18">
        <v>15</v>
      </c>
      <c r="M13" s="19" t="s">
        <v>19</v>
      </c>
    </row>
    <row r="14" spans="1:13">
      <c r="A14" s="130">
        <v>4</v>
      </c>
      <c r="B14" s="131" t="s">
        <v>18</v>
      </c>
      <c r="C14" s="131">
        <f t="shared" si="0"/>
        <v>37</v>
      </c>
      <c r="D14" s="131" t="s">
        <v>1</v>
      </c>
      <c r="E14" s="131">
        <v>9.6666666666666696</v>
      </c>
      <c r="F14" s="132" t="str">
        <f t="shared" si="1"/>
        <v>špatně</v>
      </c>
      <c r="H14" s="17">
        <v>4</v>
      </c>
      <c r="I14" s="17" t="s">
        <v>18</v>
      </c>
      <c r="J14" s="17">
        <v>5</v>
      </c>
      <c r="K14" s="17" t="s">
        <v>1</v>
      </c>
      <c r="L14" s="18">
        <v>20</v>
      </c>
      <c r="M14" s="19" t="s">
        <v>19</v>
      </c>
    </row>
    <row r="15" spans="1:13">
      <c r="A15" s="130">
        <v>5</v>
      </c>
      <c r="B15" s="131" t="s">
        <v>18</v>
      </c>
      <c r="C15" s="131">
        <f t="shared" si="0"/>
        <v>37</v>
      </c>
      <c r="D15" s="131" t="s">
        <v>1</v>
      </c>
      <c r="E15" s="131">
        <v>12.1666666666667</v>
      </c>
      <c r="F15" s="132" t="str">
        <f t="shared" si="1"/>
        <v>špatně</v>
      </c>
      <c r="H15" s="17">
        <v>5</v>
      </c>
      <c r="I15" s="17" t="s">
        <v>18</v>
      </c>
      <c r="J15" s="17">
        <v>5</v>
      </c>
      <c r="K15" s="17" t="s">
        <v>1</v>
      </c>
      <c r="L15" s="18">
        <v>25</v>
      </c>
      <c r="M15" s="19" t="s">
        <v>19</v>
      </c>
    </row>
    <row r="16" spans="1:13">
      <c r="A16" s="130">
        <v>6</v>
      </c>
      <c r="B16" s="131" t="s">
        <v>18</v>
      </c>
      <c r="C16" s="131">
        <f t="shared" si="0"/>
        <v>37</v>
      </c>
      <c r="D16" s="131" t="s">
        <v>1</v>
      </c>
      <c r="E16" s="131">
        <v>14.6666666666667</v>
      </c>
      <c r="F16" s="132" t="str">
        <f t="shared" si="1"/>
        <v>špatně</v>
      </c>
      <c r="H16" s="17">
        <v>6</v>
      </c>
      <c r="I16" s="17" t="s">
        <v>18</v>
      </c>
      <c r="J16" s="17">
        <v>5</v>
      </c>
      <c r="K16" s="17" t="s">
        <v>1</v>
      </c>
      <c r="L16" s="18">
        <v>30</v>
      </c>
      <c r="M16" s="19" t="s">
        <v>19</v>
      </c>
    </row>
    <row r="17" spans="1:13">
      <c r="A17" s="130">
        <v>7</v>
      </c>
      <c r="B17" s="131" t="s">
        <v>18</v>
      </c>
      <c r="C17" s="131">
        <f t="shared" si="0"/>
        <v>37</v>
      </c>
      <c r="D17" s="131" t="s">
        <v>1</v>
      </c>
      <c r="E17" s="131">
        <v>17.1666666666667</v>
      </c>
      <c r="F17" s="132" t="str">
        <f t="shared" si="1"/>
        <v>špatně</v>
      </c>
      <c r="H17" s="17">
        <v>7</v>
      </c>
      <c r="I17" s="17" t="s">
        <v>18</v>
      </c>
      <c r="J17" s="17">
        <v>5</v>
      </c>
      <c r="K17" s="17" t="s">
        <v>1</v>
      </c>
      <c r="L17" s="18">
        <v>35</v>
      </c>
      <c r="M17" s="19" t="s">
        <v>19</v>
      </c>
    </row>
    <row r="18" spans="1:13">
      <c r="A18" s="130">
        <v>8</v>
      </c>
      <c r="B18" s="131" t="s">
        <v>18</v>
      </c>
      <c r="C18" s="131">
        <f t="shared" si="0"/>
        <v>37</v>
      </c>
      <c r="D18" s="131" t="s">
        <v>1</v>
      </c>
      <c r="E18" s="131">
        <v>19.6666666666667</v>
      </c>
      <c r="F18" s="132" t="str">
        <f t="shared" si="1"/>
        <v>špatně</v>
      </c>
      <c r="H18" s="17">
        <v>8</v>
      </c>
      <c r="I18" s="17" t="s">
        <v>18</v>
      </c>
      <c r="J18" s="17">
        <v>5</v>
      </c>
      <c r="K18" s="17" t="s">
        <v>1</v>
      </c>
      <c r="L18" s="18">
        <v>40</v>
      </c>
      <c r="M18" s="19" t="s">
        <v>19</v>
      </c>
    </row>
    <row r="19" spans="1:13">
      <c r="A19" s="130">
        <v>9</v>
      </c>
      <c r="B19" s="131" t="s">
        <v>18</v>
      </c>
      <c r="C19" s="131">
        <f t="shared" si="0"/>
        <v>37</v>
      </c>
      <c r="D19" s="131" t="s">
        <v>1</v>
      </c>
      <c r="E19" s="131">
        <v>22.1666666666667</v>
      </c>
      <c r="F19" s="132" t="str">
        <f t="shared" si="1"/>
        <v>špatně</v>
      </c>
      <c r="H19" s="17">
        <v>9</v>
      </c>
      <c r="I19" s="17" t="s">
        <v>18</v>
      </c>
      <c r="J19" s="17">
        <v>5</v>
      </c>
      <c r="K19" s="17" t="s">
        <v>1</v>
      </c>
      <c r="L19" s="18">
        <v>45</v>
      </c>
      <c r="M19" s="19" t="s">
        <v>19</v>
      </c>
    </row>
    <row r="20" spans="1:13">
      <c r="A20" s="130">
        <v>10</v>
      </c>
      <c r="B20" s="131" t="s">
        <v>18</v>
      </c>
      <c r="C20" s="131">
        <f t="shared" si="0"/>
        <v>37</v>
      </c>
      <c r="D20" s="131" t="s">
        <v>1</v>
      </c>
      <c r="E20" s="131">
        <v>24.6666666666667</v>
      </c>
      <c r="F20" s="132" t="str">
        <f t="shared" si="1"/>
        <v>špatně</v>
      </c>
      <c r="H20" s="17">
        <v>10</v>
      </c>
      <c r="I20" s="17" t="s">
        <v>18</v>
      </c>
      <c r="J20" s="17">
        <v>5</v>
      </c>
      <c r="K20" s="17" t="s">
        <v>1</v>
      </c>
      <c r="L20" s="18">
        <v>50</v>
      </c>
      <c r="M20" s="19" t="s">
        <v>19</v>
      </c>
    </row>
    <row r="21" spans="1:13">
      <c r="A21" s="130">
        <v>11</v>
      </c>
      <c r="B21" s="131" t="s">
        <v>18</v>
      </c>
      <c r="C21" s="131">
        <f t="shared" si="0"/>
        <v>37</v>
      </c>
      <c r="D21" s="131" t="s">
        <v>1</v>
      </c>
      <c r="E21" s="131">
        <v>27.1666666666667</v>
      </c>
      <c r="F21" s="132" t="str">
        <f t="shared" si="1"/>
        <v>špatně</v>
      </c>
      <c r="H21" s="17">
        <v>11</v>
      </c>
      <c r="I21" s="17" t="s">
        <v>18</v>
      </c>
      <c r="J21" s="17">
        <v>5</v>
      </c>
      <c r="K21" s="17" t="s">
        <v>1</v>
      </c>
      <c r="L21" s="18">
        <v>50</v>
      </c>
      <c r="M21" s="19" t="s">
        <v>20</v>
      </c>
    </row>
    <row r="22" spans="1:13">
      <c r="A22" s="130">
        <v>12</v>
      </c>
      <c r="B22" s="131" t="s">
        <v>18</v>
      </c>
      <c r="C22" s="131">
        <f t="shared" si="0"/>
        <v>37</v>
      </c>
      <c r="D22" s="131" t="s">
        <v>1</v>
      </c>
      <c r="E22" s="131">
        <v>29.6666666666667</v>
      </c>
      <c r="F22" s="132" t="str">
        <f t="shared" si="1"/>
        <v>špatně</v>
      </c>
      <c r="H22" s="17">
        <v>12</v>
      </c>
      <c r="I22" s="17" t="s">
        <v>18</v>
      </c>
      <c r="J22" s="17">
        <v>5</v>
      </c>
      <c r="K22" s="17" t="s">
        <v>1</v>
      </c>
      <c r="L22" s="18">
        <v>60</v>
      </c>
      <c r="M22" s="19" t="s">
        <v>19</v>
      </c>
    </row>
    <row r="23" spans="1:13">
      <c r="A23" s="130">
        <v>13</v>
      </c>
      <c r="B23" s="131" t="s">
        <v>18</v>
      </c>
      <c r="C23" s="131">
        <f t="shared" si="0"/>
        <v>37</v>
      </c>
      <c r="D23" s="131" t="s">
        <v>1</v>
      </c>
      <c r="E23" s="131">
        <v>32.1666666666667</v>
      </c>
      <c r="F23" s="132" t="str">
        <f t="shared" si="1"/>
        <v>špatně</v>
      </c>
      <c r="H23" s="17">
        <v>13</v>
      </c>
      <c r="I23" s="17" t="s">
        <v>18</v>
      </c>
      <c r="J23" s="17">
        <v>5</v>
      </c>
      <c r="K23" s="17" t="s">
        <v>1</v>
      </c>
      <c r="L23" s="18">
        <v>65</v>
      </c>
      <c r="M23" s="19" t="s">
        <v>19</v>
      </c>
    </row>
    <row r="24" spans="1:13">
      <c r="A24" s="130">
        <v>14</v>
      </c>
      <c r="B24" s="131" t="s">
        <v>18</v>
      </c>
      <c r="C24" s="131">
        <f t="shared" si="0"/>
        <v>37</v>
      </c>
      <c r="D24" s="131" t="s">
        <v>1</v>
      </c>
      <c r="E24" s="131">
        <v>34.6666666666667</v>
      </c>
      <c r="F24" s="132" t="str">
        <f t="shared" si="1"/>
        <v>špatně</v>
      </c>
      <c r="H24" s="17">
        <v>14</v>
      </c>
      <c r="I24" s="17" t="s">
        <v>18</v>
      </c>
      <c r="J24" s="17">
        <v>5</v>
      </c>
      <c r="K24" s="17" t="s">
        <v>1</v>
      </c>
      <c r="L24" s="18">
        <v>70</v>
      </c>
      <c r="M24" s="19" t="s">
        <v>19</v>
      </c>
    </row>
    <row r="25" spans="1:13">
      <c r="A25" s="130">
        <v>15</v>
      </c>
      <c r="B25" s="131" t="s">
        <v>18</v>
      </c>
      <c r="C25" s="131">
        <f t="shared" si="0"/>
        <v>37</v>
      </c>
      <c r="D25" s="131" t="s">
        <v>1</v>
      </c>
      <c r="E25" s="131">
        <v>37.1666666666667</v>
      </c>
      <c r="F25" s="132" t="str">
        <f t="shared" si="1"/>
        <v>špatně</v>
      </c>
      <c r="H25" s="17">
        <v>15</v>
      </c>
      <c r="I25" s="17" t="s">
        <v>18</v>
      </c>
      <c r="J25" s="17">
        <v>5</v>
      </c>
      <c r="K25" s="17" t="s">
        <v>1</v>
      </c>
      <c r="L25" s="18">
        <v>75</v>
      </c>
      <c r="M25" s="19" t="s">
        <v>19</v>
      </c>
    </row>
    <row r="26" spans="1:13">
      <c r="A26" s="130">
        <v>16</v>
      </c>
      <c r="B26" s="131" t="s">
        <v>18</v>
      </c>
      <c r="C26" s="131">
        <f t="shared" si="0"/>
        <v>37</v>
      </c>
      <c r="D26" s="131" t="s">
        <v>1</v>
      </c>
      <c r="E26" s="131">
        <v>39.6666666666667</v>
      </c>
      <c r="F26" s="132" t="str">
        <f t="shared" si="1"/>
        <v>špatně</v>
      </c>
      <c r="H26" s="17">
        <v>16</v>
      </c>
      <c r="I26" s="17" t="s">
        <v>18</v>
      </c>
      <c r="J26" s="17">
        <v>5</v>
      </c>
      <c r="K26" s="17" t="s">
        <v>1</v>
      </c>
      <c r="L26" s="18">
        <v>80</v>
      </c>
      <c r="M26" s="19" t="s">
        <v>19</v>
      </c>
    </row>
    <row r="27" spans="1:13">
      <c r="A27" s="130">
        <v>17</v>
      </c>
      <c r="B27" s="131" t="s">
        <v>18</v>
      </c>
      <c r="C27" s="131">
        <f t="shared" si="0"/>
        <v>37</v>
      </c>
      <c r="D27" s="131" t="s">
        <v>1</v>
      </c>
      <c r="E27" s="131">
        <v>42.1666666666667</v>
      </c>
      <c r="F27" s="132" t="str">
        <f t="shared" si="1"/>
        <v>špatně</v>
      </c>
      <c r="H27" s="17">
        <v>17</v>
      </c>
      <c r="I27" s="17" t="s">
        <v>18</v>
      </c>
      <c r="J27" s="17">
        <v>5</v>
      </c>
      <c r="K27" s="17" t="s">
        <v>1</v>
      </c>
      <c r="L27" s="18">
        <v>85</v>
      </c>
      <c r="M27" s="19" t="s">
        <v>19</v>
      </c>
    </row>
    <row r="28" spans="1:13">
      <c r="A28" s="130">
        <v>18</v>
      </c>
      <c r="B28" s="131" t="s">
        <v>18</v>
      </c>
      <c r="C28" s="131">
        <f t="shared" si="0"/>
        <v>37</v>
      </c>
      <c r="D28" s="131" t="s">
        <v>1</v>
      </c>
      <c r="E28" s="131">
        <v>44.6666666666667</v>
      </c>
      <c r="F28" s="132" t="str">
        <f t="shared" si="1"/>
        <v>špatně</v>
      </c>
      <c r="H28" s="17">
        <v>18</v>
      </c>
      <c r="I28" s="17" t="s">
        <v>18</v>
      </c>
      <c r="J28" s="17">
        <v>5</v>
      </c>
      <c r="K28" s="17" t="s">
        <v>1</v>
      </c>
      <c r="L28" s="18">
        <v>90</v>
      </c>
      <c r="M28" s="19" t="s">
        <v>19</v>
      </c>
    </row>
    <row r="29" spans="1:13">
      <c r="A29" s="130">
        <v>19</v>
      </c>
      <c r="B29" s="131" t="s">
        <v>18</v>
      </c>
      <c r="C29" s="131">
        <f t="shared" si="0"/>
        <v>37</v>
      </c>
      <c r="D29" s="131" t="s">
        <v>1</v>
      </c>
      <c r="E29" s="131">
        <v>47.1666666666667</v>
      </c>
      <c r="F29" s="132" t="str">
        <f t="shared" si="1"/>
        <v>špatně</v>
      </c>
      <c r="H29" s="17">
        <v>19</v>
      </c>
      <c r="I29" s="17" t="s">
        <v>18</v>
      </c>
      <c r="J29" s="17">
        <v>5</v>
      </c>
      <c r="K29" s="17" t="s">
        <v>1</v>
      </c>
      <c r="L29" s="18">
        <v>95</v>
      </c>
      <c r="M29" s="19" t="s">
        <v>19</v>
      </c>
    </row>
    <row r="30" spans="1:13">
      <c r="A30" s="133">
        <v>20</v>
      </c>
      <c r="B30" s="134" t="s">
        <v>18</v>
      </c>
      <c r="C30" s="134">
        <f t="shared" si="0"/>
        <v>37</v>
      </c>
      <c r="D30" s="134" t="s">
        <v>1</v>
      </c>
      <c r="E30" s="134">
        <v>49.6666666666667</v>
      </c>
      <c r="F30" s="135" t="str">
        <f t="shared" si="1"/>
        <v>špatně</v>
      </c>
      <c r="H30" s="17">
        <v>20</v>
      </c>
      <c r="I30" s="17" t="s">
        <v>18</v>
      </c>
      <c r="J30" s="17">
        <v>5</v>
      </c>
      <c r="K30" s="17" t="s">
        <v>1</v>
      </c>
      <c r="L30" s="18">
        <v>100</v>
      </c>
      <c r="M30" s="19" t="s">
        <v>19</v>
      </c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</sheetData>
  <conditionalFormatting sqref="M11:M30">
    <cfRule type="cellIs" dxfId="2" priority="3" stopIfTrue="1" operator="equal">
      <formula>"špatně"</formula>
    </cfRule>
  </conditionalFormatting>
  <conditionalFormatting sqref="F11">
    <cfRule type="containsText" dxfId="1" priority="2" operator="containsText" text="špatně">
      <formula>NOT(ISERROR(SEARCH("špatně",F11)))</formula>
    </cfRule>
  </conditionalFormatting>
  <conditionalFormatting sqref="F12:F30">
    <cfRule type="cellIs" dxfId="0" priority="1" operator="equal">
      <formula>"špatně"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9:D24"/>
  <sheetViews>
    <sheetView workbookViewId="0">
      <selection activeCell="D30" sqref="D30"/>
    </sheetView>
  </sheetViews>
  <sheetFormatPr baseColWidth="10" defaultColWidth="8.83203125" defaultRowHeight="15"/>
  <cols>
    <col min="1" max="3" width="11.5" style="25" customWidth="1"/>
    <col min="4" max="4" width="15.83203125" style="25" customWidth="1"/>
    <col min="5" max="256" width="9.1640625" style="25"/>
    <col min="257" max="257" width="11.5" style="25" customWidth="1"/>
    <col min="258" max="512" width="9.1640625" style="25"/>
    <col min="513" max="513" width="11.5" style="25" customWidth="1"/>
    <col min="514" max="768" width="9.1640625" style="25"/>
    <col min="769" max="769" width="11.5" style="25" customWidth="1"/>
    <col min="770" max="1024" width="9.1640625" style="25"/>
    <col min="1025" max="1025" width="11.5" style="25" customWidth="1"/>
    <col min="1026" max="1280" width="9.1640625" style="25"/>
    <col min="1281" max="1281" width="11.5" style="25" customWidth="1"/>
    <col min="1282" max="1536" width="9.1640625" style="25"/>
    <col min="1537" max="1537" width="11.5" style="25" customWidth="1"/>
    <col min="1538" max="1792" width="9.1640625" style="25"/>
    <col min="1793" max="1793" width="11.5" style="25" customWidth="1"/>
    <col min="1794" max="2048" width="9.1640625" style="25"/>
    <col min="2049" max="2049" width="11.5" style="25" customWidth="1"/>
    <col min="2050" max="2304" width="9.1640625" style="25"/>
    <col min="2305" max="2305" width="11.5" style="25" customWidth="1"/>
    <col min="2306" max="2560" width="9.1640625" style="25"/>
    <col min="2561" max="2561" width="11.5" style="25" customWidth="1"/>
    <col min="2562" max="2816" width="9.1640625" style="25"/>
    <col min="2817" max="2817" width="11.5" style="25" customWidth="1"/>
    <col min="2818" max="3072" width="9.1640625" style="25"/>
    <col min="3073" max="3073" width="11.5" style="25" customWidth="1"/>
    <col min="3074" max="3328" width="9.1640625" style="25"/>
    <col min="3329" max="3329" width="11.5" style="25" customWidth="1"/>
    <col min="3330" max="3584" width="9.1640625" style="25"/>
    <col min="3585" max="3585" width="11.5" style="25" customWidth="1"/>
    <col min="3586" max="3840" width="9.1640625" style="25"/>
    <col min="3841" max="3841" width="11.5" style="25" customWidth="1"/>
    <col min="3842" max="4096" width="9.1640625" style="25"/>
    <col min="4097" max="4097" width="11.5" style="25" customWidth="1"/>
    <col min="4098" max="4352" width="9.1640625" style="25"/>
    <col min="4353" max="4353" width="11.5" style="25" customWidth="1"/>
    <col min="4354" max="4608" width="9.1640625" style="25"/>
    <col min="4609" max="4609" width="11.5" style="25" customWidth="1"/>
    <col min="4610" max="4864" width="9.1640625" style="25"/>
    <col min="4865" max="4865" width="11.5" style="25" customWidth="1"/>
    <col min="4866" max="5120" width="9.1640625" style="25"/>
    <col min="5121" max="5121" width="11.5" style="25" customWidth="1"/>
    <col min="5122" max="5376" width="9.1640625" style="25"/>
    <col min="5377" max="5377" width="11.5" style="25" customWidth="1"/>
    <col min="5378" max="5632" width="9.1640625" style="25"/>
    <col min="5633" max="5633" width="11.5" style="25" customWidth="1"/>
    <col min="5634" max="5888" width="9.1640625" style="25"/>
    <col min="5889" max="5889" width="11.5" style="25" customWidth="1"/>
    <col min="5890" max="6144" width="9.1640625" style="25"/>
    <col min="6145" max="6145" width="11.5" style="25" customWidth="1"/>
    <col min="6146" max="6400" width="9.1640625" style="25"/>
    <col min="6401" max="6401" width="11.5" style="25" customWidth="1"/>
    <col min="6402" max="6656" width="9.1640625" style="25"/>
    <col min="6657" max="6657" width="11.5" style="25" customWidth="1"/>
    <col min="6658" max="6912" width="9.1640625" style="25"/>
    <col min="6913" max="6913" width="11.5" style="25" customWidth="1"/>
    <col min="6914" max="7168" width="9.1640625" style="25"/>
    <col min="7169" max="7169" width="11.5" style="25" customWidth="1"/>
    <col min="7170" max="7424" width="9.1640625" style="25"/>
    <col min="7425" max="7425" width="11.5" style="25" customWidth="1"/>
    <col min="7426" max="7680" width="9.1640625" style="25"/>
    <col min="7681" max="7681" width="11.5" style="25" customWidth="1"/>
    <col min="7682" max="7936" width="9.1640625" style="25"/>
    <col min="7937" max="7937" width="11.5" style="25" customWidth="1"/>
    <col min="7938" max="8192" width="9.1640625" style="25"/>
    <col min="8193" max="8193" width="11.5" style="25" customWidth="1"/>
    <col min="8194" max="8448" width="9.1640625" style="25"/>
    <col min="8449" max="8449" width="11.5" style="25" customWidth="1"/>
    <col min="8450" max="8704" width="9.1640625" style="25"/>
    <col min="8705" max="8705" width="11.5" style="25" customWidth="1"/>
    <col min="8706" max="8960" width="9.1640625" style="25"/>
    <col min="8961" max="8961" width="11.5" style="25" customWidth="1"/>
    <col min="8962" max="9216" width="9.1640625" style="25"/>
    <col min="9217" max="9217" width="11.5" style="25" customWidth="1"/>
    <col min="9218" max="9472" width="9.1640625" style="25"/>
    <col min="9473" max="9473" width="11.5" style="25" customWidth="1"/>
    <col min="9474" max="9728" width="9.1640625" style="25"/>
    <col min="9729" max="9729" width="11.5" style="25" customWidth="1"/>
    <col min="9730" max="9984" width="9.1640625" style="25"/>
    <col min="9985" max="9985" width="11.5" style="25" customWidth="1"/>
    <col min="9986" max="10240" width="9.1640625" style="25"/>
    <col min="10241" max="10241" width="11.5" style="25" customWidth="1"/>
    <col min="10242" max="10496" width="9.1640625" style="25"/>
    <col min="10497" max="10497" width="11.5" style="25" customWidth="1"/>
    <col min="10498" max="10752" width="9.1640625" style="25"/>
    <col min="10753" max="10753" width="11.5" style="25" customWidth="1"/>
    <col min="10754" max="11008" width="9.1640625" style="25"/>
    <col min="11009" max="11009" width="11.5" style="25" customWidth="1"/>
    <col min="11010" max="11264" width="9.1640625" style="25"/>
    <col min="11265" max="11265" width="11.5" style="25" customWidth="1"/>
    <col min="11266" max="11520" width="9.1640625" style="25"/>
    <col min="11521" max="11521" width="11.5" style="25" customWidth="1"/>
    <col min="11522" max="11776" width="9.1640625" style="25"/>
    <col min="11777" max="11777" width="11.5" style="25" customWidth="1"/>
    <col min="11778" max="12032" width="9.1640625" style="25"/>
    <col min="12033" max="12033" width="11.5" style="25" customWidth="1"/>
    <col min="12034" max="12288" width="9.1640625" style="25"/>
    <col min="12289" max="12289" width="11.5" style="25" customWidth="1"/>
    <col min="12290" max="12544" width="9.1640625" style="25"/>
    <col min="12545" max="12545" width="11.5" style="25" customWidth="1"/>
    <col min="12546" max="12800" width="9.1640625" style="25"/>
    <col min="12801" max="12801" width="11.5" style="25" customWidth="1"/>
    <col min="12802" max="13056" width="9.1640625" style="25"/>
    <col min="13057" max="13057" width="11.5" style="25" customWidth="1"/>
    <col min="13058" max="13312" width="9.1640625" style="25"/>
    <col min="13313" max="13313" width="11.5" style="25" customWidth="1"/>
    <col min="13314" max="13568" width="9.1640625" style="25"/>
    <col min="13569" max="13569" width="11.5" style="25" customWidth="1"/>
    <col min="13570" max="13824" width="9.1640625" style="25"/>
    <col min="13825" max="13825" width="11.5" style="25" customWidth="1"/>
    <col min="13826" max="14080" width="9.1640625" style="25"/>
    <col min="14081" max="14081" width="11.5" style="25" customWidth="1"/>
    <col min="14082" max="14336" width="9.1640625" style="25"/>
    <col min="14337" max="14337" width="11.5" style="25" customWidth="1"/>
    <col min="14338" max="14592" width="9.1640625" style="25"/>
    <col min="14593" max="14593" width="11.5" style="25" customWidth="1"/>
    <col min="14594" max="14848" width="9.1640625" style="25"/>
    <col min="14849" max="14849" width="11.5" style="25" customWidth="1"/>
    <col min="14850" max="15104" width="9.1640625" style="25"/>
    <col min="15105" max="15105" width="11.5" style="25" customWidth="1"/>
    <col min="15106" max="15360" width="9.1640625" style="25"/>
    <col min="15361" max="15361" width="11.5" style="25" customWidth="1"/>
    <col min="15362" max="15616" width="9.1640625" style="25"/>
    <col min="15617" max="15617" width="11.5" style="25" customWidth="1"/>
    <col min="15618" max="15872" width="9.1640625" style="25"/>
    <col min="15873" max="15873" width="11.5" style="25" customWidth="1"/>
    <col min="15874" max="16128" width="9.1640625" style="25"/>
    <col min="16129" max="16129" width="11.5" style="25" customWidth="1"/>
    <col min="16130" max="16384" width="9.1640625" style="25"/>
  </cols>
  <sheetData>
    <row r="9" spans="2:4">
      <c r="B9" s="44" t="s">
        <v>81</v>
      </c>
      <c r="C9" s="44" t="s">
        <v>82</v>
      </c>
      <c r="D9" s="45" t="s">
        <v>83</v>
      </c>
    </row>
    <row r="10" spans="2:4">
      <c r="B10" s="46">
        <v>20</v>
      </c>
      <c r="C10" s="46">
        <v>3</v>
      </c>
      <c r="D10" s="46" t="str">
        <f>IF(MOD(B10,C10)=0,"ano","ne")</f>
        <v>ne</v>
      </c>
    </row>
    <row r="23" spans="3:4">
      <c r="C23" s="44" t="s">
        <v>84</v>
      </c>
      <c r="D23" s="45" t="s">
        <v>83</v>
      </c>
    </row>
    <row r="24" spans="3:4">
      <c r="C24" s="46">
        <v>22</v>
      </c>
      <c r="D24" s="46" t="str">
        <f>IF(MOD(C24,2)=0,"ano","ne")</f>
        <v>ano</v>
      </c>
    </row>
  </sheetData>
  <pageMargins left="0.78740157499999996" right="0.78740157499999996" top="0.984251969" bottom="0.984251969" header="0.4921259845" footer="0.492125984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111"/>
  <sheetViews>
    <sheetView workbookViewId="0">
      <selection activeCell="G30" sqref="G30"/>
    </sheetView>
  </sheetViews>
  <sheetFormatPr baseColWidth="10" defaultColWidth="15.33203125" defaultRowHeight="16"/>
  <cols>
    <col min="1" max="1" width="15.33203125" style="119"/>
    <col min="2" max="2" width="15.33203125" style="120"/>
    <col min="3" max="3" width="19.1640625" style="106" customWidth="1"/>
    <col min="4" max="4" width="15.33203125" style="106"/>
    <col min="5" max="5" width="19.83203125" style="106" customWidth="1"/>
    <col min="6" max="16384" width="15.33203125" style="106"/>
  </cols>
  <sheetData>
    <row r="2" spans="1:10">
      <c r="A2" s="102" t="s">
        <v>151</v>
      </c>
      <c r="B2" s="103"/>
      <c r="C2" s="104"/>
      <c r="D2" s="104"/>
      <c r="E2" s="104"/>
      <c r="F2" s="104"/>
      <c r="G2" s="104"/>
      <c r="H2" s="104"/>
      <c r="I2" s="104"/>
      <c r="J2" s="105"/>
    </row>
    <row r="3" spans="1:10" s="110" customFormat="1">
      <c r="A3" s="107"/>
      <c r="B3" s="108" t="s">
        <v>152</v>
      </c>
      <c r="C3" s="108"/>
      <c r="D3" s="108"/>
      <c r="E3" s="108"/>
      <c r="F3" s="108"/>
      <c r="G3" s="108"/>
      <c r="H3" s="108"/>
      <c r="I3" s="108"/>
      <c r="J3" s="109"/>
    </row>
    <row r="4" spans="1:10" s="110" customFormat="1">
      <c r="A4" s="107"/>
      <c r="B4" s="108" t="s">
        <v>153</v>
      </c>
      <c r="C4" s="108"/>
      <c r="D4" s="108"/>
      <c r="E4" s="108"/>
      <c r="F4" s="108"/>
      <c r="G4" s="108"/>
      <c r="H4" s="108"/>
      <c r="I4" s="108"/>
      <c r="J4" s="109"/>
    </row>
    <row r="5" spans="1:10" s="110" customFormat="1">
      <c r="A5" s="111"/>
      <c r="B5" s="112" t="s">
        <v>154</v>
      </c>
      <c r="C5" s="112" t="s">
        <v>155</v>
      </c>
      <c r="D5" s="112"/>
      <c r="E5" s="112"/>
      <c r="F5" s="112"/>
      <c r="G5" s="112"/>
      <c r="H5" s="112"/>
      <c r="I5" s="112"/>
      <c r="J5" s="113"/>
    </row>
    <row r="6" spans="1:10" s="110" customFormat="1">
      <c r="A6" s="114"/>
      <c r="B6" s="106"/>
    </row>
    <row r="7" spans="1:10">
      <c r="A7" s="106"/>
      <c r="B7" s="106"/>
    </row>
    <row r="8" spans="1:10">
      <c r="A8" s="115" t="s">
        <v>149</v>
      </c>
      <c r="B8" s="116" t="s">
        <v>156</v>
      </c>
      <c r="C8" s="117" t="s">
        <v>157</v>
      </c>
      <c r="D8" s="118"/>
      <c r="E8" s="118"/>
    </row>
    <row r="9" spans="1:10">
      <c r="A9" s="119" t="s">
        <v>158</v>
      </c>
      <c r="B9" s="120">
        <v>31129</v>
      </c>
      <c r="C9" s="121">
        <f ca="1">YEAR($F$9)-YEAR(B9)</f>
        <v>38</v>
      </c>
      <c r="E9" s="106" t="s">
        <v>159</v>
      </c>
      <c r="F9" s="121">
        <f ca="1">TODAY()</f>
        <v>44959</v>
      </c>
      <c r="G9" s="122"/>
    </row>
    <row r="10" spans="1:10">
      <c r="A10" s="119" t="s">
        <v>160</v>
      </c>
      <c r="B10" s="120">
        <v>34039</v>
      </c>
      <c r="C10" s="121">
        <f t="shared" ref="C10:C73" ca="1" si="0">YEAR($F$9)-YEAR(B10)</f>
        <v>30</v>
      </c>
    </row>
    <row r="11" spans="1:10">
      <c r="A11" s="119" t="s">
        <v>161</v>
      </c>
      <c r="B11" s="120">
        <v>30180</v>
      </c>
      <c r="C11" s="121">
        <f t="shared" ca="1" si="0"/>
        <v>41</v>
      </c>
      <c r="E11" s="106" t="s">
        <v>162</v>
      </c>
      <c r="F11" s="121">
        <f ca="1">MAX(C9:C76)</f>
        <v>52</v>
      </c>
      <c r="H11" s="123"/>
    </row>
    <row r="12" spans="1:10">
      <c r="A12" s="119" t="s">
        <v>161</v>
      </c>
      <c r="B12" s="120">
        <v>34029</v>
      </c>
      <c r="C12" s="121">
        <f t="shared" ca="1" si="0"/>
        <v>30</v>
      </c>
    </row>
    <row r="13" spans="1:10">
      <c r="A13" s="119" t="s">
        <v>163</v>
      </c>
      <c r="B13" s="120">
        <v>34217</v>
      </c>
      <c r="C13" s="121">
        <f t="shared" ca="1" si="0"/>
        <v>30</v>
      </c>
      <c r="E13" s="106" t="s">
        <v>164</v>
      </c>
      <c r="F13" s="121">
        <f ca="1">MIN(C9:C76)</f>
        <v>27</v>
      </c>
    </row>
    <row r="14" spans="1:10">
      <c r="A14" s="119" t="s">
        <v>163</v>
      </c>
      <c r="B14" s="120">
        <v>35212</v>
      </c>
      <c r="C14" s="121">
        <f t="shared" ca="1" si="0"/>
        <v>27</v>
      </c>
    </row>
    <row r="15" spans="1:10">
      <c r="A15" s="119" t="s">
        <v>163</v>
      </c>
      <c r="B15" s="120">
        <v>33456</v>
      </c>
      <c r="C15" s="121">
        <f t="shared" ca="1" si="0"/>
        <v>32</v>
      </c>
      <c r="E15" s="106" t="s">
        <v>165</v>
      </c>
      <c r="F15" s="121">
        <f ca="1">AVERAGE(C9:C76)</f>
        <v>35.029411764705884</v>
      </c>
    </row>
    <row r="16" spans="1:10">
      <c r="A16" s="119" t="s">
        <v>166</v>
      </c>
      <c r="B16" s="120">
        <v>34030</v>
      </c>
      <c r="C16" s="121">
        <f t="shared" ca="1" si="0"/>
        <v>30</v>
      </c>
    </row>
    <row r="17" spans="1:3">
      <c r="A17" s="119" t="s">
        <v>167</v>
      </c>
      <c r="B17" s="120">
        <v>33721</v>
      </c>
      <c r="C17" s="121">
        <f t="shared" ca="1" si="0"/>
        <v>31</v>
      </c>
    </row>
    <row r="18" spans="1:3">
      <c r="A18" s="119" t="s">
        <v>168</v>
      </c>
      <c r="B18" s="120">
        <v>31570</v>
      </c>
      <c r="C18" s="121">
        <f t="shared" ca="1" si="0"/>
        <v>37</v>
      </c>
    </row>
    <row r="19" spans="1:3">
      <c r="A19" s="119" t="s">
        <v>168</v>
      </c>
      <c r="B19" s="120">
        <v>31855</v>
      </c>
      <c r="C19" s="121">
        <f t="shared" ca="1" si="0"/>
        <v>36</v>
      </c>
    </row>
    <row r="20" spans="1:3">
      <c r="A20" s="119" t="s">
        <v>168</v>
      </c>
      <c r="B20" s="120">
        <v>33775</v>
      </c>
      <c r="C20" s="121">
        <f t="shared" ca="1" si="0"/>
        <v>31</v>
      </c>
    </row>
    <row r="21" spans="1:3">
      <c r="A21" s="119" t="s">
        <v>169</v>
      </c>
      <c r="B21" s="120">
        <v>33143</v>
      </c>
      <c r="C21" s="121">
        <f t="shared" ca="1" si="0"/>
        <v>33</v>
      </c>
    </row>
    <row r="22" spans="1:3">
      <c r="A22" s="119" t="s">
        <v>170</v>
      </c>
      <c r="B22" s="120">
        <v>25935</v>
      </c>
      <c r="C22" s="121">
        <f t="shared" ca="1" si="0"/>
        <v>52</v>
      </c>
    </row>
    <row r="23" spans="1:3">
      <c r="A23" s="119" t="s">
        <v>170</v>
      </c>
      <c r="B23" s="120">
        <v>31878</v>
      </c>
      <c r="C23" s="121">
        <f t="shared" ca="1" si="0"/>
        <v>36</v>
      </c>
    </row>
    <row r="24" spans="1:3">
      <c r="A24" s="119" t="s">
        <v>170</v>
      </c>
      <c r="B24" s="120">
        <v>34107</v>
      </c>
      <c r="C24" s="121">
        <f t="shared" ca="1" si="0"/>
        <v>30</v>
      </c>
    </row>
    <row r="25" spans="1:3">
      <c r="A25" s="119" t="s">
        <v>170</v>
      </c>
      <c r="B25" s="120">
        <v>29833</v>
      </c>
      <c r="C25" s="121">
        <f t="shared" ca="1" si="0"/>
        <v>42</v>
      </c>
    </row>
    <row r="26" spans="1:3">
      <c r="A26" s="119" t="s">
        <v>170</v>
      </c>
      <c r="B26" s="120">
        <v>33312</v>
      </c>
      <c r="C26" s="121">
        <f t="shared" ca="1" si="0"/>
        <v>32</v>
      </c>
    </row>
    <row r="27" spans="1:3">
      <c r="A27" s="119" t="s">
        <v>171</v>
      </c>
      <c r="B27" s="120">
        <v>31606</v>
      </c>
      <c r="C27" s="121">
        <f t="shared" ca="1" si="0"/>
        <v>37</v>
      </c>
    </row>
    <row r="28" spans="1:3">
      <c r="A28" s="119" t="s">
        <v>171</v>
      </c>
      <c r="B28" s="120">
        <v>33988</v>
      </c>
      <c r="C28" s="121">
        <f t="shared" ca="1" si="0"/>
        <v>30</v>
      </c>
    </row>
    <row r="29" spans="1:3">
      <c r="A29" s="119" t="s">
        <v>171</v>
      </c>
      <c r="B29" s="120">
        <v>34148</v>
      </c>
      <c r="C29" s="121">
        <f t="shared" ca="1" si="0"/>
        <v>30</v>
      </c>
    </row>
    <row r="30" spans="1:3">
      <c r="A30" s="119" t="s">
        <v>171</v>
      </c>
      <c r="B30" s="120">
        <v>31543</v>
      </c>
      <c r="C30" s="121">
        <f t="shared" ca="1" si="0"/>
        <v>37</v>
      </c>
    </row>
    <row r="31" spans="1:3">
      <c r="A31" s="119" t="s">
        <v>171</v>
      </c>
      <c r="B31" s="120">
        <v>32585</v>
      </c>
      <c r="C31" s="121">
        <f t="shared" ca="1" si="0"/>
        <v>34</v>
      </c>
    </row>
    <row r="32" spans="1:3">
      <c r="A32" s="119" t="s">
        <v>172</v>
      </c>
      <c r="B32" s="120">
        <v>30830</v>
      </c>
      <c r="C32" s="121">
        <f t="shared" ca="1" si="0"/>
        <v>39</v>
      </c>
    </row>
    <row r="33" spans="1:3">
      <c r="A33" s="119" t="s">
        <v>172</v>
      </c>
      <c r="B33" s="120">
        <v>31538</v>
      </c>
      <c r="C33" s="121">
        <f t="shared" ca="1" si="0"/>
        <v>37</v>
      </c>
    </row>
    <row r="34" spans="1:3">
      <c r="A34" s="119" t="s">
        <v>173</v>
      </c>
      <c r="B34" s="120">
        <v>32188</v>
      </c>
      <c r="C34" s="121">
        <f t="shared" ca="1" si="0"/>
        <v>35</v>
      </c>
    </row>
    <row r="35" spans="1:3">
      <c r="A35" s="119" t="s">
        <v>174</v>
      </c>
      <c r="B35" s="120">
        <v>33829</v>
      </c>
      <c r="C35" s="121">
        <f t="shared" ca="1" si="0"/>
        <v>31</v>
      </c>
    </row>
    <row r="36" spans="1:3">
      <c r="A36" s="119" t="s">
        <v>174</v>
      </c>
      <c r="B36" s="120">
        <v>34036</v>
      </c>
      <c r="C36" s="121">
        <f t="shared" ca="1" si="0"/>
        <v>30</v>
      </c>
    </row>
    <row r="37" spans="1:3">
      <c r="A37" s="119" t="s">
        <v>175</v>
      </c>
      <c r="B37" s="120">
        <v>33345</v>
      </c>
      <c r="C37" s="121">
        <f t="shared" ca="1" si="0"/>
        <v>32</v>
      </c>
    </row>
    <row r="38" spans="1:3">
      <c r="A38" s="119" t="s">
        <v>176</v>
      </c>
      <c r="B38" s="120">
        <v>29949</v>
      </c>
      <c r="C38" s="121">
        <f t="shared" ca="1" si="0"/>
        <v>42</v>
      </c>
    </row>
    <row r="39" spans="1:3">
      <c r="A39" s="119" t="s">
        <v>177</v>
      </c>
      <c r="B39" s="120">
        <v>34037</v>
      </c>
      <c r="C39" s="121">
        <f t="shared" ca="1" si="0"/>
        <v>30</v>
      </c>
    </row>
    <row r="40" spans="1:3">
      <c r="A40" s="119" t="s">
        <v>177</v>
      </c>
      <c r="B40" s="120">
        <v>33586</v>
      </c>
      <c r="C40" s="121">
        <f t="shared" ca="1" si="0"/>
        <v>32</v>
      </c>
    </row>
    <row r="41" spans="1:3">
      <c r="A41" s="119" t="s">
        <v>178</v>
      </c>
      <c r="B41" s="120">
        <v>32797</v>
      </c>
      <c r="C41" s="121">
        <f t="shared" ca="1" si="0"/>
        <v>34</v>
      </c>
    </row>
    <row r="42" spans="1:3">
      <c r="A42" s="119" t="s">
        <v>179</v>
      </c>
      <c r="B42" s="120">
        <v>27240</v>
      </c>
      <c r="C42" s="121">
        <f t="shared" ca="1" si="0"/>
        <v>49</v>
      </c>
    </row>
    <row r="43" spans="1:3">
      <c r="A43" s="119" t="s">
        <v>179</v>
      </c>
      <c r="B43" s="120">
        <v>31176</v>
      </c>
      <c r="C43" s="121">
        <f ca="1">YEAR($F$9)-YEAR(B43)</f>
        <v>38</v>
      </c>
    </row>
    <row r="44" spans="1:3">
      <c r="A44" s="119" t="s">
        <v>179</v>
      </c>
      <c r="B44" s="120">
        <v>31787</v>
      </c>
      <c r="C44" s="121">
        <f t="shared" ca="1" si="0"/>
        <v>36</v>
      </c>
    </row>
    <row r="45" spans="1:3">
      <c r="A45" s="119" t="s">
        <v>179</v>
      </c>
      <c r="B45" s="120">
        <v>33917</v>
      </c>
      <c r="C45" s="121">
        <f t="shared" ca="1" si="0"/>
        <v>31</v>
      </c>
    </row>
    <row r="46" spans="1:3">
      <c r="A46" s="119" t="s">
        <v>179</v>
      </c>
      <c r="B46" s="120">
        <v>30125</v>
      </c>
      <c r="C46" s="121">
        <f t="shared" ca="1" si="0"/>
        <v>41</v>
      </c>
    </row>
    <row r="47" spans="1:3">
      <c r="A47" s="119" t="s">
        <v>180</v>
      </c>
      <c r="B47" s="120">
        <v>31312</v>
      </c>
      <c r="C47" s="121">
        <f t="shared" ca="1" si="0"/>
        <v>38</v>
      </c>
    </row>
    <row r="48" spans="1:3">
      <c r="A48" s="119" t="s">
        <v>181</v>
      </c>
      <c r="B48" s="120">
        <v>34160</v>
      </c>
      <c r="C48" s="121">
        <f t="shared" ca="1" si="0"/>
        <v>30</v>
      </c>
    </row>
    <row r="49" spans="1:3">
      <c r="A49" s="119" t="s">
        <v>182</v>
      </c>
      <c r="B49" s="120">
        <v>33508</v>
      </c>
      <c r="C49" s="121">
        <f t="shared" ca="1" si="0"/>
        <v>32</v>
      </c>
    </row>
    <row r="50" spans="1:3">
      <c r="A50" s="119" t="s">
        <v>183</v>
      </c>
      <c r="B50" s="120">
        <v>31439</v>
      </c>
      <c r="C50" s="121">
        <f t="shared" ca="1" si="0"/>
        <v>37</v>
      </c>
    </row>
    <row r="51" spans="1:3">
      <c r="A51" s="119" t="s">
        <v>183</v>
      </c>
      <c r="B51" s="120">
        <v>31513</v>
      </c>
      <c r="C51" s="121">
        <f t="shared" ca="1" si="0"/>
        <v>37</v>
      </c>
    </row>
    <row r="52" spans="1:3">
      <c r="A52" s="119" t="s">
        <v>183</v>
      </c>
      <c r="B52" s="120">
        <v>33878</v>
      </c>
      <c r="C52" s="121">
        <f t="shared" ca="1" si="0"/>
        <v>31</v>
      </c>
    </row>
    <row r="53" spans="1:3">
      <c r="A53" s="119" t="s">
        <v>184</v>
      </c>
      <c r="B53" s="120">
        <v>28098</v>
      </c>
      <c r="C53" s="121">
        <f t="shared" ca="1" si="0"/>
        <v>47</v>
      </c>
    </row>
    <row r="54" spans="1:3">
      <c r="A54" s="119" t="s">
        <v>184</v>
      </c>
      <c r="B54" s="120">
        <v>31035</v>
      </c>
      <c r="C54" s="121">
        <f t="shared" ca="1" si="0"/>
        <v>39</v>
      </c>
    </row>
    <row r="55" spans="1:3">
      <c r="A55" s="119" t="s">
        <v>185</v>
      </c>
      <c r="B55" s="120">
        <v>32784</v>
      </c>
      <c r="C55" s="121">
        <f t="shared" ca="1" si="0"/>
        <v>34</v>
      </c>
    </row>
    <row r="56" spans="1:3">
      <c r="A56" s="119" t="s">
        <v>186</v>
      </c>
      <c r="B56" s="120">
        <v>30343</v>
      </c>
      <c r="C56" s="121">
        <f t="shared" ca="1" si="0"/>
        <v>40</v>
      </c>
    </row>
    <row r="57" spans="1:3">
      <c r="A57" s="119" t="s">
        <v>186</v>
      </c>
      <c r="B57" s="120">
        <v>34901</v>
      </c>
      <c r="C57" s="121">
        <f t="shared" ca="1" si="0"/>
        <v>28</v>
      </c>
    </row>
    <row r="58" spans="1:3">
      <c r="A58" s="119" t="s">
        <v>187</v>
      </c>
      <c r="B58" s="120">
        <v>30804</v>
      </c>
      <c r="C58" s="121">
        <f t="shared" ca="1" si="0"/>
        <v>39</v>
      </c>
    </row>
    <row r="59" spans="1:3">
      <c r="A59" s="119" t="s">
        <v>188</v>
      </c>
      <c r="B59" s="120">
        <v>34336</v>
      </c>
      <c r="C59" s="121">
        <f t="shared" ca="1" si="0"/>
        <v>29</v>
      </c>
    </row>
    <row r="60" spans="1:3">
      <c r="A60" s="119" t="s">
        <v>189</v>
      </c>
      <c r="B60" s="120">
        <v>33204</v>
      </c>
      <c r="C60" s="121">
        <f t="shared" ca="1" si="0"/>
        <v>33</v>
      </c>
    </row>
    <row r="61" spans="1:3">
      <c r="A61" s="119" t="s">
        <v>190</v>
      </c>
      <c r="B61" s="120">
        <v>28997</v>
      </c>
      <c r="C61" s="121">
        <f t="shared" ca="1" si="0"/>
        <v>44</v>
      </c>
    </row>
    <row r="62" spans="1:3">
      <c r="A62" s="119" t="s">
        <v>191</v>
      </c>
      <c r="B62" s="120">
        <v>31244</v>
      </c>
      <c r="C62" s="121">
        <f t="shared" ca="1" si="0"/>
        <v>38</v>
      </c>
    </row>
    <row r="63" spans="1:3">
      <c r="A63" s="119" t="s">
        <v>192</v>
      </c>
      <c r="B63" s="120">
        <v>34172</v>
      </c>
      <c r="C63" s="121">
        <f t="shared" ca="1" si="0"/>
        <v>30</v>
      </c>
    </row>
    <row r="64" spans="1:3">
      <c r="A64" s="119" t="s">
        <v>193</v>
      </c>
      <c r="B64" s="120">
        <v>29629</v>
      </c>
      <c r="C64" s="121">
        <f t="shared" ca="1" si="0"/>
        <v>42</v>
      </c>
    </row>
    <row r="65" spans="1:3">
      <c r="A65" s="119" t="s">
        <v>194</v>
      </c>
      <c r="B65" s="120">
        <v>34055</v>
      </c>
      <c r="C65" s="121">
        <f t="shared" ca="1" si="0"/>
        <v>30</v>
      </c>
    </row>
    <row r="66" spans="1:3">
      <c r="A66" s="119" t="s">
        <v>195</v>
      </c>
      <c r="B66" s="120">
        <v>31489</v>
      </c>
      <c r="C66" s="121">
        <f t="shared" ca="1" si="0"/>
        <v>37</v>
      </c>
    </row>
    <row r="67" spans="1:3">
      <c r="A67" s="119" t="s">
        <v>196</v>
      </c>
      <c r="B67" s="120">
        <v>30107</v>
      </c>
      <c r="C67" s="121">
        <f t="shared" ca="1" si="0"/>
        <v>41</v>
      </c>
    </row>
    <row r="68" spans="1:3">
      <c r="A68" s="119" t="s">
        <v>197</v>
      </c>
      <c r="B68" s="120">
        <v>34524</v>
      </c>
      <c r="C68" s="121">
        <f t="shared" ca="1" si="0"/>
        <v>29</v>
      </c>
    </row>
    <row r="69" spans="1:3">
      <c r="A69" s="119" t="s">
        <v>198</v>
      </c>
      <c r="B69" s="120">
        <v>29178</v>
      </c>
      <c r="C69" s="121">
        <f t="shared" ca="1" si="0"/>
        <v>44</v>
      </c>
    </row>
    <row r="70" spans="1:3">
      <c r="A70" s="119" t="s">
        <v>198</v>
      </c>
      <c r="B70" s="120">
        <v>34057</v>
      </c>
      <c r="C70" s="121">
        <f t="shared" ca="1" si="0"/>
        <v>30</v>
      </c>
    </row>
    <row r="71" spans="1:3">
      <c r="A71" s="119" t="s">
        <v>198</v>
      </c>
      <c r="B71" s="120">
        <v>33489</v>
      </c>
      <c r="C71" s="121">
        <f t="shared" ca="1" si="0"/>
        <v>32</v>
      </c>
    </row>
    <row r="72" spans="1:3">
      <c r="A72" s="119" t="s">
        <v>198</v>
      </c>
      <c r="B72" s="120">
        <v>33937</v>
      </c>
      <c r="C72" s="121">
        <f t="shared" ca="1" si="0"/>
        <v>31</v>
      </c>
    </row>
    <row r="73" spans="1:3">
      <c r="A73" s="119" t="s">
        <v>199</v>
      </c>
      <c r="B73" s="120">
        <v>33298</v>
      </c>
      <c r="C73" s="121">
        <f t="shared" ca="1" si="0"/>
        <v>32</v>
      </c>
    </row>
    <row r="74" spans="1:3">
      <c r="A74" s="119" t="s">
        <v>200</v>
      </c>
      <c r="B74" s="120">
        <v>31330</v>
      </c>
      <c r="C74" s="121">
        <f t="shared" ref="C74:C76" ca="1" si="1">YEAR($F$9)-YEAR(B74)</f>
        <v>38</v>
      </c>
    </row>
    <row r="75" spans="1:3">
      <c r="A75" s="119" t="s">
        <v>200</v>
      </c>
      <c r="B75" s="120">
        <v>32244</v>
      </c>
      <c r="C75" s="121">
        <f t="shared" ca="1" si="1"/>
        <v>35</v>
      </c>
    </row>
    <row r="76" spans="1:3">
      <c r="A76" s="119" t="s">
        <v>201</v>
      </c>
      <c r="B76" s="120">
        <v>33411</v>
      </c>
      <c r="C76" s="121">
        <f t="shared" ca="1" si="1"/>
        <v>32</v>
      </c>
    </row>
    <row r="77" spans="1:3">
      <c r="A77" s="124"/>
      <c r="B77" s="125"/>
    </row>
    <row r="80" spans="1:3">
      <c r="A80" s="124"/>
      <c r="B80" s="125"/>
    </row>
    <row r="83" spans="1:2">
      <c r="A83" s="124"/>
      <c r="B83" s="125"/>
    </row>
    <row r="87" spans="1:2">
      <c r="A87" s="124"/>
      <c r="B87" s="125"/>
    </row>
    <row r="111" spans="1:2">
      <c r="A111" s="126"/>
      <c r="B111" s="125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33"/>
  <sheetViews>
    <sheetView workbookViewId="0">
      <selection activeCell="H28" sqref="H28"/>
    </sheetView>
  </sheetViews>
  <sheetFormatPr baseColWidth="10" defaultColWidth="12.6640625" defaultRowHeight="16"/>
  <cols>
    <col min="1" max="1" width="12.6640625" style="54"/>
    <col min="2" max="2" width="20.5" style="54" customWidth="1"/>
    <col min="3" max="3" width="19.5" style="54" customWidth="1"/>
    <col min="4" max="5" width="12.6640625" style="54"/>
    <col min="6" max="6" width="18.33203125" style="54" customWidth="1"/>
    <col min="7" max="16384" width="12.6640625" style="54"/>
  </cols>
  <sheetData>
    <row r="2" spans="1:9">
      <c r="A2" s="84"/>
      <c r="B2" s="83" t="s">
        <v>125</v>
      </c>
      <c r="C2" s="82"/>
      <c r="D2" s="82"/>
      <c r="E2" s="82"/>
      <c r="F2" s="82"/>
      <c r="G2" s="82"/>
      <c r="H2" s="82"/>
      <c r="I2" s="81"/>
    </row>
    <row r="3" spans="1:9">
      <c r="A3" s="80" t="s">
        <v>124</v>
      </c>
      <c r="B3" s="78"/>
      <c r="C3" s="78"/>
      <c r="D3" s="78"/>
      <c r="E3" s="78"/>
      <c r="F3" s="78"/>
      <c r="G3" s="78"/>
      <c r="H3" s="78"/>
      <c r="I3" s="77"/>
    </row>
    <row r="4" spans="1:9">
      <c r="A4" s="80" t="s">
        <v>123</v>
      </c>
      <c r="B4" s="78"/>
      <c r="C4" s="78"/>
      <c r="D4" s="78"/>
      <c r="E4" s="78"/>
      <c r="F4" s="78"/>
      <c r="G4" s="78"/>
      <c r="H4" s="78"/>
      <c r="I4" s="77"/>
    </row>
    <row r="5" spans="1:9">
      <c r="A5" s="80"/>
      <c r="B5" s="78" t="s">
        <v>122</v>
      </c>
      <c r="C5" s="78"/>
      <c r="D5" s="78"/>
      <c r="E5" s="78"/>
      <c r="F5" s="78"/>
      <c r="G5" s="78"/>
      <c r="H5" s="78"/>
      <c r="I5" s="77"/>
    </row>
    <row r="6" spans="1:9">
      <c r="A6" s="80"/>
      <c r="B6" s="79" t="s">
        <v>121</v>
      </c>
      <c r="C6" s="78"/>
      <c r="D6" s="78"/>
      <c r="E6" s="78"/>
      <c r="F6" s="78"/>
      <c r="G6" s="78"/>
      <c r="H6" s="78"/>
      <c r="I6" s="77"/>
    </row>
    <row r="7" spans="1:9">
      <c r="A7" s="76"/>
      <c r="B7" s="75" t="s">
        <v>120</v>
      </c>
      <c r="C7" s="75"/>
      <c r="D7" s="75"/>
      <c r="E7" s="75"/>
      <c r="F7" s="75"/>
      <c r="G7" s="75"/>
      <c r="H7" s="75"/>
      <c r="I7" s="74"/>
    </row>
    <row r="9" spans="1:9">
      <c r="B9" s="73" t="s">
        <v>119</v>
      </c>
      <c r="C9" s="72" t="s">
        <v>118</v>
      </c>
      <c r="D9" s="72" t="s">
        <v>117</v>
      </c>
      <c r="E9" s="72" t="s">
        <v>116</v>
      </c>
      <c r="F9" s="71" t="s">
        <v>115</v>
      </c>
    </row>
    <row r="10" spans="1:9">
      <c r="B10" s="61" t="s">
        <v>114</v>
      </c>
      <c r="C10" s="54" t="s">
        <v>90</v>
      </c>
      <c r="D10" s="54">
        <v>1364</v>
      </c>
      <c r="E10" s="70">
        <f>RANK(D10,$D$10:$D$24)</f>
        <v>2</v>
      </c>
      <c r="F10" s="69" t="str">
        <f>IF(E10&gt;10,"",B10)</f>
        <v xml:space="preserve"> AMMANN Simon </v>
      </c>
    </row>
    <row r="11" spans="1:9">
      <c r="B11" s="61" t="s">
        <v>113</v>
      </c>
      <c r="C11" s="54" t="s">
        <v>94</v>
      </c>
      <c r="D11" s="54">
        <v>419</v>
      </c>
      <c r="E11" s="70">
        <f t="shared" ref="E11:E23" si="0">RANK(D11,$D$10:$D$24)</f>
        <v>14</v>
      </c>
      <c r="F11" s="69" t="str">
        <f t="shared" ref="F11:F24" si="1">IF(E11&gt;10,"",B11)</f>
        <v/>
      </c>
    </row>
    <row r="12" spans="1:9">
      <c r="B12" s="61" t="s">
        <v>112</v>
      </c>
      <c r="C12" s="54" t="s">
        <v>94</v>
      </c>
      <c r="D12" s="54">
        <v>645</v>
      </c>
      <c r="E12" s="70">
        <f t="shared" si="0"/>
        <v>11</v>
      </c>
      <c r="F12" s="69" t="str">
        <f t="shared" si="1"/>
        <v/>
      </c>
    </row>
    <row r="13" spans="1:9">
      <c r="B13" s="61" t="s">
        <v>111</v>
      </c>
      <c r="C13" s="54" t="s">
        <v>93</v>
      </c>
      <c r="D13" s="54">
        <v>460</v>
      </c>
      <c r="E13" s="70">
        <f t="shared" si="0"/>
        <v>12</v>
      </c>
      <c r="F13" s="69" t="str">
        <f t="shared" si="1"/>
        <v/>
      </c>
    </row>
    <row r="14" spans="1:9">
      <c r="B14" s="61" t="s">
        <v>110</v>
      </c>
      <c r="C14" s="54" t="s">
        <v>92</v>
      </c>
      <c r="D14" s="54">
        <v>769</v>
      </c>
      <c r="E14" s="70">
        <f t="shared" si="0"/>
        <v>7</v>
      </c>
      <c r="F14" s="69" t="str">
        <f t="shared" si="1"/>
        <v xml:space="preserve"> FREUND Severin </v>
      </c>
    </row>
    <row r="15" spans="1:9">
      <c r="B15" s="61" t="s">
        <v>109</v>
      </c>
      <c r="C15" s="54" t="s">
        <v>108</v>
      </c>
      <c r="D15" s="54">
        <v>764</v>
      </c>
      <c r="E15" s="70">
        <f t="shared" si="0"/>
        <v>8</v>
      </c>
      <c r="F15" s="69" t="str">
        <f t="shared" si="1"/>
        <v xml:space="preserve"> HAUTAMAEKI Matti </v>
      </c>
    </row>
    <row r="16" spans="1:9">
      <c r="B16" s="61" t="s">
        <v>107</v>
      </c>
      <c r="C16" s="54" t="s">
        <v>94</v>
      </c>
      <c r="D16" s="54">
        <v>903</v>
      </c>
      <c r="E16" s="70">
        <f t="shared" si="0"/>
        <v>5</v>
      </c>
      <c r="F16" s="69" t="str">
        <f t="shared" si="1"/>
        <v xml:space="preserve"> HILDE Tom </v>
      </c>
    </row>
    <row r="17" spans="2:6">
      <c r="B17" s="61" t="s">
        <v>106</v>
      </c>
      <c r="C17" s="54" t="s">
        <v>105</v>
      </c>
      <c r="D17" s="54">
        <v>413</v>
      </c>
      <c r="E17" s="70">
        <f t="shared" si="0"/>
        <v>15</v>
      </c>
      <c r="F17" s="69" t="str">
        <f t="shared" si="1"/>
        <v/>
      </c>
    </row>
    <row r="18" spans="2:6">
      <c r="B18" s="61" t="s">
        <v>104</v>
      </c>
      <c r="C18" s="54" t="s">
        <v>93</v>
      </c>
      <c r="D18" s="54">
        <v>1128</v>
      </c>
      <c r="E18" s="70">
        <f t="shared" si="0"/>
        <v>4</v>
      </c>
      <c r="F18" s="69" t="str">
        <f t="shared" si="1"/>
        <v xml:space="preserve"> KOFLER Andreas </v>
      </c>
    </row>
    <row r="19" spans="2:6">
      <c r="B19" s="61" t="s">
        <v>103</v>
      </c>
      <c r="C19" s="54" t="s">
        <v>93</v>
      </c>
      <c r="D19" s="54">
        <v>840</v>
      </c>
      <c r="E19" s="70">
        <f t="shared" si="0"/>
        <v>6</v>
      </c>
      <c r="F19" s="69" t="str">
        <f t="shared" si="1"/>
        <v xml:space="preserve"> KOCH Martin </v>
      </c>
    </row>
    <row r="20" spans="2:6">
      <c r="B20" s="61" t="s">
        <v>102</v>
      </c>
      <c r="C20" s="54" t="s">
        <v>93</v>
      </c>
      <c r="D20" s="54">
        <v>442</v>
      </c>
      <c r="E20" s="70">
        <f t="shared" si="0"/>
        <v>13</v>
      </c>
      <c r="F20" s="69" t="str">
        <f t="shared" si="1"/>
        <v/>
      </c>
    </row>
    <row r="21" spans="2:6">
      <c r="B21" s="61" t="s">
        <v>101</v>
      </c>
      <c r="C21" s="54" t="s">
        <v>91</v>
      </c>
      <c r="D21" s="54">
        <v>1153</v>
      </c>
      <c r="E21" s="70">
        <f t="shared" si="0"/>
        <v>3</v>
      </c>
      <c r="F21" s="69" t="str">
        <f t="shared" si="1"/>
        <v xml:space="preserve"> MALYSZ Adam </v>
      </c>
    </row>
    <row r="22" spans="2:6">
      <c r="B22" s="61" t="s">
        <v>100</v>
      </c>
      <c r="C22" s="54" t="s">
        <v>93</v>
      </c>
      <c r="D22" s="54">
        <v>1757</v>
      </c>
      <c r="E22" s="70">
        <f t="shared" si="0"/>
        <v>1</v>
      </c>
      <c r="F22" s="69" t="str">
        <f t="shared" si="1"/>
        <v xml:space="preserve"> MORGENSTERN Th. </v>
      </c>
    </row>
    <row r="23" spans="2:6">
      <c r="B23" s="61" t="s">
        <v>99</v>
      </c>
      <c r="C23" s="54" t="s">
        <v>93</v>
      </c>
      <c r="D23" s="54">
        <v>761</v>
      </c>
      <c r="E23" s="70">
        <f t="shared" si="0"/>
        <v>9</v>
      </c>
      <c r="F23" s="69" t="str">
        <f t="shared" si="1"/>
        <v xml:space="preserve"> SCHLIERENZAUER G. </v>
      </c>
    </row>
    <row r="24" spans="2:6">
      <c r="B24" s="58" t="s">
        <v>98</v>
      </c>
      <c r="C24" s="56" t="s">
        <v>91</v>
      </c>
      <c r="D24" s="56">
        <v>739</v>
      </c>
      <c r="E24" s="68">
        <f>RANK(D24,$D$10:$D$24)</f>
        <v>10</v>
      </c>
      <c r="F24" s="67" t="str">
        <f t="shared" si="1"/>
        <v xml:space="preserve"> STOCH Kamil </v>
      </c>
    </row>
    <row r="27" spans="2:6">
      <c r="B27" s="66" t="s">
        <v>97</v>
      </c>
      <c r="C27" s="63"/>
      <c r="D27" s="63"/>
      <c r="E27" s="65"/>
    </row>
    <row r="28" spans="2:6">
      <c r="B28" s="64" t="s">
        <v>96</v>
      </c>
      <c r="C28" s="63"/>
      <c r="D28" s="63"/>
      <c r="E28" s="63"/>
      <c r="F28" s="62">
        <f>COUNTIF(D10:D24,"&gt;=1000")</f>
        <v>4</v>
      </c>
    </row>
    <row r="29" spans="2:6">
      <c r="B29" s="61" t="s">
        <v>95</v>
      </c>
      <c r="D29" s="60" t="s">
        <v>94</v>
      </c>
      <c r="F29" s="59">
        <f>COUNTIF($C$10:$C$24,D29)</f>
        <v>3</v>
      </c>
    </row>
    <row r="30" spans="2:6">
      <c r="B30" s="61"/>
      <c r="D30" s="60" t="s">
        <v>93</v>
      </c>
      <c r="F30" s="59">
        <f t="shared" ref="F30:F33" si="2">COUNTIF($C$10:$C$24,D30)</f>
        <v>6</v>
      </c>
    </row>
    <row r="31" spans="2:6">
      <c r="B31" s="61"/>
      <c r="D31" s="60" t="s">
        <v>92</v>
      </c>
      <c r="F31" s="59">
        <f t="shared" si="2"/>
        <v>1</v>
      </c>
    </row>
    <row r="32" spans="2:6">
      <c r="B32" s="61"/>
      <c r="D32" s="60" t="s">
        <v>91</v>
      </c>
      <c r="F32" s="59">
        <f t="shared" si="2"/>
        <v>2</v>
      </c>
    </row>
    <row r="33" spans="2:6">
      <c r="B33" s="58"/>
      <c r="C33" s="56"/>
      <c r="D33" s="57" t="s">
        <v>90</v>
      </c>
      <c r="E33" s="56"/>
      <c r="F33" s="55">
        <f t="shared" si="2"/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"/>
  <sheetViews>
    <sheetView topLeftCell="A5" zoomScale="131" workbookViewId="0">
      <selection activeCell="Q24" sqref="Q24"/>
    </sheetView>
  </sheetViews>
  <sheetFormatPr baseColWidth="10" defaultColWidth="9.1640625" defaultRowHeight="16"/>
  <cols>
    <col min="1" max="1" width="6" style="85" customWidth="1"/>
    <col min="2" max="2" width="18.6640625" style="85" customWidth="1"/>
    <col min="3" max="13" width="3.33203125" style="85" customWidth="1"/>
    <col min="14" max="14" width="6.1640625" style="85" customWidth="1"/>
    <col min="15" max="15" width="22" style="85" customWidth="1"/>
    <col min="16" max="16384" width="9.1640625" style="85"/>
  </cols>
  <sheetData>
    <row r="1" spans="1:15">
      <c r="A1" s="101"/>
      <c r="B1" s="101"/>
    </row>
    <row r="11" spans="1:15" ht="17" thickBot="1"/>
    <row r="12" spans="1:15">
      <c r="B12" s="100"/>
      <c r="C12" s="129" t="s">
        <v>150</v>
      </c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99"/>
      <c r="O12" s="98"/>
    </row>
    <row r="13" spans="1:15" ht="96">
      <c r="B13" s="97" t="s">
        <v>149</v>
      </c>
      <c r="C13" s="96" t="s">
        <v>148</v>
      </c>
      <c r="D13" s="96" t="s">
        <v>147</v>
      </c>
      <c r="E13" s="96" t="s">
        <v>146</v>
      </c>
      <c r="F13" s="96" t="s">
        <v>145</v>
      </c>
      <c r="G13" s="96" t="s">
        <v>144</v>
      </c>
      <c r="H13" s="96" t="s">
        <v>143</v>
      </c>
      <c r="I13" s="96" t="s">
        <v>142</v>
      </c>
      <c r="J13" s="96" t="s">
        <v>141</v>
      </c>
      <c r="K13" s="96" t="s">
        <v>140</v>
      </c>
      <c r="L13" s="96" t="s">
        <v>139</v>
      </c>
      <c r="M13" s="96" t="s">
        <v>138</v>
      </c>
      <c r="N13" s="95" t="s">
        <v>137</v>
      </c>
      <c r="O13" s="94" t="s">
        <v>136</v>
      </c>
    </row>
    <row r="14" spans="1:15">
      <c r="B14" s="93" t="s">
        <v>135</v>
      </c>
      <c r="C14" s="92">
        <v>1</v>
      </c>
      <c r="D14" s="92">
        <v>1</v>
      </c>
      <c r="E14" s="92">
        <v>2</v>
      </c>
      <c r="F14" s="92">
        <v>1</v>
      </c>
      <c r="G14" s="92">
        <v>2</v>
      </c>
      <c r="H14" s="92">
        <v>1</v>
      </c>
      <c r="I14" s="92">
        <v>2</v>
      </c>
      <c r="J14" s="92">
        <v>1</v>
      </c>
      <c r="K14" s="92">
        <v>2</v>
      </c>
      <c r="L14" s="92">
        <v>1</v>
      </c>
      <c r="M14" s="92">
        <v>2</v>
      </c>
      <c r="N14" s="91">
        <f>AVERAGE(C14:M14)</f>
        <v>1.4545454545454546</v>
      </c>
      <c r="O14" s="90" t="str">
        <f>IF(MAX(C14:M14)=5,"neprospěl",IF(AND(N14&lt;=1.5,C14=1)=TRUE,"prospěl s vyznamenáním","prospěl"))</f>
        <v>prospěl s vyznamenáním</v>
      </c>
    </row>
    <row r="15" spans="1:15">
      <c r="B15" s="93" t="s">
        <v>134</v>
      </c>
      <c r="C15" s="92">
        <v>1</v>
      </c>
      <c r="D15" s="92">
        <v>1</v>
      </c>
      <c r="E15" s="92">
        <v>1</v>
      </c>
      <c r="F15" s="92">
        <v>1</v>
      </c>
      <c r="G15" s="92">
        <v>1</v>
      </c>
      <c r="H15" s="92">
        <v>1</v>
      </c>
      <c r="I15" s="92">
        <v>1</v>
      </c>
      <c r="J15" s="92">
        <v>3</v>
      </c>
      <c r="K15" s="92">
        <v>1</v>
      </c>
      <c r="L15" s="92">
        <v>1</v>
      </c>
      <c r="M15" s="92">
        <v>1</v>
      </c>
      <c r="N15" s="91">
        <f>AVERAGE(C15:M15)</f>
        <v>1.1818181818181819</v>
      </c>
      <c r="O15" s="90" t="str">
        <f t="shared" ref="O15:O23" si="0">IF(MAX(C15:M15)=5,"neprospěl",IF(AND(N15&lt;=1.5,C15=1)=TRUE,"prospěl s vyznamenáním","prospěl"))</f>
        <v>prospěl s vyznamenáním</v>
      </c>
    </row>
    <row r="16" spans="1:15">
      <c r="B16" s="93" t="s">
        <v>133</v>
      </c>
      <c r="C16" s="92">
        <v>2</v>
      </c>
      <c r="D16" s="92">
        <v>1</v>
      </c>
      <c r="E16" s="92">
        <v>1</v>
      </c>
      <c r="F16" s="92">
        <v>1</v>
      </c>
      <c r="G16" s="92">
        <v>1</v>
      </c>
      <c r="H16" s="92">
        <v>1</v>
      </c>
      <c r="I16" s="92">
        <v>1</v>
      </c>
      <c r="J16" s="92">
        <v>1</v>
      </c>
      <c r="K16" s="92">
        <v>1</v>
      </c>
      <c r="L16" s="92">
        <v>1</v>
      </c>
      <c r="M16" s="92">
        <v>1</v>
      </c>
      <c r="N16" s="91">
        <f>AVERAGE(C16:M16)</f>
        <v>1.0909090909090908</v>
      </c>
      <c r="O16" s="90" t="str">
        <f t="shared" si="0"/>
        <v>prospěl</v>
      </c>
    </row>
    <row r="17" spans="2:15">
      <c r="B17" s="93" t="s">
        <v>132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  <c r="H17" s="92">
        <v>5</v>
      </c>
      <c r="I17" s="92">
        <v>1</v>
      </c>
      <c r="J17" s="92">
        <v>1</v>
      </c>
      <c r="K17" s="92">
        <v>1</v>
      </c>
      <c r="L17" s="92">
        <v>1</v>
      </c>
      <c r="M17" s="92">
        <v>1</v>
      </c>
      <c r="N17" s="91">
        <f>AVERAGE(C17:M17)</f>
        <v>1.3636363636363635</v>
      </c>
      <c r="O17" s="90" t="str">
        <f t="shared" si="0"/>
        <v>neprospěl</v>
      </c>
    </row>
    <row r="18" spans="2:15">
      <c r="B18" s="93" t="s">
        <v>131</v>
      </c>
      <c r="C18" s="92">
        <v>1</v>
      </c>
      <c r="D18" s="92">
        <v>4</v>
      </c>
      <c r="E18" s="92">
        <v>5</v>
      </c>
      <c r="F18" s="92">
        <v>4</v>
      </c>
      <c r="G18" s="92">
        <v>2</v>
      </c>
      <c r="H18" s="92">
        <v>4</v>
      </c>
      <c r="I18" s="92">
        <v>3</v>
      </c>
      <c r="J18" s="92">
        <v>4</v>
      </c>
      <c r="K18" s="92">
        <v>2</v>
      </c>
      <c r="L18" s="92">
        <v>3</v>
      </c>
      <c r="M18" s="92">
        <v>2</v>
      </c>
      <c r="N18" s="91">
        <f>AVERAGE(C18:M18)</f>
        <v>3.0909090909090908</v>
      </c>
      <c r="O18" s="90" t="str">
        <f t="shared" si="0"/>
        <v>neprospěl</v>
      </c>
    </row>
    <row r="19" spans="2:15">
      <c r="B19" s="93" t="s">
        <v>130</v>
      </c>
      <c r="C19" s="92">
        <v>3</v>
      </c>
      <c r="D19" s="92">
        <v>1</v>
      </c>
      <c r="E19" s="92">
        <v>2</v>
      </c>
      <c r="F19" s="92">
        <v>1</v>
      </c>
      <c r="G19" s="92">
        <v>2</v>
      </c>
      <c r="H19" s="92">
        <v>1</v>
      </c>
      <c r="I19" s="92">
        <v>2</v>
      </c>
      <c r="J19" s="92">
        <v>1</v>
      </c>
      <c r="K19" s="92">
        <v>1</v>
      </c>
      <c r="L19" s="92">
        <v>1</v>
      </c>
      <c r="M19" s="92">
        <v>2</v>
      </c>
      <c r="N19" s="91">
        <f>AVERAGE(C19:M19)</f>
        <v>1.5454545454545454</v>
      </c>
      <c r="O19" s="90" t="str">
        <f t="shared" si="0"/>
        <v>prospěl</v>
      </c>
    </row>
    <row r="20" spans="2:15">
      <c r="B20" s="93" t="s">
        <v>129</v>
      </c>
      <c r="C20" s="92">
        <v>1</v>
      </c>
      <c r="D20" s="92">
        <v>2</v>
      </c>
      <c r="E20" s="92">
        <v>3</v>
      </c>
      <c r="F20" s="92">
        <v>1</v>
      </c>
      <c r="G20" s="92">
        <v>2</v>
      </c>
      <c r="H20" s="92">
        <v>1</v>
      </c>
      <c r="I20" s="92">
        <v>4</v>
      </c>
      <c r="J20" s="92">
        <v>1</v>
      </c>
      <c r="K20" s="92">
        <v>1</v>
      </c>
      <c r="L20" s="92">
        <v>1</v>
      </c>
      <c r="M20" s="92">
        <v>1</v>
      </c>
      <c r="N20" s="91">
        <f>AVERAGE(C20:M20)</f>
        <v>1.6363636363636365</v>
      </c>
      <c r="O20" s="90" t="str">
        <f t="shared" si="0"/>
        <v>prospěl</v>
      </c>
    </row>
    <row r="21" spans="2:15">
      <c r="B21" s="93" t="s">
        <v>128</v>
      </c>
      <c r="C21" s="92">
        <v>1</v>
      </c>
      <c r="D21" s="92">
        <v>1</v>
      </c>
      <c r="E21" s="92">
        <v>1</v>
      </c>
      <c r="F21" s="92">
        <v>1</v>
      </c>
      <c r="G21" s="92">
        <v>1</v>
      </c>
      <c r="H21" s="92">
        <v>2</v>
      </c>
      <c r="I21" s="92">
        <v>1</v>
      </c>
      <c r="J21" s="92">
        <v>1</v>
      </c>
      <c r="K21" s="92">
        <v>1</v>
      </c>
      <c r="L21" s="92">
        <v>1</v>
      </c>
      <c r="M21" s="92">
        <v>1</v>
      </c>
      <c r="N21" s="91">
        <f>AVERAGE(C21:M21)</f>
        <v>1.0909090909090908</v>
      </c>
      <c r="O21" s="90" t="str">
        <f t="shared" si="0"/>
        <v>prospěl s vyznamenáním</v>
      </c>
    </row>
    <row r="22" spans="2:15">
      <c r="B22" s="93" t="s">
        <v>127</v>
      </c>
      <c r="C22" s="92">
        <v>1</v>
      </c>
      <c r="D22" s="92">
        <v>2</v>
      </c>
      <c r="E22" s="92">
        <v>2</v>
      </c>
      <c r="F22" s="92">
        <v>4</v>
      </c>
      <c r="G22" s="92">
        <v>2</v>
      </c>
      <c r="H22" s="92">
        <v>2</v>
      </c>
      <c r="I22" s="92">
        <v>4</v>
      </c>
      <c r="J22" s="92">
        <v>2</v>
      </c>
      <c r="K22" s="92">
        <v>2</v>
      </c>
      <c r="L22" s="92">
        <v>2</v>
      </c>
      <c r="M22" s="92">
        <v>1</v>
      </c>
      <c r="N22" s="91">
        <f>AVERAGE(C22:M22)</f>
        <v>2.1818181818181817</v>
      </c>
      <c r="O22" s="90" t="str">
        <f t="shared" si="0"/>
        <v>prospěl</v>
      </c>
    </row>
    <row r="23" spans="2:15" ht="17" thickBot="1">
      <c r="B23" s="89" t="s">
        <v>126</v>
      </c>
      <c r="C23" s="88">
        <v>1</v>
      </c>
      <c r="D23" s="88">
        <v>5</v>
      </c>
      <c r="E23" s="88">
        <v>5</v>
      </c>
      <c r="F23" s="88">
        <v>5</v>
      </c>
      <c r="G23" s="88">
        <v>5</v>
      </c>
      <c r="H23" s="88">
        <v>4</v>
      </c>
      <c r="I23" s="88">
        <v>5</v>
      </c>
      <c r="J23" s="88">
        <v>5</v>
      </c>
      <c r="K23" s="88">
        <v>5</v>
      </c>
      <c r="L23" s="88">
        <v>5</v>
      </c>
      <c r="M23" s="88">
        <v>5</v>
      </c>
      <c r="N23" s="87">
        <f>AVERAGE(C23:M23)</f>
        <v>4.5454545454545459</v>
      </c>
      <c r="O23" s="86" t="str">
        <f t="shared" si="0"/>
        <v>neprospěl</v>
      </c>
    </row>
  </sheetData>
  <mergeCells count="1">
    <mergeCell ref="C12:M1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počty</vt:lpstr>
      <vt:lpstr>sportovní výsledky</vt:lpstr>
      <vt:lpstr>den v týdnu</vt:lpstr>
      <vt:lpstr>zkoušení</vt:lpstr>
      <vt:lpstr>trojúhelník</vt:lpstr>
      <vt:lpstr>násobilka</vt:lpstr>
      <vt:lpstr>číslo</vt:lpstr>
      <vt:lpstr>Data narození</vt:lpstr>
      <vt:lpstr>Závod</vt:lpstr>
      <vt:lpstr>Klasifikace</vt:lpstr>
    </vt:vector>
  </TitlesOfParts>
  <Company>gz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ucebna</dc:creator>
  <cp:lastModifiedBy>Microsoft Office User</cp:lastModifiedBy>
  <dcterms:created xsi:type="dcterms:W3CDTF">2008-02-19T10:09:55Z</dcterms:created>
  <dcterms:modified xsi:type="dcterms:W3CDTF">2023-02-02T13:11:39Z</dcterms:modified>
</cp:coreProperties>
</file>