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525" tabRatio="412" activeTab="3"/>
  </bookViews>
  <sheets>
    <sheet name="Compass" sheetId="1" r:id="rId1"/>
    <sheet name="Tests" sheetId="2" r:id="rId2"/>
    <sheet name="Sparkfun" sheetId="3" r:id="rId3"/>
    <sheet name="Bball" sheetId="4" r:id="rId4"/>
  </sheets>
  <definedNames>
    <definedName name="Leg_1">Sparkfun!$D$12</definedName>
    <definedName name="Leg_2">Sparkfun!$I$6</definedName>
    <definedName name="Leg_2_Long">Sparkfun!$O$6</definedName>
    <definedName name="Leg_3">Sparkfun!$V$15</definedName>
    <definedName name="Leg_4">Sparkfun!$I$26</definedName>
    <definedName name="Leg_4_Long">Sparkfun!$O$26</definedName>
    <definedName name="leg_final">Sparkfun!$D$19</definedName>
  </definedNames>
  <calcPr calcId="145621"/>
</workbook>
</file>

<file path=xl/calcChain.xml><?xml version="1.0" encoding="utf-8"?>
<calcChain xmlns="http://schemas.openxmlformats.org/spreadsheetml/2006/main">
  <c r="V11" i="4" l="1"/>
  <c r="U11" i="4"/>
  <c r="T11" i="4"/>
  <c r="S11" i="4"/>
  <c r="R11" i="4"/>
  <c r="A6" i="3"/>
  <c r="A8" i="3"/>
  <c r="AC16" i="3"/>
  <c r="AC15" i="3"/>
  <c r="AC14" i="3"/>
  <c r="AC13" i="3"/>
  <c r="AC12" i="3"/>
  <c r="AC11" i="3"/>
  <c r="AC10" i="3"/>
  <c r="B2" i="3" l="1"/>
  <c r="P4" i="4" l="1"/>
  <c r="L11" i="2" l="1"/>
  <c r="L10" i="2"/>
  <c r="L9" i="2"/>
  <c r="L8" i="2"/>
  <c r="L7" i="2"/>
  <c r="L6" i="2"/>
  <c r="L5" i="2"/>
  <c r="L4" i="2"/>
  <c r="L3" i="2"/>
  <c r="G18" i="2" l="1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8" i="2"/>
  <c r="E17" i="2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E4" i="2"/>
  <c r="F4" i="2" s="1"/>
  <c r="E3" i="2"/>
  <c r="F18" i="2"/>
  <c r="D18" i="2"/>
  <c r="F17" i="2"/>
  <c r="D17" i="2"/>
  <c r="D16" i="2"/>
  <c r="D15" i="2"/>
  <c r="D14" i="2"/>
  <c r="D13" i="2"/>
  <c r="D12" i="2"/>
  <c r="D11" i="2"/>
  <c r="D10" i="2"/>
  <c r="D9" i="2"/>
  <c r="D8" i="2"/>
  <c r="D7" i="2"/>
  <c r="D6" i="2"/>
  <c r="F5" i="2"/>
  <c r="D5" i="2"/>
  <c r="D4" i="2"/>
  <c r="N39" i="2"/>
  <c r="O39" i="2" s="1"/>
  <c r="N38" i="2"/>
  <c r="O38" i="2" s="1"/>
  <c r="N37" i="2"/>
  <c r="O37" i="2" s="1"/>
  <c r="N36" i="2"/>
  <c r="O36" i="2" s="1"/>
  <c r="N35" i="2"/>
  <c r="O35" i="2" s="1"/>
  <c r="N34" i="2"/>
  <c r="O34" i="2" s="1"/>
  <c r="N33" i="2"/>
  <c r="O33" i="2" s="1"/>
  <c r="N32" i="2"/>
  <c r="O32" i="2" s="1"/>
  <c r="H20" i="2" l="1"/>
  <c r="J20" i="2" s="1"/>
  <c r="F3" i="2"/>
  <c r="D3" i="2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N31" i="2"/>
  <c r="N30" i="2"/>
  <c r="O30" i="2" s="1"/>
  <c r="N29" i="2"/>
  <c r="N28" i="2"/>
  <c r="O31" i="2"/>
  <c r="O29" i="2"/>
  <c r="O28" i="2"/>
  <c r="D28" i="2"/>
  <c r="E28" i="2" s="1"/>
  <c r="D20" i="2" l="1"/>
  <c r="E43" i="2"/>
  <c r="L2" i="1"/>
  <c r="T12" i="1"/>
  <c r="V12" i="1" s="1"/>
  <c r="T11" i="1"/>
  <c r="V11" i="1" s="1"/>
  <c r="T10" i="1"/>
  <c r="V10" i="1" s="1"/>
  <c r="T9" i="1"/>
  <c r="V9" i="1" s="1"/>
  <c r="T13" i="1"/>
  <c r="V13" i="1" s="1"/>
  <c r="T14" i="1"/>
  <c r="V14" i="1" s="1"/>
  <c r="R14" i="1"/>
  <c r="U14" i="1"/>
  <c r="W14" i="1" s="1"/>
  <c r="U10" i="1"/>
  <c r="W10" i="1" s="1"/>
  <c r="U11" i="1"/>
  <c r="W11" i="1" s="1"/>
  <c r="U12" i="1"/>
  <c r="W12" i="1" s="1"/>
  <c r="U13" i="1"/>
  <c r="W13" i="1" s="1"/>
  <c r="U9" i="1"/>
  <c r="W9" i="1" s="1"/>
  <c r="R13" i="1"/>
  <c r="S9" i="1"/>
  <c r="S10" i="1"/>
  <c r="S11" i="1"/>
  <c r="S12" i="1"/>
  <c r="R12" i="1"/>
  <c r="R11" i="1"/>
  <c r="R10" i="1"/>
  <c r="R9" i="1"/>
  <c r="K39" i="2" l="1"/>
  <c r="K35" i="2"/>
  <c r="K31" i="2"/>
  <c r="K37" i="2"/>
  <c r="K29" i="2"/>
  <c r="K28" i="2"/>
  <c r="K38" i="2"/>
  <c r="K34" i="2"/>
  <c r="K30" i="2"/>
  <c r="K33" i="2"/>
  <c r="K36" i="2"/>
  <c r="K32" i="2"/>
  <c r="K7" i="2"/>
  <c r="K11" i="2"/>
  <c r="K4" i="2"/>
  <c r="K8" i="2"/>
  <c r="K5" i="2"/>
  <c r="K9" i="2"/>
  <c r="K6" i="2"/>
  <c r="K10" i="2"/>
  <c r="K3" i="2"/>
  <c r="O3" i="2" l="1"/>
  <c r="P3" i="2"/>
  <c r="P10" i="2"/>
  <c r="O10" i="2"/>
  <c r="P8" i="2"/>
  <c r="O8" i="2"/>
  <c r="P6" i="2"/>
  <c r="O6" i="2"/>
  <c r="P4" i="2"/>
  <c r="O4" i="2"/>
  <c r="P9" i="2"/>
  <c r="O9" i="2"/>
  <c r="P11" i="2"/>
  <c r="O11" i="2"/>
  <c r="P5" i="2"/>
  <c r="O5" i="2"/>
  <c r="P7" i="2"/>
  <c r="O7" i="2"/>
</calcChain>
</file>

<file path=xl/sharedStrings.xml><?xml version="1.0" encoding="utf-8"?>
<sst xmlns="http://schemas.openxmlformats.org/spreadsheetml/2006/main" count="231" uniqueCount="67">
  <si>
    <t>Targets</t>
  </si>
  <si>
    <t>Higher</t>
  </si>
  <si>
    <t>Lower</t>
  </si>
  <si>
    <t>Correct High</t>
  </si>
  <si>
    <t>Correct Low</t>
  </si>
  <si>
    <t>Result high</t>
  </si>
  <si>
    <t>Result low</t>
  </si>
  <si>
    <t>Left</t>
  </si>
  <si>
    <t>Right</t>
  </si>
  <si>
    <t>turn1</t>
  </si>
  <si>
    <t>turn2</t>
  </si>
  <si>
    <t>Currents</t>
  </si>
  <si>
    <t>Known</t>
  </si>
  <si>
    <t>Test</t>
  </si>
  <si>
    <t>L</t>
  </si>
  <si>
    <t>R</t>
  </si>
  <si>
    <t>Forward(Millis)</t>
  </si>
  <si>
    <t>Estimated Dist</t>
  </si>
  <si>
    <t>Estimated ticks</t>
  </si>
  <si>
    <t>Actual dist</t>
  </si>
  <si>
    <t>Actual ticks</t>
  </si>
  <si>
    <t>Turning tests</t>
  </si>
  <si>
    <t>Pause for 5 secs, get start heading, turn and forward, pause, get stop heading</t>
  </si>
  <si>
    <t>Start heading</t>
  </si>
  <si>
    <t>Stop Heading</t>
  </si>
  <si>
    <t>Turn time</t>
  </si>
  <si>
    <t>Degree change</t>
  </si>
  <si>
    <t>Turn x degrees</t>
  </si>
  <si>
    <t>Degrees/100 milli</t>
  </si>
  <si>
    <t>Goal change</t>
  </si>
  <si>
    <t>Average D/M</t>
  </si>
  <si>
    <t>Millis to use</t>
  </si>
  <si>
    <t>Start Heading</t>
  </si>
  <si>
    <t>Actual turn</t>
  </si>
  <si>
    <t>Delta</t>
  </si>
  <si>
    <t>Dist/Milli</t>
  </si>
  <si>
    <t>Delta dist</t>
  </si>
  <si>
    <t>Delta ticks</t>
  </si>
  <si>
    <t>Averages</t>
  </si>
  <si>
    <t>Expected Ticks</t>
  </si>
  <si>
    <t>FW Test1</t>
  </si>
  <si>
    <t>TurnTest1</t>
  </si>
  <si>
    <t>TurnTest2</t>
  </si>
  <si>
    <t>RPS</t>
  </si>
  <si>
    <t>Avg RPS</t>
  </si>
  <si>
    <t>Max delay</t>
  </si>
  <si>
    <t>Actual Dist (in)</t>
  </si>
  <si>
    <t>Leg 1</t>
  </si>
  <si>
    <t>Leg 2</t>
  </si>
  <si>
    <t>Leg 3</t>
  </si>
  <si>
    <t>Leg 4</t>
  </si>
  <si>
    <t>ft</t>
  </si>
  <si>
    <t xml:space="preserve">Array to use: </t>
  </si>
  <si>
    <t>Leg 5</t>
  </si>
  <si>
    <t>Leg 2 long</t>
  </si>
  <si>
    <t>Wheel D</t>
  </si>
  <si>
    <t>Wheel Cir</t>
  </si>
  <si>
    <t>Leg 4 long</t>
  </si>
  <si>
    <t>L1</t>
  </si>
  <si>
    <t>L2</t>
  </si>
  <si>
    <t>L2L</t>
  </si>
  <si>
    <t>L3</t>
  </si>
  <si>
    <t>L4</t>
  </si>
  <si>
    <t>L4L</t>
  </si>
  <si>
    <t>L5</t>
  </si>
  <si>
    <t>Shortcut</t>
  </si>
  <si>
    <t>Full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</si>
</sst>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2" borderId="1" xfId="0" applyFill="1" applyBorder="1"/>
    <xf numFmtId="0" fontId="0" fillId="4" borderId="0" xfId="0" applyFill="1"/>
    <xf numFmtId="0" fontId="0" fillId="4" borderId="20" xfId="0" applyFill="1" applyBorder="1"/>
    <xf numFmtId="0" fontId="0" fillId="4" borderId="0" xfId="0" applyFill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/>
    <xf numFmtId="0" fontId="0" fillId="6" borderId="0" xfId="0" applyFill="1" applyAlignment="1"/>
    <xf numFmtId="0" fontId="0" fillId="0" borderId="0" xfId="0" applyFill="1" applyAlignment="1"/>
    <xf numFmtId="0" fontId="0" fillId="6" borderId="1" xfId="0" applyFill="1" applyBorder="1" applyAlignment="1"/>
    <xf numFmtId="0" fontId="0" fillId="4" borderId="0" xfId="0" applyFill="1" applyBorder="1"/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9" borderId="1" xfId="0" applyFill="1" applyBorder="1"/>
    <xf numFmtId="0" fontId="0" fillId="7" borderId="1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0"/>
  <sheetViews>
    <sheetView workbookViewId="0">
      <selection activeCell="H5" sqref="H5"/>
    </sheetView>
  </sheetViews>
  <sheetFormatPr defaultRowHeight="15" x14ac:dyDescent="0.25"/>
  <cols>
    <col min="10" max="10" width="11.85546875" bestFit="1" customWidth="1"/>
    <col min="11" max="11" width="11.42578125" bestFit="1" customWidth="1"/>
    <col min="12" max="12" width="12.42578125" customWidth="1"/>
    <col min="13" max="13" width="12.140625" customWidth="1"/>
  </cols>
  <sheetData>
    <row r="2" spans="2:23" x14ac:dyDescent="0.25">
      <c r="L2" t="str">
        <f>"IF(Target-N9&gt;180,Target-N9-360,IF(Target-N9&lt;-180,Target-N9+360,Target-N9))"</f>
        <v>IF(Target-N9&gt;180,Target-N9-360,IF(Target-N9&lt;-180,Target-N9+360,Target-N9))</v>
      </c>
    </row>
    <row r="3" spans="2:23" x14ac:dyDescent="0.25">
      <c r="D3" t="s">
        <v>12</v>
      </c>
      <c r="H3" t="s">
        <v>13</v>
      </c>
    </row>
    <row r="4" spans="2:23" x14ac:dyDescent="0.25">
      <c r="B4" t="s">
        <v>0</v>
      </c>
      <c r="D4">
        <v>0</v>
      </c>
      <c r="E4">
        <v>90</v>
      </c>
      <c r="F4">
        <v>179</v>
      </c>
      <c r="G4">
        <v>-90</v>
      </c>
      <c r="H4">
        <v>0</v>
      </c>
      <c r="I4">
        <v>90</v>
      </c>
      <c r="J4">
        <v>179</v>
      </c>
      <c r="K4">
        <v>-90</v>
      </c>
    </row>
    <row r="5" spans="2:23" x14ac:dyDescent="0.25">
      <c r="B5" s="13" t="s">
        <v>11</v>
      </c>
      <c r="C5">
        <v>10</v>
      </c>
      <c r="D5" t="s">
        <v>14</v>
      </c>
      <c r="E5" t="s">
        <v>15</v>
      </c>
      <c r="F5" t="s">
        <v>15</v>
      </c>
      <c r="G5" t="s">
        <v>14</v>
      </c>
    </row>
    <row r="6" spans="2:23" x14ac:dyDescent="0.25">
      <c r="B6" s="13"/>
      <c r="C6">
        <v>20</v>
      </c>
      <c r="D6" t="s">
        <v>14</v>
      </c>
      <c r="E6" t="s">
        <v>15</v>
      </c>
      <c r="F6" t="s">
        <v>15</v>
      </c>
      <c r="G6" t="s">
        <v>14</v>
      </c>
    </row>
    <row r="7" spans="2:23" x14ac:dyDescent="0.25">
      <c r="B7" s="13"/>
      <c r="C7">
        <v>30</v>
      </c>
      <c r="D7" t="s">
        <v>14</v>
      </c>
      <c r="E7" t="s">
        <v>15</v>
      </c>
      <c r="F7" t="s">
        <v>15</v>
      </c>
      <c r="G7" t="s">
        <v>14</v>
      </c>
      <c r="R7" s="18"/>
      <c r="S7" s="19"/>
    </row>
    <row r="8" spans="2:23" x14ac:dyDescent="0.25">
      <c r="B8" s="14"/>
      <c r="C8">
        <v>40</v>
      </c>
      <c r="D8" t="s">
        <v>14</v>
      </c>
      <c r="E8" t="s">
        <v>15</v>
      </c>
      <c r="F8" t="s">
        <v>15</v>
      </c>
      <c r="G8" t="s">
        <v>14</v>
      </c>
      <c r="M8" s="12" t="s">
        <v>0</v>
      </c>
      <c r="N8" s="8" t="s">
        <v>1</v>
      </c>
      <c r="O8" s="9" t="s">
        <v>2</v>
      </c>
      <c r="P8" s="7" t="s">
        <v>3</v>
      </c>
      <c r="Q8" s="9" t="s">
        <v>4</v>
      </c>
      <c r="R8" s="8" t="s">
        <v>5</v>
      </c>
      <c r="S8" s="9" t="s">
        <v>6</v>
      </c>
      <c r="T8" s="15" t="s">
        <v>9</v>
      </c>
      <c r="U8" s="15" t="s">
        <v>10</v>
      </c>
    </row>
    <row r="9" spans="2:23" x14ac:dyDescent="0.25">
      <c r="C9">
        <v>50</v>
      </c>
      <c r="D9" t="s">
        <v>14</v>
      </c>
      <c r="E9" t="s">
        <v>15</v>
      </c>
      <c r="F9" t="s">
        <v>15</v>
      </c>
      <c r="G9" t="s">
        <v>14</v>
      </c>
      <c r="M9" s="13">
        <v>0</v>
      </c>
      <c r="N9" s="10">
        <v>25</v>
      </c>
      <c r="O9" s="4">
        <v>-25</v>
      </c>
      <c r="P9" s="3" t="s">
        <v>7</v>
      </c>
      <c r="Q9" s="4" t="s">
        <v>8</v>
      </c>
      <c r="R9" s="1" t="str">
        <f t="shared" ref="R9:S12" si="0">IF(N9&lt;$M9,"Right","Left")</f>
        <v>Left</v>
      </c>
      <c r="S9" s="2" t="str">
        <f t="shared" si="0"/>
        <v>Right</v>
      </c>
      <c r="T9" s="15">
        <f>IF($M9-N9&gt;180,$M9-N9-360,IF($M9-N9&lt;-180,$M9-N9+360,$M9-N9))</f>
        <v>-25</v>
      </c>
      <c r="U9">
        <f t="shared" ref="U9:U14" si="1">IF($M9-O9&gt;180,$M9-O9 - 360,$M9-O9)</f>
        <v>25</v>
      </c>
      <c r="V9" t="str">
        <f>IF(T9&lt;0,"Left","Right")</f>
        <v>Left</v>
      </c>
      <c r="W9" t="str">
        <f>IF(U9&lt;0,"Left","Right")</f>
        <v>Right</v>
      </c>
    </row>
    <row r="10" spans="2:23" x14ac:dyDescent="0.25">
      <c r="C10">
        <v>60</v>
      </c>
      <c r="D10" t="s">
        <v>14</v>
      </c>
      <c r="E10" t="s">
        <v>15</v>
      </c>
      <c r="F10" t="s">
        <v>15</v>
      </c>
      <c r="G10" t="s">
        <v>14</v>
      </c>
      <c r="M10" s="13">
        <v>90</v>
      </c>
      <c r="N10" s="10">
        <v>100</v>
      </c>
      <c r="O10" s="4">
        <v>80</v>
      </c>
      <c r="P10" s="3" t="s">
        <v>7</v>
      </c>
      <c r="Q10" s="4" t="s">
        <v>8</v>
      </c>
      <c r="R10" s="3" t="str">
        <f t="shared" si="0"/>
        <v>Left</v>
      </c>
      <c r="S10" s="4" t="str">
        <f t="shared" si="0"/>
        <v>Right</v>
      </c>
      <c r="T10" s="15">
        <f>IF($M10-N10&gt;180,$M10-N10-360,IF($M10-N10&lt;-180,$M10-N10+360,$M10-N10))</f>
        <v>-10</v>
      </c>
      <c r="U10">
        <f t="shared" si="1"/>
        <v>10</v>
      </c>
      <c r="V10" t="str">
        <f t="shared" ref="V10:W14" si="2">IF(T10&lt;0,"Left","Right")</f>
        <v>Left</v>
      </c>
      <c r="W10" t="str">
        <f t="shared" si="2"/>
        <v>Right</v>
      </c>
    </row>
    <row r="11" spans="2:23" x14ac:dyDescent="0.25">
      <c r="C11">
        <v>70</v>
      </c>
      <c r="D11" t="s">
        <v>14</v>
      </c>
      <c r="E11" t="s">
        <v>15</v>
      </c>
      <c r="F11" t="s">
        <v>15</v>
      </c>
      <c r="G11" t="s">
        <v>14</v>
      </c>
      <c r="M11" s="13">
        <v>180</v>
      </c>
      <c r="N11" s="10">
        <v>-160</v>
      </c>
      <c r="O11" s="4">
        <v>150</v>
      </c>
      <c r="P11" s="3" t="s">
        <v>7</v>
      </c>
      <c r="Q11" s="4" t="s">
        <v>8</v>
      </c>
      <c r="R11" s="3" t="str">
        <f t="shared" si="0"/>
        <v>Right</v>
      </c>
      <c r="S11" s="4" t="str">
        <f t="shared" si="0"/>
        <v>Right</v>
      </c>
      <c r="T11" s="15">
        <f>IF($M11-N11&gt;180,$M11-N11-360,IF($M11-N11&lt;-180,$M11-N11+360,$M11-N11))</f>
        <v>-20</v>
      </c>
      <c r="U11">
        <f t="shared" si="1"/>
        <v>30</v>
      </c>
      <c r="V11" t="str">
        <f t="shared" si="2"/>
        <v>Left</v>
      </c>
      <c r="W11" t="str">
        <f t="shared" si="2"/>
        <v>Right</v>
      </c>
    </row>
    <row r="12" spans="2:23" x14ac:dyDescent="0.25">
      <c r="C12">
        <v>80</v>
      </c>
      <c r="D12" t="s">
        <v>14</v>
      </c>
      <c r="E12" t="s">
        <v>15</v>
      </c>
      <c r="F12" t="s">
        <v>15</v>
      </c>
      <c r="G12" t="s">
        <v>14</v>
      </c>
      <c r="M12" s="14">
        <v>-90</v>
      </c>
      <c r="N12" s="11">
        <v>-100</v>
      </c>
      <c r="O12" s="6">
        <v>-80</v>
      </c>
      <c r="P12" s="5" t="s">
        <v>8</v>
      </c>
      <c r="Q12" s="6" t="s">
        <v>7</v>
      </c>
      <c r="R12" s="5" t="str">
        <f t="shared" si="0"/>
        <v>Right</v>
      </c>
      <c r="S12" s="6" t="str">
        <f t="shared" si="0"/>
        <v>Left</v>
      </c>
      <c r="T12" s="15">
        <f>IF($M12-N12&gt;180,$M12-N12-360,IF($M12-N12&lt;-180,$M12-N12+360,$M12-N12))</f>
        <v>10</v>
      </c>
      <c r="U12">
        <f t="shared" si="1"/>
        <v>-10</v>
      </c>
      <c r="V12" t="str">
        <f t="shared" si="2"/>
        <v>Right</v>
      </c>
      <c r="W12" t="str">
        <f t="shared" si="2"/>
        <v>Left</v>
      </c>
    </row>
    <row r="13" spans="2:23" x14ac:dyDescent="0.25">
      <c r="C13">
        <v>90</v>
      </c>
      <c r="D13" t="s">
        <v>14</v>
      </c>
      <c r="F13" t="s">
        <v>15</v>
      </c>
      <c r="M13" s="16">
        <v>100</v>
      </c>
      <c r="N13" s="15">
        <v>-90</v>
      </c>
      <c r="R13" s="17" t="str">
        <f>IF(N13&lt;$M13,"Right","Left")</f>
        <v>Right</v>
      </c>
      <c r="T13" s="15">
        <f>IF($M13-N13&gt;180,$M13-N13-360,IF($M13-N13&lt;-180,$M13-N13+360,"?"))</f>
        <v>-170</v>
      </c>
      <c r="U13">
        <f t="shared" si="1"/>
        <v>100</v>
      </c>
      <c r="V13" t="str">
        <f t="shared" si="2"/>
        <v>Left</v>
      </c>
      <c r="W13" t="str">
        <f t="shared" si="2"/>
        <v>Right</v>
      </c>
    </row>
    <row r="14" spans="2:23" x14ac:dyDescent="0.25">
      <c r="C14">
        <v>100</v>
      </c>
      <c r="D14" t="s">
        <v>14</v>
      </c>
      <c r="E14" t="s">
        <v>14</v>
      </c>
      <c r="F14" t="s">
        <v>15</v>
      </c>
      <c r="G14" t="s">
        <v>15</v>
      </c>
      <c r="M14" s="16">
        <v>-90</v>
      </c>
      <c r="N14" s="15">
        <v>180</v>
      </c>
      <c r="R14" s="17" t="str">
        <f>IF(N14&lt;$M14,"Right","Left")</f>
        <v>Left</v>
      </c>
      <c r="T14" s="15">
        <f>IF($M14-N14&gt;180,$M14-N14-360,IF($M14-N14&lt;-180,$M14-N14+360,"?"))</f>
        <v>90</v>
      </c>
      <c r="U14">
        <f t="shared" si="1"/>
        <v>-90</v>
      </c>
      <c r="V14" t="str">
        <f t="shared" si="2"/>
        <v>Right</v>
      </c>
      <c r="W14" t="str">
        <f t="shared" si="2"/>
        <v>Left</v>
      </c>
    </row>
    <row r="15" spans="2:23" x14ac:dyDescent="0.25">
      <c r="C15">
        <v>110</v>
      </c>
      <c r="D15" t="s">
        <v>14</v>
      </c>
      <c r="E15" t="s">
        <v>14</v>
      </c>
      <c r="F15" t="s">
        <v>15</v>
      </c>
      <c r="G15" t="s">
        <v>15</v>
      </c>
    </row>
    <row r="16" spans="2:23" x14ac:dyDescent="0.25">
      <c r="C16">
        <v>120</v>
      </c>
      <c r="D16" t="s">
        <v>14</v>
      </c>
      <c r="E16" t="s">
        <v>14</v>
      </c>
      <c r="F16" t="s">
        <v>15</v>
      </c>
      <c r="G16" t="s">
        <v>15</v>
      </c>
    </row>
    <row r="17" spans="3:7" x14ac:dyDescent="0.25">
      <c r="C17">
        <v>130</v>
      </c>
      <c r="D17" t="s">
        <v>14</v>
      </c>
      <c r="E17" t="s">
        <v>14</v>
      </c>
      <c r="F17" t="s">
        <v>15</v>
      </c>
      <c r="G17" t="s">
        <v>15</v>
      </c>
    </row>
    <row r="18" spans="3:7" x14ac:dyDescent="0.25">
      <c r="C18">
        <v>140</v>
      </c>
      <c r="D18" t="s">
        <v>14</v>
      </c>
      <c r="E18" t="s">
        <v>14</v>
      </c>
      <c r="F18" t="s">
        <v>15</v>
      </c>
      <c r="G18" t="s">
        <v>15</v>
      </c>
    </row>
    <row r="19" spans="3:7" x14ac:dyDescent="0.25">
      <c r="C19">
        <v>150</v>
      </c>
      <c r="D19" t="s">
        <v>14</v>
      </c>
      <c r="E19" t="s">
        <v>14</v>
      </c>
      <c r="F19" t="s">
        <v>15</v>
      </c>
      <c r="G19" t="s">
        <v>15</v>
      </c>
    </row>
    <row r="20" spans="3:7" x14ac:dyDescent="0.25">
      <c r="C20">
        <v>160</v>
      </c>
      <c r="D20" t="s">
        <v>14</v>
      </c>
      <c r="E20" t="s">
        <v>14</v>
      </c>
      <c r="F20" t="s">
        <v>15</v>
      </c>
      <c r="G20" t="s">
        <v>15</v>
      </c>
    </row>
    <row r="21" spans="3:7" x14ac:dyDescent="0.25">
      <c r="C21">
        <v>170</v>
      </c>
      <c r="D21" t="s">
        <v>14</v>
      </c>
      <c r="E21" t="s">
        <v>14</v>
      </c>
      <c r="F21" t="s">
        <v>15</v>
      </c>
      <c r="G21" t="s">
        <v>15</v>
      </c>
    </row>
    <row r="22" spans="3:7" x14ac:dyDescent="0.25">
      <c r="C22">
        <v>179</v>
      </c>
      <c r="D22" t="s">
        <v>14</v>
      </c>
      <c r="E22" t="s">
        <v>14</v>
      </c>
      <c r="G22" t="s">
        <v>15</v>
      </c>
    </row>
    <row r="23" spans="3:7" x14ac:dyDescent="0.25">
      <c r="C23">
        <v>-179</v>
      </c>
      <c r="D23" t="s">
        <v>15</v>
      </c>
      <c r="E23" t="s">
        <v>14</v>
      </c>
      <c r="F23" t="s">
        <v>14</v>
      </c>
      <c r="G23" t="s">
        <v>15</v>
      </c>
    </row>
    <row r="24" spans="3:7" x14ac:dyDescent="0.25">
      <c r="C24">
        <v>-170</v>
      </c>
      <c r="D24" t="s">
        <v>15</v>
      </c>
      <c r="E24" t="s">
        <v>14</v>
      </c>
      <c r="F24" t="s">
        <v>14</v>
      </c>
      <c r="G24" t="s">
        <v>15</v>
      </c>
    </row>
    <row r="25" spans="3:7" x14ac:dyDescent="0.25">
      <c r="C25">
        <v>-160</v>
      </c>
      <c r="D25" t="s">
        <v>15</v>
      </c>
      <c r="E25" t="s">
        <v>14</v>
      </c>
      <c r="F25" t="s">
        <v>14</v>
      </c>
      <c r="G25" t="s">
        <v>15</v>
      </c>
    </row>
    <row r="26" spans="3:7" x14ac:dyDescent="0.25">
      <c r="C26">
        <v>-150</v>
      </c>
      <c r="D26" t="s">
        <v>15</v>
      </c>
      <c r="E26" t="s">
        <v>14</v>
      </c>
      <c r="F26" t="s">
        <v>14</v>
      </c>
      <c r="G26" t="s">
        <v>15</v>
      </c>
    </row>
    <row r="27" spans="3:7" x14ac:dyDescent="0.25">
      <c r="C27">
        <v>-140</v>
      </c>
      <c r="D27" t="s">
        <v>15</v>
      </c>
      <c r="E27" t="s">
        <v>14</v>
      </c>
      <c r="F27" t="s">
        <v>14</v>
      </c>
      <c r="G27" t="s">
        <v>15</v>
      </c>
    </row>
    <row r="28" spans="3:7" x14ac:dyDescent="0.25">
      <c r="C28">
        <v>-130</v>
      </c>
      <c r="D28" t="s">
        <v>15</v>
      </c>
      <c r="E28" t="s">
        <v>14</v>
      </c>
      <c r="F28" t="s">
        <v>14</v>
      </c>
      <c r="G28" t="s">
        <v>15</v>
      </c>
    </row>
    <row r="29" spans="3:7" x14ac:dyDescent="0.25">
      <c r="C29">
        <v>-120</v>
      </c>
      <c r="D29" t="s">
        <v>15</v>
      </c>
      <c r="E29" t="s">
        <v>14</v>
      </c>
      <c r="F29" t="s">
        <v>14</v>
      </c>
      <c r="G29" t="s">
        <v>15</v>
      </c>
    </row>
    <row r="30" spans="3:7" x14ac:dyDescent="0.25">
      <c r="C30">
        <v>-110</v>
      </c>
      <c r="D30" t="s">
        <v>15</v>
      </c>
      <c r="E30" t="s">
        <v>14</v>
      </c>
      <c r="F30" t="s">
        <v>14</v>
      </c>
      <c r="G30" t="s">
        <v>15</v>
      </c>
    </row>
    <row r="31" spans="3:7" x14ac:dyDescent="0.25">
      <c r="C31">
        <v>-100</v>
      </c>
      <c r="D31" t="s">
        <v>15</v>
      </c>
      <c r="E31" t="s">
        <v>14</v>
      </c>
      <c r="F31" t="s">
        <v>14</v>
      </c>
      <c r="G31" t="s">
        <v>15</v>
      </c>
    </row>
    <row r="32" spans="3:7" x14ac:dyDescent="0.25">
      <c r="C32">
        <v>-90</v>
      </c>
      <c r="D32" t="s">
        <v>15</v>
      </c>
      <c r="F32" t="s">
        <v>14</v>
      </c>
    </row>
    <row r="33" spans="3:7" x14ac:dyDescent="0.25">
      <c r="C33">
        <v>-80</v>
      </c>
      <c r="D33" t="s">
        <v>15</v>
      </c>
      <c r="E33" t="s">
        <v>15</v>
      </c>
      <c r="F33" t="s">
        <v>14</v>
      </c>
      <c r="G33" t="s">
        <v>14</v>
      </c>
    </row>
    <row r="34" spans="3:7" x14ac:dyDescent="0.25">
      <c r="C34">
        <v>-70</v>
      </c>
      <c r="D34" t="s">
        <v>15</v>
      </c>
      <c r="E34" t="s">
        <v>15</v>
      </c>
      <c r="F34" t="s">
        <v>14</v>
      </c>
      <c r="G34" t="s">
        <v>14</v>
      </c>
    </row>
    <row r="35" spans="3:7" x14ac:dyDescent="0.25">
      <c r="C35">
        <v>-60</v>
      </c>
      <c r="D35" t="s">
        <v>15</v>
      </c>
      <c r="E35" t="s">
        <v>15</v>
      </c>
      <c r="F35" t="s">
        <v>14</v>
      </c>
      <c r="G35" t="s">
        <v>14</v>
      </c>
    </row>
    <row r="36" spans="3:7" x14ac:dyDescent="0.25">
      <c r="C36">
        <v>-50</v>
      </c>
      <c r="D36" t="s">
        <v>15</v>
      </c>
      <c r="E36" t="s">
        <v>15</v>
      </c>
      <c r="F36" t="s">
        <v>14</v>
      </c>
      <c r="G36" t="s">
        <v>14</v>
      </c>
    </row>
    <row r="37" spans="3:7" x14ac:dyDescent="0.25">
      <c r="C37">
        <v>-40</v>
      </c>
      <c r="D37" t="s">
        <v>15</v>
      </c>
      <c r="E37" t="s">
        <v>15</v>
      </c>
      <c r="F37" t="s">
        <v>14</v>
      </c>
      <c r="G37" t="s">
        <v>14</v>
      </c>
    </row>
    <row r="38" spans="3:7" x14ac:dyDescent="0.25">
      <c r="C38">
        <v>-30</v>
      </c>
      <c r="D38" t="s">
        <v>15</v>
      </c>
      <c r="E38" t="s">
        <v>15</v>
      </c>
      <c r="F38" t="s">
        <v>14</v>
      </c>
      <c r="G38" t="s">
        <v>14</v>
      </c>
    </row>
    <row r="39" spans="3:7" x14ac:dyDescent="0.25">
      <c r="C39">
        <v>-20</v>
      </c>
      <c r="D39" t="s">
        <v>15</v>
      </c>
      <c r="E39" t="s">
        <v>15</v>
      </c>
      <c r="F39" t="s">
        <v>14</v>
      </c>
      <c r="G39" t="s">
        <v>14</v>
      </c>
    </row>
    <row r="40" spans="3:7" x14ac:dyDescent="0.25">
      <c r="C40">
        <v>-10</v>
      </c>
      <c r="D40" t="s">
        <v>15</v>
      </c>
      <c r="E40" t="s">
        <v>15</v>
      </c>
      <c r="F40" t="s">
        <v>14</v>
      </c>
      <c r="G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P22" sqref="P22"/>
    </sheetView>
  </sheetViews>
  <sheetFormatPr defaultRowHeight="15" x14ac:dyDescent="0.25"/>
  <cols>
    <col min="1" max="1" width="15.140625" customWidth="1"/>
    <col min="2" max="2" width="17.140625" customWidth="1"/>
    <col min="3" max="3" width="16.42578125" customWidth="1"/>
    <col min="4" max="4" width="14.28515625" bestFit="1" customWidth="1"/>
    <col min="5" max="5" width="11.85546875" customWidth="1"/>
    <col min="6" max="6" width="10.140625" bestFit="1" customWidth="1"/>
    <col min="7" max="8" width="10.140625" customWidth="1"/>
    <col min="9" max="9" width="11.85546875" bestFit="1" customWidth="1"/>
    <col min="10" max="10" width="13.85546875" bestFit="1" customWidth="1"/>
    <col min="11" max="12" width="14.42578125" bestFit="1" customWidth="1"/>
    <col min="13" max="13" width="12.7109375" bestFit="1" customWidth="1"/>
    <col min="14" max="14" width="11" bestFit="1" customWidth="1"/>
  </cols>
  <sheetData>
    <row r="1" spans="1:16" x14ac:dyDescent="0.25">
      <c r="A1" t="s">
        <v>40</v>
      </c>
    </row>
    <row r="2" spans="1:16" x14ac:dyDescent="0.25">
      <c r="A2" t="s">
        <v>16</v>
      </c>
      <c r="B2" s="12" t="s">
        <v>46</v>
      </c>
      <c r="C2" s="12" t="s">
        <v>20</v>
      </c>
      <c r="D2" t="s">
        <v>35</v>
      </c>
      <c r="E2" t="s">
        <v>39</v>
      </c>
      <c r="F2" t="s">
        <v>37</v>
      </c>
      <c r="G2" t="s">
        <v>43</v>
      </c>
      <c r="J2" t="s">
        <v>16</v>
      </c>
      <c r="K2" t="s">
        <v>17</v>
      </c>
      <c r="L2" t="s">
        <v>18</v>
      </c>
      <c r="M2" s="12" t="s">
        <v>19</v>
      </c>
      <c r="N2" s="12" t="s">
        <v>20</v>
      </c>
      <c r="O2" t="s">
        <v>36</v>
      </c>
      <c r="P2" t="s">
        <v>37</v>
      </c>
    </row>
    <row r="3" spans="1:16" x14ac:dyDescent="0.25">
      <c r="A3">
        <v>500</v>
      </c>
      <c r="B3" s="22">
        <v>91.44</v>
      </c>
      <c r="C3" s="22">
        <v>3</v>
      </c>
      <c r="D3">
        <f>B3/A3</f>
        <v>0.18287999999999999</v>
      </c>
      <c r="E3" s="21">
        <f>ROUND(B3/30,0)</f>
        <v>3</v>
      </c>
      <c r="F3">
        <f>C3-E3</f>
        <v>0</v>
      </c>
      <c r="G3">
        <f>C3/(A3/1000)</f>
        <v>6</v>
      </c>
      <c r="J3">
        <v>5000</v>
      </c>
      <c r="K3">
        <f>J3*$D$20</f>
        <v>923.99114583333346</v>
      </c>
      <c r="L3">
        <f>K3/2.54</f>
        <v>363.77604166666669</v>
      </c>
      <c r="M3" s="22">
        <v>333</v>
      </c>
      <c r="N3" s="22"/>
      <c r="O3">
        <f>M3-K3</f>
        <v>-590.99114583333346</v>
      </c>
      <c r="P3">
        <f>N3-L3</f>
        <v>-363.77604166666669</v>
      </c>
    </row>
    <row r="4" spans="1:16" x14ac:dyDescent="0.25">
      <c r="A4">
        <v>500</v>
      </c>
      <c r="B4" s="22">
        <v>92.710000000000008</v>
      </c>
      <c r="C4" s="22">
        <v>3</v>
      </c>
      <c r="D4">
        <f t="shared" ref="D4:D18" si="0">B4/A4</f>
        <v>0.18542000000000003</v>
      </c>
      <c r="E4" s="21">
        <f t="shared" ref="E4:E18" si="1">ROUND(B4/30,0)</f>
        <v>3</v>
      </c>
      <c r="F4">
        <f t="shared" ref="F4:F18" si="2">C4-E4</f>
        <v>0</v>
      </c>
      <c r="G4">
        <f t="shared" ref="G4:G18" si="3">C4/(A4/1000)</f>
        <v>6</v>
      </c>
      <c r="J4">
        <v>5000</v>
      </c>
      <c r="K4">
        <f t="shared" ref="K4:K11" si="4">J4*$D$20</f>
        <v>923.99114583333346</v>
      </c>
      <c r="L4">
        <f t="shared" ref="L4:L11" si="5">K4/2.54</f>
        <v>363.77604166666669</v>
      </c>
      <c r="M4" s="22">
        <v>331</v>
      </c>
      <c r="N4" s="22"/>
      <c r="O4">
        <f t="shared" ref="O4:O11" si="6">M4-K4</f>
        <v>-592.99114583333346</v>
      </c>
      <c r="P4">
        <f t="shared" ref="P4:P11" si="7">N4-L4</f>
        <v>-363.77604166666669</v>
      </c>
    </row>
    <row r="5" spans="1:16" x14ac:dyDescent="0.25">
      <c r="A5">
        <v>500</v>
      </c>
      <c r="B5" s="22">
        <v>93.98</v>
      </c>
      <c r="C5" s="22">
        <v>4</v>
      </c>
      <c r="D5">
        <f t="shared" si="0"/>
        <v>0.18796000000000002</v>
      </c>
      <c r="E5" s="21">
        <f t="shared" si="1"/>
        <v>3</v>
      </c>
      <c r="F5">
        <f t="shared" si="2"/>
        <v>1</v>
      </c>
      <c r="G5">
        <f t="shared" si="3"/>
        <v>8</v>
      </c>
      <c r="J5">
        <v>5000</v>
      </c>
      <c r="K5">
        <f t="shared" si="4"/>
        <v>923.99114583333346</v>
      </c>
      <c r="L5">
        <f t="shared" si="5"/>
        <v>363.77604166666669</v>
      </c>
      <c r="M5" s="22">
        <v>335</v>
      </c>
      <c r="N5" s="22"/>
      <c r="O5">
        <f t="shared" si="6"/>
        <v>-588.99114583333346</v>
      </c>
      <c r="P5">
        <f t="shared" si="7"/>
        <v>-363.77604166666669</v>
      </c>
    </row>
    <row r="6" spans="1:16" x14ac:dyDescent="0.25">
      <c r="A6">
        <v>500</v>
      </c>
      <c r="B6" s="22">
        <v>92.710000000000008</v>
      </c>
      <c r="C6" s="22">
        <v>3</v>
      </c>
      <c r="D6">
        <f t="shared" si="0"/>
        <v>0.18542000000000003</v>
      </c>
      <c r="E6" s="21">
        <f t="shared" si="1"/>
        <v>3</v>
      </c>
      <c r="F6">
        <f t="shared" si="2"/>
        <v>0</v>
      </c>
      <c r="G6">
        <f t="shared" si="3"/>
        <v>6</v>
      </c>
      <c r="J6">
        <v>10000</v>
      </c>
      <c r="K6">
        <f t="shared" si="4"/>
        <v>1847.9822916666669</v>
      </c>
      <c r="L6">
        <f t="shared" si="5"/>
        <v>727.55208333333337</v>
      </c>
      <c r="M6" s="22"/>
      <c r="N6" s="22"/>
      <c r="O6">
        <f t="shared" si="6"/>
        <v>-1847.9822916666669</v>
      </c>
      <c r="P6">
        <f t="shared" si="7"/>
        <v>-727.55208333333337</v>
      </c>
    </row>
    <row r="7" spans="1:16" x14ac:dyDescent="0.25">
      <c r="A7">
        <v>1000</v>
      </c>
      <c r="B7" s="22">
        <v>182.88</v>
      </c>
      <c r="C7" s="22">
        <v>6</v>
      </c>
      <c r="D7">
        <f t="shared" si="0"/>
        <v>0.18287999999999999</v>
      </c>
      <c r="E7" s="21">
        <f t="shared" si="1"/>
        <v>6</v>
      </c>
      <c r="F7">
        <f t="shared" si="2"/>
        <v>0</v>
      </c>
      <c r="G7">
        <f t="shared" si="3"/>
        <v>6</v>
      </c>
      <c r="J7">
        <v>10000</v>
      </c>
      <c r="K7">
        <f t="shared" si="4"/>
        <v>1847.9822916666669</v>
      </c>
      <c r="L7">
        <f t="shared" si="5"/>
        <v>727.55208333333337</v>
      </c>
      <c r="M7" s="22"/>
      <c r="N7" s="22"/>
      <c r="O7">
        <f t="shared" si="6"/>
        <v>-1847.9822916666669</v>
      </c>
      <c r="P7">
        <f t="shared" si="7"/>
        <v>-727.55208333333337</v>
      </c>
    </row>
    <row r="8" spans="1:16" x14ac:dyDescent="0.25">
      <c r="A8">
        <v>1000</v>
      </c>
      <c r="B8" s="22">
        <v>184.15</v>
      </c>
      <c r="C8" s="22">
        <v>6</v>
      </c>
      <c r="D8">
        <f t="shared" si="0"/>
        <v>0.18415000000000001</v>
      </c>
      <c r="E8" s="21">
        <f t="shared" si="1"/>
        <v>6</v>
      </c>
      <c r="F8">
        <f t="shared" si="2"/>
        <v>0</v>
      </c>
      <c r="G8">
        <f t="shared" si="3"/>
        <v>6</v>
      </c>
      <c r="J8">
        <v>10000</v>
      </c>
      <c r="K8">
        <f t="shared" si="4"/>
        <v>1847.9822916666669</v>
      </c>
      <c r="L8">
        <f t="shared" si="5"/>
        <v>727.55208333333337</v>
      </c>
      <c r="M8" s="22"/>
      <c r="N8" s="22"/>
      <c r="O8">
        <f t="shared" si="6"/>
        <v>-1847.9822916666669</v>
      </c>
      <c r="P8">
        <f t="shared" si="7"/>
        <v>-727.55208333333337</v>
      </c>
    </row>
    <row r="9" spans="1:16" x14ac:dyDescent="0.25">
      <c r="A9">
        <v>1000</v>
      </c>
      <c r="B9" s="22">
        <v>195.58</v>
      </c>
      <c r="C9" s="22">
        <v>6</v>
      </c>
      <c r="D9">
        <f t="shared" si="0"/>
        <v>0.19558</v>
      </c>
      <c r="E9" s="21">
        <f t="shared" si="1"/>
        <v>7</v>
      </c>
      <c r="F9">
        <f t="shared" si="2"/>
        <v>-1</v>
      </c>
      <c r="G9">
        <f t="shared" si="3"/>
        <v>6</v>
      </c>
      <c r="J9">
        <v>15000</v>
      </c>
      <c r="K9">
        <f t="shared" si="4"/>
        <v>2771.9734375000003</v>
      </c>
      <c r="L9">
        <f t="shared" si="5"/>
        <v>1091.328125</v>
      </c>
      <c r="M9" s="22"/>
      <c r="N9" s="22"/>
      <c r="O9">
        <f t="shared" si="6"/>
        <v>-2771.9734375000003</v>
      </c>
      <c r="P9">
        <f t="shared" si="7"/>
        <v>-1091.328125</v>
      </c>
    </row>
    <row r="10" spans="1:16" x14ac:dyDescent="0.25">
      <c r="A10">
        <v>1000</v>
      </c>
      <c r="B10" s="22">
        <v>190.5</v>
      </c>
      <c r="C10" s="22">
        <v>7</v>
      </c>
      <c r="D10">
        <f t="shared" si="0"/>
        <v>0.1905</v>
      </c>
      <c r="E10" s="21">
        <f t="shared" si="1"/>
        <v>6</v>
      </c>
      <c r="F10">
        <f t="shared" si="2"/>
        <v>1</v>
      </c>
      <c r="G10">
        <f t="shared" si="3"/>
        <v>7</v>
      </c>
      <c r="J10">
        <v>15000</v>
      </c>
      <c r="K10">
        <f t="shared" si="4"/>
        <v>2771.9734375000003</v>
      </c>
      <c r="L10">
        <f t="shared" si="5"/>
        <v>1091.328125</v>
      </c>
      <c r="M10" s="22"/>
      <c r="N10" s="22"/>
      <c r="O10">
        <f t="shared" si="6"/>
        <v>-2771.9734375000003</v>
      </c>
      <c r="P10">
        <f t="shared" si="7"/>
        <v>-1091.328125</v>
      </c>
    </row>
    <row r="11" spans="1:16" x14ac:dyDescent="0.25">
      <c r="A11">
        <v>1500</v>
      </c>
      <c r="B11" s="22">
        <v>276.86</v>
      </c>
      <c r="C11" s="22">
        <v>9</v>
      </c>
      <c r="D11">
        <f t="shared" si="0"/>
        <v>0.18457333333333334</v>
      </c>
      <c r="E11" s="21">
        <f t="shared" si="1"/>
        <v>9</v>
      </c>
      <c r="F11">
        <f t="shared" si="2"/>
        <v>0</v>
      </c>
      <c r="G11">
        <f t="shared" si="3"/>
        <v>6</v>
      </c>
      <c r="J11">
        <v>15000</v>
      </c>
      <c r="K11">
        <f t="shared" si="4"/>
        <v>2771.9734375000003</v>
      </c>
      <c r="L11">
        <f t="shared" si="5"/>
        <v>1091.328125</v>
      </c>
      <c r="M11" s="22"/>
      <c r="N11" s="22"/>
      <c r="O11">
        <f t="shared" si="6"/>
        <v>-2771.9734375000003</v>
      </c>
      <c r="P11">
        <f t="shared" si="7"/>
        <v>-1091.328125</v>
      </c>
    </row>
    <row r="12" spans="1:16" x14ac:dyDescent="0.25">
      <c r="A12">
        <v>1500</v>
      </c>
      <c r="B12" s="22">
        <v>274.32</v>
      </c>
      <c r="C12" s="22">
        <v>9</v>
      </c>
      <c r="D12">
        <f t="shared" si="0"/>
        <v>0.18287999999999999</v>
      </c>
      <c r="E12" s="21">
        <f t="shared" si="1"/>
        <v>9</v>
      </c>
      <c r="F12">
        <f t="shared" si="2"/>
        <v>0</v>
      </c>
      <c r="G12">
        <f t="shared" si="3"/>
        <v>6</v>
      </c>
    </row>
    <row r="13" spans="1:16" x14ac:dyDescent="0.25">
      <c r="A13">
        <v>1500</v>
      </c>
      <c r="B13" s="22">
        <v>276.86</v>
      </c>
      <c r="C13" s="22">
        <v>9</v>
      </c>
      <c r="D13">
        <f t="shared" si="0"/>
        <v>0.18457333333333334</v>
      </c>
      <c r="E13" s="21">
        <f t="shared" si="1"/>
        <v>9</v>
      </c>
      <c r="F13">
        <f t="shared" si="2"/>
        <v>0</v>
      </c>
      <c r="G13">
        <f t="shared" si="3"/>
        <v>6</v>
      </c>
    </row>
    <row r="14" spans="1:16" x14ac:dyDescent="0.25">
      <c r="A14">
        <v>1500</v>
      </c>
      <c r="B14" s="22">
        <v>278.13</v>
      </c>
      <c r="C14" s="22">
        <v>9</v>
      </c>
      <c r="D14">
        <f t="shared" si="0"/>
        <v>0.18542</v>
      </c>
      <c r="E14" s="21">
        <f t="shared" si="1"/>
        <v>9</v>
      </c>
      <c r="F14">
        <f t="shared" si="2"/>
        <v>0</v>
      </c>
      <c r="G14">
        <f t="shared" si="3"/>
        <v>6</v>
      </c>
    </row>
    <row r="15" spans="1:16" x14ac:dyDescent="0.25">
      <c r="A15">
        <v>2000</v>
      </c>
      <c r="B15" s="22">
        <v>360.68</v>
      </c>
      <c r="C15" s="22">
        <v>12</v>
      </c>
      <c r="D15">
        <f t="shared" si="0"/>
        <v>0.18034</v>
      </c>
      <c r="E15" s="21">
        <f t="shared" si="1"/>
        <v>12</v>
      </c>
      <c r="F15">
        <f t="shared" si="2"/>
        <v>0</v>
      </c>
      <c r="G15">
        <f t="shared" si="3"/>
        <v>6</v>
      </c>
    </row>
    <row r="16" spans="1:16" x14ac:dyDescent="0.25">
      <c r="A16">
        <v>2000</v>
      </c>
      <c r="B16" s="22">
        <v>363.22</v>
      </c>
      <c r="C16" s="22">
        <v>14</v>
      </c>
      <c r="D16">
        <f t="shared" si="0"/>
        <v>0.18161000000000002</v>
      </c>
      <c r="E16" s="21">
        <f t="shared" si="1"/>
        <v>12</v>
      </c>
      <c r="F16">
        <f t="shared" si="2"/>
        <v>2</v>
      </c>
      <c r="G16">
        <f t="shared" si="3"/>
        <v>7</v>
      </c>
    </row>
    <row r="17" spans="1:15" x14ac:dyDescent="0.25">
      <c r="A17">
        <v>2000</v>
      </c>
      <c r="B17" s="22">
        <v>364.49</v>
      </c>
      <c r="C17" s="22">
        <v>12</v>
      </c>
      <c r="D17">
        <f t="shared" si="0"/>
        <v>0.18224500000000002</v>
      </c>
      <c r="E17" s="21">
        <f t="shared" si="1"/>
        <v>12</v>
      </c>
      <c r="F17">
        <f t="shared" si="2"/>
        <v>0</v>
      </c>
      <c r="G17">
        <f t="shared" si="3"/>
        <v>6</v>
      </c>
    </row>
    <row r="18" spans="1:15" x14ac:dyDescent="0.25">
      <c r="A18">
        <v>2000</v>
      </c>
      <c r="B18" s="22">
        <v>360.68</v>
      </c>
      <c r="C18" s="22">
        <v>13</v>
      </c>
      <c r="D18">
        <f t="shared" si="0"/>
        <v>0.18034</v>
      </c>
      <c r="E18" s="21">
        <f t="shared" si="1"/>
        <v>12</v>
      </c>
      <c r="F18">
        <f t="shared" si="2"/>
        <v>1</v>
      </c>
      <c r="G18">
        <f t="shared" si="3"/>
        <v>6.5</v>
      </c>
    </row>
    <row r="19" spans="1:15" x14ac:dyDescent="0.25">
      <c r="E19" s="21"/>
    </row>
    <row r="20" spans="1:15" x14ac:dyDescent="0.25">
      <c r="C20" s="20" t="s">
        <v>38</v>
      </c>
      <c r="D20" s="20">
        <f>AVERAGE(D3:D18)</f>
        <v>0.18479822916666669</v>
      </c>
      <c r="E20" s="21"/>
      <c r="G20" t="s">
        <v>44</v>
      </c>
      <c r="H20">
        <f>AVERAGE(G3:G18)</f>
        <v>6.28125</v>
      </c>
      <c r="I20" s="21" t="s">
        <v>45</v>
      </c>
      <c r="J20">
        <f>ROUND(1000/H20,0)</f>
        <v>159</v>
      </c>
    </row>
    <row r="25" spans="1:15" x14ac:dyDescent="0.25">
      <c r="A25" t="s">
        <v>41</v>
      </c>
      <c r="B25" t="s">
        <v>21</v>
      </c>
      <c r="J25" t="s">
        <v>42</v>
      </c>
    </row>
    <row r="26" spans="1:15" x14ac:dyDescent="0.25">
      <c r="A26" t="s">
        <v>22</v>
      </c>
      <c r="J26" t="s">
        <v>27</v>
      </c>
    </row>
    <row r="27" spans="1:15" x14ac:dyDescent="0.25">
      <c r="A27" t="s">
        <v>25</v>
      </c>
      <c r="B27" s="12" t="s">
        <v>23</v>
      </c>
      <c r="C27" s="12" t="s">
        <v>24</v>
      </c>
      <c r="D27" t="s">
        <v>26</v>
      </c>
      <c r="E27" t="s">
        <v>28</v>
      </c>
      <c r="J27" t="s">
        <v>29</v>
      </c>
      <c r="K27" t="s">
        <v>31</v>
      </c>
      <c r="L27" s="12" t="s">
        <v>32</v>
      </c>
      <c r="M27" s="12" t="s">
        <v>24</v>
      </c>
      <c r="N27" t="s">
        <v>33</v>
      </c>
      <c r="O27" t="s">
        <v>34</v>
      </c>
    </row>
    <row r="28" spans="1:15" x14ac:dyDescent="0.25">
      <c r="A28">
        <v>500</v>
      </c>
      <c r="B28" s="22">
        <v>75</v>
      </c>
      <c r="C28" s="22">
        <v>125</v>
      </c>
      <c r="D28">
        <f>B28-C28</f>
        <v>-50</v>
      </c>
      <c r="E28">
        <f>ABS(D28/A28)</f>
        <v>0.1</v>
      </c>
      <c r="J28">
        <v>10</v>
      </c>
      <c r="K28">
        <f>J28/$E$43</f>
        <v>116.24903125807286</v>
      </c>
      <c r="L28" s="22">
        <v>59</v>
      </c>
      <c r="M28" s="22">
        <v>66</v>
      </c>
      <c r="N28">
        <f>ABS(L28-M28)</f>
        <v>7</v>
      </c>
      <c r="O28">
        <f>ABS(N28-J28)</f>
        <v>3</v>
      </c>
    </row>
    <row r="29" spans="1:15" x14ac:dyDescent="0.25">
      <c r="A29">
        <v>500</v>
      </c>
      <c r="B29" s="22">
        <v>77</v>
      </c>
      <c r="C29" s="22">
        <v>114</v>
      </c>
      <c r="D29">
        <f t="shared" ref="D29:D42" si="8">B29-C29</f>
        <v>-37</v>
      </c>
      <c r="E29">
        <f t="shared" ref="E29:E42" si="9">ABS(D29/A29)</f>
        <v>7.3999999999999996E-2</v>
      </c>
      <c r="J29">
        <v>10</v>
      </c>
      <c r="K29">
        <f t="shared" ref="K29:K39" si="10">J29/$E$43</f>
        <v>116.24903125807286</v>
      </c>
      <c r="L29" s="22">
        <v>58</v>
      </c>
      <c r="M29" s="22">
        <v>54</v>
      </c>
      <c r="N29">
        <f t="shared" ref="N29:N31" si="11">ABS(L29-M29)</f>
        <v>4</v>
      </c>
      <c r="O29">
        <f t="shared" ref="O29:O31" si="12">ABS(N29-J29)</f>
        <v>6</v>
      </c>
    </row>
    <row r="30" spans="1:15" x14ac:dyDescent="0.25">
      <c r="A30">
        <v>500</v>
      </c>
      <c r="B30" s="22">
        <v>81</v>
      </c>
      <c r="C30" s="22">
        <v>126</v>
      </c>
      <c r="D30">
        <f t="shared" si="8"/>
        <v>-45</v>
      </c>
      <c r="E30">
        <f t="shared" si="9"/>
        <v>0.09</v>
      </c>
      <c r="J30">
        <v>10</v>
      </c>
      <c r="K30">
        <f t="shared" si="10"/>
        <v>116.24903125807286</v>
      </c>
      <c r="L30" s="22"/>
      <c r="M30" s="22"/>
      <c r="N30">
        <f t="shared" si="11"/>
        <v>0</v>
      </c>
      <c r="O30">
        <f t="shared" si="12"/>
        <v>10</v>
      </c>
    </row>
    <row r="31" spans="1:15" x14ac:dyDescent="0.25">
      <c r="A31">
        <v>500</v>
      </c>
      <c r="B31" s="22">
        <v>78</v>
      </c>
      <c r="C31" s="22">
        <v>130</v>
      </c>
      <c r="D31">
        <f t="shared" si="8"/>
        <v>-52</v>
      </c>
      <c r="E31">
        <f t="shared" si="9"/>
        <v>0.104</v>
      </c>
      <c r="J31">
        <v>30</v>
      </c>
      <c r="K31">
        <f t="shared" si="10"/>
        <v>348.74709377421863</v>
      </c>
      <c r="L31" s="22">
        <v>62</v>
      </c>
      <c r="M31" s="22">
        <v>79</v>
      </c>
      <c r="N31">
        <f t="shared" si="11"/>
        <v>17</v>
      </c>
      <c r="O31">
        <f t="shared" si="12"/>
        <v>13</v>
      </c>
    </row>
    <row r="32" spans="1:15" x14ac:dyDescent="0.25">
      <c r="A32">
        <v>500</v>
      </c>
      <c r="B32" s="22">
        <v>73</v>
      </c>
      <c r="C32" s="22">
        <v>122</v>
      </c>
      <c r="D32">
        <f t="shared" si="8"/>
        <v>-49</v>
      </c>
      <c r="E32">
        <f t="shared" si="9"/>
        <v>9.8000000000000004E-2</v>
      </c>
      <c r="J32">
        <v>30</v>
      </c>
      <c r="K32">
        <f t="shared" si="10"/>
        <v>348.74709377421863</v>
      </c>
      <c r="L32" s="22"/>
      <c r="M32" s="22"/>
      <c r="N32">
        <f t="shared" ref="N32:N39" si="13">ABS(L32-M32)</f>
        <v>0</v>
      </c>
      <c r="O32">
        <f t="shared" ref="O32:O39" si="14">ABS(N32-J32)</f>
        <v>30</v>
      </c>
    </row>
    <row r="33" spans="1:15" x14ac:dyDescent="0.25">
      <c r="A33">
        <v>1000</v>
      </c>
      <c r="B33" s="22">
        <v>75</v>
      </c>
      <c r="C33" s="22">
        <v>157</v>
      </c>
      <c r="D33">
        <f t="shared" si="8"/>
        <v>-82</v>
      </c>
      <c r="E33">
        <f t="shared" si="9"/>
        <v>8.2000000000000003E-2</v>
      </c>
      <c r="J33">
        <v>30</v>
      </c>
      <c r="K33">
        <f t="shared" si="10"/>
        <v>348.74709377421863</v>
      </c>
      <c r="L33" s="22"/>
      <c r="M33" s="22"/>
      <c r="N33">
        <f t="shared" si="13"/>
        <v>0</v>
      </c>
      <c r="O33">
        <f t="shared" si="14"/>
        <v>30</v>
      </c>
    </row>
    <row r="34" spans="1:15" x14ac:dyDescent="0.25">
      <c r="A34">
        <v>1000</v>
      </c>
      <c r="B34" s="22">
        <v>55</v>
      </c>
      <c r="C34" s="22">
        <v>147</v>
      </c>
      <c r="D34">
        <f t="shared" si="8"/>
        <v>-92</v>
      </c>
      <c r="E34">
        <f t="shared" si="9"/>
        <v>9.1999999999999998E-2</v>
      </c>
      <c r="J34">
        <v>45</v>
      </c>
      <c r="K34">
        <f t="shared" si="10"/>
        <v>523.12064066132791</v>
      </c>
      <c r="L34" s="22"/>
      <c r="M34" s="22"/>
      <c r="N34">
        <f t="shared" si="13"/>
        <v>0</v>
      </c>
      <c r="O34">
        <f t="shared" si="14"/>
        <v>45</v>
      </c>
    </row>
    <row r="35" spans="1:15" x14ac:dyDescent="0.25">
      <c r="A35">
        <v>1000</v>
      </c>
      <c r="B35" s="22">
        <v>76</v>
      </c>
      <c r="C35" s="22">
        <v>151</v>
      </c>
      <c r="D35">
        <f t="shared" si="8"/>
        <v>-75</v>
      </c>
      <c r="E35">
        <f t="shared" si="9"/>
        <v>7.4999999999999997E-2</v>
      </c>
      <c r="J35">
        <v>45</v>
      </c>
      <c r="K35">
        <f t="shared" si="10"/>
        <v>523.12064066132791</v>
      </c>
      <c r="L35" s="22"/>
      <c r="M35" s="22"/>
      <c r="N35">
        <f t="shared" si="13"/>
        <v>0</v>
      </c>
      <c r="O35">
        <f t="shared" si="14"/>
        <v>45</v>
      </c>
    </row>
    <row r="36" spans="1:15" x14ac:dyDescent="0.25">
      <c r="A36">
        <v>1000</v>
      </c>
      <c r="B36" s="22">
        <v>59</v>
      </c>
      <c r="C36" s="22">
        <v>120</v>
      </c>
      <c r="D36">
        <f t="shared" si="8"/>
        <v>-61</v>
      </c>
      <c r="E36">
        <f t="shared" si="9"/>
        <v>6.0999999999999999E-2</v>
      </c>
      <c r="J36">
        <v>45</v>
      </c>
      <c r="K36">
        <f t="shared" si="10"/>
        <v>523.12064066132791</v>
      </c>
      <c r="L36" s="22"/>
      <c r="M36" s="22"/>
      <c r="N36">
        <f t="shared" si="13"/>
        <v>0</v>
      </c>
      <c r="O36">
        <f t="shared" si="14"/>
        <v>45</v>
      </c>
    </row>
    <row r="37" spans="1:15" x14ac:dyDescent="0.25">
      <c r="A37">
        <v>1000</v>
      </c>
      <c r="B37" s="22">
        <v>69</v>
      </c>
      <c r="C37" s="22">
        <v>166</v>
      </c>
      <c r="D37">
        <f t="shared" si="8"/>
        <v>-97</v>
      </c>
      <c r="E37">
        <f t="shared" si="9"/>
        <v>9.7000000000000003E-2</v>
      </c>
      <c r="J37">
        <v>90</v>
      </c>
      <c r="K37">
        <f t="shared" si="10"/>
        <v>1046.2412813226558</v>
      </c>
      <c r="L37" s="22"/>
      <c r="M37" s="22"/>
      <c r="N37">
        <f t="shared" si="13"/>
        <v>0</v>
      </c>
      <c r="O37">
        <f t="shared" si="14"/>
        <v>90</v>
      </c>
    </row>
    <row r="38" spans="1:15" x14ac:dyDescent="0.25">
      <c r="A38">
        <v>1500</v>
      </c>
      <c r="B38" s="22">
        <v>75</v>
      </c>
      <c r="C38" s="22">
        <v>203</v>
      </c>
      <c r="D38">
        <f t="shared" si="8"/>
        <v>-128</v>
      </c>
      <c r="E38">
        <f t="shared" si="9"/>
        <v>8.533333333333333E-2</v>
      </c>
      <c r="J38">
        <v>90</v>
      </c>
      <c r="K38">
        <f t="shared" si="10"/>
        <v>1046.2412813226558</v>
      </c>
      <c r="L38" s="22"/>
      <c r="M38" s="22"/>
      <c r="N38">
        <f t="shared" si="13"/>
        <v>0</v>
      </c>
      <c r="O38">
        <f t="shared" si="14"/>
        <v>90</v>
      </c>
    </row>
    <row r="39" spans="1:15" x14ac:dyDescent="0.25">
      <c r="A39">
        <v>1500</v>
      </c>
      <c r="B39" s="22">
        <v>57</v>
      </c>
      <c r="C39" s="22">
        <v>193</v>
      </c>
      <c r="D39">
        <f t="shared" si="8"/>
        <v>-136</v>
      </c>
      <c r="E39">
        <f t="shared" si="9"/>
        <v>9.0666666666666673E-2</v>
      </c>
      <c r="J39">
        <v>90</v>
      </c>
      <c r="K39">
        <f t="shared" si="10"/>
        <v>1046.2412813226558</v>
      </c>
      <c r="L39" s="22"/>
      <c r="M39" s="22"/>
      <c r="N39">
        <f t="shared" si="13"/>
        <v>0</v>
      </c>
      <c r="O39">
        <f t="shared" si="14"/>
        <v>90</v>
      </c>
    </row>
    <row r="40" spans="1:15" x14ac:dyDescent="0.25">
      <c r="A40">
        <v>1500</v>
      </c>
      <c r="B40" s="22">
        <v>50</v>
      </c>
      <c r="C40" s="22">
        <v>175</v>
      </c>
      <c r="D40">
        <f t="shared" si="8"/>
        <v>-125</v>
      </c>
      <c r="E40">
        <f t="shared" si="9"/>
        <v>8.3333333333333329E-2</v>
      </c>
    </row>
    <row r="41" spans="1:15" x14ac:dyDescent="0.25">
      <c r="A41">
        <v>1500</v>
      </c>
      <c r="B41" s="22">
        <v>33</v>
      </c>
      <c r="C41" s="22">
        <v>145</v>
      </c>
      <c r="D41">
        <f t="shared" si="8"/>
        <v>-112</v>
      </c>
      <c r="E41">
        <f t="shared" si="9"/>
        <v>7.4666666666666673E-2</v>
      </c>
    </row>
    <row r="42" spans="1:15" x14ac:dyDescent="0.25">
      <c r="A42">
        <v>1500</v>
      </c>
      <c r="B42" s="22">
        <v>38</v>
      </c>
      <c r="C42" s="22">
        <v>163</v>
      </c>
      <c r="D42">
        <f t="shared" si="8"/>
        <v>-125</v>
      </c>
      <c r="E42">
        <f t="shared" si="9"/>
        <v>8.3333333333333329E-2</v>
      </c>
    </row>
    <row r="43" spans="1:15" x14ac:dyDescent="0.25">
      <c r="D43" s="20" t="s">
        <v>30</v>
      </c>
      <c r="E43" s="20">
        <f>AVERAGE(E28:E42)</f>
        <v>8.6022222222222208E-2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workbookViewId="0">
      <selection activeCell="A8" sqref="A8"/>
    </sheetView>
  </sheetViews>
  <sheetFormatPr defaultRowHeight="15" x14ac:dyDescent="0.25"/>
  <cols>
    <col min="1" max="1" width="8.42578125" style="23" customWidth="1"/>
    <col min="2" max="2" width="12" style="23" bestFit="1" customWidth="1"/>
    <col min="3" max="5" width="9.140625" style="23"/>
    <col min="6" max="6" width="5.7109375" style="23" customWidth="1"/>
    <col min="7" max="12" width="9.140625" style="23"/>
    <col min="13" max="13" width="5.7109375" style="23" customWidth="1"/>
    <col min="14" max="19" width="9.140625" style="23"/>
    <col min="20" max="20" width="5.7109375" style="23" customWidth="1"/>
    <col min="21" max="16384" width="9.140625" style="23"/>
  </cols>
  <sheetData>
    <row r="1" spans="1:29" x14ac:dyDescent="0.25">
      <c r="A1" s="44" t="s">
        <v>55</v>
      </c>
      <c r="B1" s="44" t="s">
        <v>56</v>
      </c>
    </row>
    <row r="2" spans="1:29" x14ac:dyDescent="0.25">
      <c r="A2" s="36">
        <v>3.75</v>
      </c>
      <c r="B2" s="36">
        <f>A2*PI()</f>
        <v>11.780972450961723</v>
      </c>
    </row>
    <row r="5" spans="1:29" x14ac:dyDescent="0.25">
      <c r="A5" s="23" t="s">
        <v>65</v>
      </c>
      <c r="D5" s="25"/>
      <c r="E5" s="25"/>
      <c r="F5" s="25"/>
      <c r="G5" s="25"/>
      <c r="H5" s="25"/>
      <c r="I5" s="25" t="s">
        <v>48</v>
      </c>
      <c r="J5" s="25"/>
      <c r="K5" s="25"/>
      <c r="L5" s="25"/>
      <c r="M5" s="25"/>
      <c r="N5" s="25"/>
      <c r="O5" s="23" t="s">
        <v>54</v>
      </c>
    </row>
    <row r="6" spans="1:29" x14ac:dyDescent="0.25">
      <c r="A6" s="23" t="str">
        <f>"// int legDist[5] = {"&amp;AC10&amp;", "&amp;AC11+AC10&amp;", "&amp;AC13+AC11+AC10&amp;", "&amp;AC14+AC13+AC11+AC10&amp;", "&amp;AC16+AC14+AC13+AC11+AC10&amp;"};"</f>
        <v>// int legDist[5] = {59, 185, 303, 429, 488};</v>
      </c>
      <c r="D6" s="25"/>
      <c r="E6" s="25"/>
      <c r="F6" s="25"/>
      <c r="G6" s="25"/>
      <c r="H6" s="25"/>
      <c r="I6" s="35">
        <v>128</v>
      </c>
      <c r="J6" s="25" t="s">
        <v>51</v>
      </c>
      <c r="K6" s="25"/>
      <c r="L6" s="25"/>
      <c r="M6" s="25"/>
      <c r="N6" s="25"/>
      <c r="O6" s="35">
        <v>284</v>
      </c>
      <c r="P6" s="25" t="s">
        <v>51</v>
      </c>
    </row>
    <row r="7" spans="1:29" ht="15.75" thickBot="1" x14ac:dyDescent="0.3">
      <c r="A7" s="23" t="s">
        <v>66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29" ht="15.75" customHeight="1" x14ac:dyDescent="0.25">
      <c r="A8" s="23" t="str">
        <f>"// int legDist[5] = {"&amp;AC10&amp;", "&amp;AC12+AC10&amp;", "&amp;AC13+AC12+AC10&amp;", "&amp;AC15+AC13+AC12+AC10&amp;", "&amp;AC16+AC15+AC13+AC12+AC10&amp;"};"</f>
        <v>// int legDist[5] = {59, 338, 456, 735, 794};</v>
      </c>
      <c r="D8" s="25"/>
      <c r="E8" s="25"/>
      <c r="F8" s="57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1"/>
    </row>
    <row r="9" spans="1:29" ht="15.75" customHeight="1" thickBot="1" x14ac:dyDescent="0.3">
      <c r="D9" s="25"/>
      <c r="E9" s="25"/>
      <c r="F9" s="58"/>
      <c r="G9" s="46"/>
      <c r="H9" s="46"/>
      <c r="I9" s="46"/>
      <c r="J9" s="46"/>
      <c r="K9" s="46"/>
      <c r="L9" s="46"/>
      <c r="M9" s="47"/>
      <c r="N9" s="46"/>
      <c r="O9" s="46"/>
      <c r="P9" s="46"/>
      <c r="Q9" s="46"/>
      <c r="R9" s="46"/>
      <c r="S9" s="46"/>
      <c r="T9" s="42"/>
    </row>
    <row r="10" spans="1:29" x14ac:dyDescent="0.25">
      <c r="D10" s="25"/>
      <c r="E10" s="25"/>
      <c r="F10" s="58"/>
      <c r="G10" s="48"/>
      <c r="H10" s="49"/>
      <c r="I10" s="49"/>
      <c r="J10" s="49"/>
      <c r="K10" s="49"/>
      <c r="L10" s="50"/>
      <c r="M10" s="47"/>
      <c r="N10" s="48"/>
      <c r="O10" s="49"/>
      <c r="P10" s="49"/>
      <c r="Q10" s="49"/>
      <c r="R10" s="49"/>
      <c r="S10" s="50"/>
      <c r="T10" s="42"/>
      <c r="AB10" s="23" t="s">
        <v>58</v>
      </c>
      <c r="AC10" s="23">
        <f>ROUND(Leg_1/12*$B$2,0)</f>
        <v>59</v>
      </c>
    </row>
    <row r="11" spans="1:29" x14ac:dyDescent="0.25">
      <c r="D11" s="25" t="s">
        <v>47</v>
      </c>
      <c r="E11" s="25"/>
      <c r="F11" s="58"/>
      <c r="G11" s="51"/>
      <c r="H11" s="52"/>
      <c r="I11" s="52"/>
      <c r="J11" s="52"/>
      <c r="K11" s="52"/>
      <c r="L11" s="53"/>
      <c r="M11" s="47"/>
      <c r="N11" s="51"/>
      <c r="O11" s="52"/>
      <c r="P11" s="52"/>
      <c r="Q11" s="52"/>
      <c r="R11" s="52"/>
      <c r="S11" s="53"/>
      <c r="T11" s="42"/>
      <c r="AB11" s="23" t="s">
        <v>59</v>
      </c>
      <c r="AC11" s="23">
        <f>ROUND(Leg_2/12*$B$2,0)</f>
        <v>126</v>
      </c>
    </row>
    <row r="12" spans="1:29" x14ac:dyDescent="0.25">
      <c r="D12" s="35">
        <v>60</v>
      </c>
      <c r="E12" s="25" t="s">
        <v>51</v>
      </c>
      <c r="F12" s="58"/>
      <c r="G12" s="51"/>
      <c r="H12" s="52"/>
      <c r="I12" s="52"/>
      <c r="J12" s="52"/>
      <c r="K12" s="52"/>
      <c r="L12" s="53"/>
      <c r="M12" s="47"/>
      <c r="N12" s="51"/>
      <c r="O12" s="52"/>
      <c r="P12" s="52"/>
      <c r="Q12" s="52"/>
      <c r="R12" s="52"/>
      <c r="S12" s="53"/>
      <c r="T12" s="42"/>
      <c r="AB12" s="23" t="s">
        <v>60</v>
      </c>
      <c r="AC12" s="23">
        <f>ROUND(Leg_2_Long/12*$B$2,0)</f>
        <v>279</v>
      </c>
    </row>
    <row r="13" spans="1:29" x14ac:dyDescent="0.25">
      <c r="D13" s="25"/>
      <c r="E13" s="25"/>
      <c r="F13" s="58"/>
      <c r="G13" s="51"/>
      <c r="H13" s="52"/>
      <c r="I13" s="52"/>
      <c r="J13" s="52"/>
      <c r="K13" s="52"/>
      <c r="L13" s="53"/>
      <c r="M13" s="47"/>
      <c r="N13" s="51"/>
      <c r="O13" s="52"/>
      <c r="P13" s="52"/>
      <c r="Q13" s="52"/>
      <c r="R13" s="52"/>
      <c r="S13" s="53"/>
      <c r="T13" s="42"/>
      <c r="AB13" s="23" t="s">
        <v>61</v>
      </c>
      <c r="AC13" s="23">
        <f>ROUND(Leg_3/12*$B$2,0)</f>
        <v>118</v>
      </c>
    </row>
    <row r="14" spans="1:29" x14ac:dyDescent="0.25">
      <c r="E14" s="40"/>
      <c r="F14" s="58"/>
      <c r="G14" s="51"/>
      <c r="H14" s="52"/>
      <c r="I14" s="52"/>
      <c r="J14" s="52"/>
      <c r="K14" s="52"/>
      <c r="L14" s="53"/>
      <c r="M14" s="47"/>
      <c r="N14" s="51"/>
      <c r="O14" s="52"/>
      <c r="P14" s="52"/>
      <c r="Q14" s="52"/>
      <c r="R14" s="52"/>
      <c r="S14" s="53"/>
      <c r="T14" s="42"/>
      <c r="V14" s="23" t="s">
        <v>49</v>
      </c>
      <c r="AB14" s="23" t="s">
        <v>62</v>
      </c>
      <c r="AC14" s="23">
        <f>ROUND(Leg_4/12*$B$2,0)</f>
        <v>126</v>
      </c>
    </row>
    <row r="15" spans="1:29" ht="15.75" thickBot="1" x14ac:dyDescent="0.3">
      <c r="F15" s="59"/>
      <c r="G15" s="51"/>
      <c r="H15" s="52"/>
      <c r="I15" s="52"/>
      <c r="J15" s="52"/>
      <c r="K15" s="52"/>
      <c r="L15" s="53"/>
      <c r="M15" s="47"/>
      <c r="N15" s="51"/>
      <c r="O15" s="52"/>
      <c r="P15" s="52"/>
      <c r="Q15" s="52"/>
      <c r="R15" s="52"/>
      <c r="S15" s="53"/>
      <c r="T15" s="42"/>
      <c r="V15" s="35">
        <v>120</v>
      </c>
      <c r="W15" s="25" t="s">
        <v>51</v>
      </c>
      <c r="AB15" s="23" t="s">
        <v>63</v>
      </c>
      <c r="AC15" s="23">
        <f>ROUND(Leg_4_Long/12*$B$2,0)</f>
        <v>279</v>
      </c>
    </row>
    <row r="16" spans="1:29" x14ac:dyDescent="0.25">
      <c r="D16" s="25"/>
      <c r="E16" s="25"/>
      <c r="F16" s="58"/>
      <c r="G16" s="51"/>
      <c r="H16" s="52"/>
      <c r="I16" s="52"/>
      <c r="J16" s="52"/>
      <c r="K16" s="52"/>
      <c r="L16" s="53"/>
      <c r="M16" s="47"/>
      <c r="N16" s="51"/>
      <c r="O16" s="52"/>
      <c r="P16" s="52"/>
      <c r="Q16" s="52"/>
      <c r="R16" s="52"/>
      <c r="S16" s="53"/>
      <c r="T16" s="42"/>
      <c r="AB16" s="23" t="s">
        <v>64</v>
      </c>
      <c r="AC16" s="23">
        <f>ROUND(leg_final/12*$B$2,0)</f>
        <v>59</v>
      </c>
    </row>
    <row r="17" spans="4:20" x14ac:dyDescent="0.25">
      <c r="D17" s="25"/>
      <c r="E17" s="25"/>
      <c r="F17" s="58"/>
      <c r="G17" s="51"/>
      <c r="H17" s="52"/>
      <c r="I17" s="52"/>
      <c r="J17" s="52"/>
      <c r="K17" s="52"/>
      <c r="L17" s="53"/>
      <c r="M17" s="47"/>
      <c r="N17" s="51"/>
      <c r="O17" s="52"/>
      <c r="P17" s="52"/>
      <c r="Q17" s="52"/>
      <c r="R17" s="52"/>
      <c r="S17" s="53"/>
      <c r="T17" s="42"/>
    </row>
    <row r="18" spans="4:20" x14ac:dyDescent="0.25">
      <c r="D18" s="25" t="s">
        <v>53</v>
      </c>
      <c r="E18" s="25"/>
      <c r="F18" s="58"/>
      <c r="G18" s="51"/>
      <c r="H18" s="52"/>
      <c r="I18" s="52"/>
      <c r="J18" s="52"/>
      <c r="K18" s="52"/>
      <c r="L18" s="53"/>
      <c r="M18" s="47"/>
      <c r="N18" s="51"/>
      <c r="O18" s="52"/>
      <c r="P18" s="52"/>
      <c r="Q18" s="52"/>
      <c r="R18" s="52"/>
      <c r="S18" s="53"/>
      <c r="T18" s="42"/>
    </row>
    <row r="19" spans="4:20" x14ac:dyDescent="0.25">
      <c r="D19" s="35">
        <v>60</v>
      </c>
      <c r="E19" s="25" t="s">
        <v>51</v>
      </c>
      <c r="F19" s="58"/>
      <c r="G19" s="51"/>
      <c r="H19" s="52"/>
      <c r="I19" s="52"/>
      <c r="J19" s="52"/>
      <c r="K19" s="52"/>
      <c r="L19" s="53"/>
      <c r="M19" s="47"/>
      <c r="N19" s="51"/>
      <c r="O19" s="52"/>
      <c r="P19" s="52"/>
      <c r="Q19" s="52"/>
      <c r="R19" s="52"/>
      <c r="S19" s="53"/>
      <c r="T19" s="42"/>
    </row>
    <row r="20" spans="4:20" x14ac:dyDescent="0.25">
      <c r="D20" s="25"/>
      <c r="E20" s="25"/>
      <c r="F20" s="58"/>
      <c r="G20" s="51"/>
      <c r="H20" s="52"/>
      <c r="I20" s="52"/>
      <c r="J20" s="52"/>
      <c r="K20" s="52"/>
      <c r="L20" s="53"/>
      <c r="M20" s="47"/>
      <c r="N20" s="51"/>
      <c r="O20" s="52"/>
      <c r="P20" s="52"/>
      <c r="Q20" s="52"/>
      <c r="R20" s="52"/>
      <c r="S20" s="53"/>
      <c r="T20" s="42"/>
    </row>
    <row r="21" spans="4:20" ht="15.75" thickBot="1" x14ac:dyDescent="0.3">
      <c r="D21" s="25"/>
      <c r="E21" s="25"/>
      <c r="F21" s="58"/>
      <c r="G21" s="54"/>
      <c r="H21" s="55"/>
      <c r="I21" s="55"/>
      <c r="J21" s="55"/>
      <c r="K21" s="55"/>
      <c r="L21" s="56"/>
      <c r="M21" s="47"/>
      <c r="N21" s="54"/>
      <c r="O21" s="55"/>
      <c r="P21" s="55"/>
      <c r="Q21" s="55"/>
      <c r="R21" s="55"/>
      <c r="S21" s="56"/>
      <c r="T21" s="42"/>
    </row>
    <row r="22" spans="4:20" x14ac:dyDescent="0.25">
      <c r="D22" s="25"/>
      <c r="E22" s="25"/>
      <c r="F22" s="58"/>
      <c r="G22" s="45"/>
      <c r="H22" s="45"/>
      <c r="I22" s="45"/>
      <c r="J22" s="45"/>
      <c r="K22" s="45"/>
      <c r="L22" s="45"/>
      <c r="M22" s="47"/>
      <c r="N22" s="45"/>
      <c r="O22" s="45"/>
      <c r="P22" s="45"/>
      <c r="Q22" s="45"/>
      <c r="R22" s="45"/>
      <c r="S22" s="45"/>
      <c r="T22" s="42"/>
    </row>
    <row r="23" spans="4:20" ht="15.75" thickBot="1" x14ac:dyDescent="0.3">
      <c r="D23" s="25"/>
      <c r="E23" s="25"/>
      <c r="F23" s="59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3"/>
    </row>
    <row r="24" spans="4:20" x14ac:dyDescent="0.25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4:20" x14ac:dyDescent="0.25">
      <c r="D25" s="25"/>
      <c r="E25" s="25"/>
      <c r="F25" s="25"/>
      <c r="G25" s="25"/>
      <c r="H25" s="25"/>
      <c r="I25" s="25" t="s">
        <v>50</v>
      </c>
      <c r="J25" s="25"/>
      <c r="K25" s="25"/>
      <c r="L25" s="25"/>
      <c r="M25" s="25"/>
      <c r="N25" s="25"/>
      <c r="O25" s="23" t="s">
        <v>57</v>
      </c>
    </row>
    <row r="26" spans="4:20" x14ac:dyDescent="0.25">
      <c r="D26" s="25"/>
      <c r="E26" s="25"/>
      <c r="F26" s="25"/>
      <c r="G26" s="25"/>
      <c r="H26" s="25"/>
      <c r="I26" s="35">
        <v>128</v>
      </c>
      <c r="J26" s="25" t="s">
        <v>51</v>
      </c>
      <c r="K26" s="25"/>
      <c r="L26" s="25"/>
      <c r="M26" s="25"/>
      <c r="N26" s="25"/>
      <c r="O26" s="35">
        <v>284</v>
      </c>
      <c r="P26" s="25" t="s">
        <v>51</v>
      </c>
    </row>
  </sheetData>
  <mergeCells count="10">
    <mergeCell ref="G10:L21"/>
    <mergeCell ref="G8:L9"/>
    <mergeCell ref="G22:L23"/>
    <mergeCell ref="F8:F15"/>
    <mergeCell ref="F16:F23"/>
    <mergeCell ref="N22:S23"/>
    <mergeCell ref="M16:M23"/>
    <mergeCell ref="N10:S21"/>
    <mergeCell ref="N8:S9"/>
    <mergeCell ref="M8:M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6"/>
  <sheetViews>
    <sheetView tabSelected="1" workbookViewId="0">
      <selection activeCell="P4" sqref="P4"/>
    </sheetView>
  </sheetViews>
  <sheetFormatPr defaultRowHeight="15" x14ac:dyDescent="0.25"/>
  <cols>
    <col min="1" max="15" width="9.140625" style="23"/>
    <col min="16" max="16" width="36.140625" style="23" customWidth="1"/>
    <col min="17" max="17" width="0" style="23" hidden="1" customWidth="1"/>
    <col min="18" max="19" width="3" style="23" hidden="1" customWidth="1"/>
    <col min="20" max="22" width="4" style="23" hidden="1" customWidth="1"/>
    <col min="23" max="24" width="0" style="23" hidden="1" customWidth="1"/>
    <col min="25" max="16384" width="9.140625" style="23"/>
  </cols>
  <sheetData>
    <row r="3" spans="4:22" x14ac:dyDescent="0.25">
      <c r="P3" s="36" t="s">
        <v>52</v>
      </c>
    </row>
    <row r="4" spans="4:22" x14ac:dyDescent="0.25">
      <c r="P4" s="39" t="str">
        <f>"int legDist [5] = {"&amp;R11&amp;", "&amp;S11&amp;", "&amp;T11&amp;", "&amp;U11&amp;", "&amp;V11&amp;"};"</f>
        <v>int legDist [5] = {41, 92, 133, 184, 225};</v>
      </c>
      <c r="Q4" s="38"/>
      <c r="R4" s="37"/>
      <c r="S4" s="37"/>
    </row>
    <row r="5" spans="4:22" x14ac:dyDescent="0.25">
      <c r="D5" s="25"/>
      <c r="E5" s="25"/>
      <c r="F5" s="25"/>
      <c r="G5" s="25"/>
      <c r="H5" s="25"/>
      <c r="I5" s="25" t="s">
        <v>48</v>
      </c>
      <c r="J5" s="25"/>
      <c r="K5" s="25"/>
      <c r="L5" s="25"/>
      <c r="M5" s="25"/>
      <c r="N5" s="25"/>
      <c r="O5" s="25"/>
      <c r="P5" s="25"/>
    </row>
    <row r="6" spans="4:22" x14ac:dyDescent="0.25">
      <c r="D6" s="25"/>
      <c r="E6" s="25"/>
      <c r="F6" s="25"/>
      <c r="G6" s="25"/>
      <c r="H6" s="25"/>
      <c r="I6" s="35">
        <v>50</v>
      </c>
      <c r="J6" s="25" t="s">
        <v>51</v>
      </c>
      <c r="K6" s="25"/>
      <c r="L6" s="25"/>
      <c r="M6" s="25"/>
      <c r="N6" s="25"/>
      <c r="O6" s="25"/>
      <c r="P6" s="25"/>
    </row>
    <row r="7" spans="4:22" ht="15.75" thickBot="1" x14ac:dyDescent="0.3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4:22" x14ac:dyDescent="0.25">
      <c r="D8" s="25"/>
      <c r="E8" s="25"/>
      <c r="F8" s="26"/>
      <c r="G8" s="27"/>
      <c r="H8" s="27"/>
      <c r="I8" s="27"/>
      <c r="J8" s="27"/>
      <c r="K8" s="27"/>
      <c r="L8" s="27"/>
      <c r="M8" s="28"/>
      <c r="N8" s="25"/>
      <c r="O8" s="25"/>
      <c r="P8" s="25"/>
    </row>
    <row r="9" spans="4:22" x14ac:dyDescent="0.25">
      <c r="D9" s="25"/>
      <c r="E9" s="25"/>
      <c r="F9" s="29"/>
      <c r="G9" s="30"/>
      <c r="H9" s="30"/>
      <c r="I9" s="30"/>
      <c r="J9" s="30"/>
      <c r="K9" s="30"/>
      <c r="L9" s="30"/>
      <c r="M9" s="31"/>
      <c r="N9" s="25"/>
      <c r="O9" s="25"/>
      <c r="P9" s="25"/>
    </row>
    <row r="10" spans="4:22" x14ac:dyDescent="0.25">
      <c r="D10" s="25"/>
      <c r="E10" s="25"/>
      <c r="F10" s="29"/>
      <c r="G10" s="30"/>
      <c r="H10" s="30"/>
      <c r="I10" s="30"/>
      <c r="J10" s="30"/>
      <c r="K10" s="30"/>
      <c r="L10" s="30"/>
      <c r="M10" s="31"/>
      <c r="N10" s="25"/>
      <c r="O10" s="25"/>
      <c r="P10" s="25"/>
    </row>
    <row r="11" spans="4:22" x14ac:dyDescent="0.25">
      <c r="D11" s="25" t="s">
        <v>47</v>
      </c>
      <c r="E11" s="25"/>
      <c r="F11" s="29"/>
      <c r="G11" s="30"/>
      <c r="H11" s="30"/>
      <c r="I11" s="30"/>
      <c r="J11" s="30"/>
      <c r="K11" s="30"/>
      <c r="L11" s="30"/>
      <c r="M11" s="31"/>
      <c r="N11" s="25"/>
      <c r="O11" s="25"/>
      <c r="P11" s="25"/>
      <c r="R11" s="36">
        <f>ROUND(D12*12/11.78, 0)</f>
        <v>41</v>
      </c>
      <c r="S11" s="36">
        <f>ROUND(I6*12/11.78, 0)+R11</f>
        <v>92</v>
      </c>
      <c r="T11" s="36">
        <f>ROUND(O15*12/11.78, 0)+S11</f>
        <v>133</v>
      </c>
      <c r="U11" s="36">
        <f>ROUND(I25*12/11.78, 0)+T11</f>
        <v>184</v>
      </c>
      <c r="V11" s="36">
        <f>ROUND(D19*12/11.78, 0)+U11</f>
        <v>225</v>
      </c>
    </row>
    <row r="12" spans="4:22" x14ac:dyDescent="0.25">
      <c r="D12" s="35">
        <v>40</v>
      </c>
      <c r="E12" s="25" t="s">
        <v>51</v>
      </c>
      <c r="F12" s="29"/>
      <c r="G12" s="30"/>
      <c r="H12" s="30"/>
      <c r="I12" s="30"/>
      <c r="J12" s="30"/>
      <c r="K12" s="30"/>
      <c r="L12" s="30"/>
      <c r="M12" s="31"/>
      <c r="N12" s="25"/>
      <c r="O12" s="25"/>
      <c r="P12" s="25"/>
    </row>
    <row r="13" spans="4:22" x14ac:dyDescent="0.25">
      <c r="D13" s="25"/>
      <c r="E13" s="25"/>
      <c r="F13" s="29"/>
      <c r="G13" s="30"/>
      <c r="H13" s="30"/>
      <c r="I13" s="30"/>
      <c r="J13" s="30"/>
      <c r="K13" s="30"/>
      <c r="L13" s="30"/>
      <c r="M13" s="31"/>
      <c r="N13" s="25"/>
      <c r="O13" s="25"/>
      <c r="P13" s="25"/>
    </row>
    <row r="14" spans="4:22" ht="15.75" thickBot="1" x14ac:dyDescent="0.3">
      <c r="E14" s="24"/>
      <c r="F14" s="32"/>
      <c r="G14" s="30"/>
      <c r="H14" s="30"/>
      <c r="I14" s="30"/>
      <c r="J14" s="30"/>
      <c r="K14" s="30"/>
      <c r="L14" s="30"/>
      <c r="M14" s="31"/>
      <c r="N14" s="25"/>
      <c r="O14" s="25" t="s">
        <v>49</v>
      </c>
      <c r="P14" s="25"/>
    </row>
    <row r="15" spans="4:22" x14ac:dyDescent="0.25">
      <c r="F15" s="29"/>
      <c r="G15" s="30"/>
      <c r="H15" s="30"/>
      <c r="I15" s="30"/>
      <c r="J15" s="30"/>
      <c r="K15" s="30"/>
      <c r="L15" s="30"/>
      <c r="M15" s="31"/>
      <c r="N15" s="25"/>
      <c r="O15" s="35">
        <v>40</v>
      </c>
      <c r="P15" s="25" t="s">
        <v>51</v>
      </c>
    </row>
    <row r="16" spans="4:22" x14ac:dyDescent="0.25">
      <c r="D16" s="25"/>
      <c r="E16" s="25"/>
      <c r="F16" s="29"/>
      <c r="G16" s="30"/>
      <c r="H16" s="30"/>
      <c r="I16" s="30"/>
      <c r="J16" s="30"/>
      <c r="K16" s="30"/>
      <c r="L16" s="30"/>
      <c r="M16" s="31"/>
      <c r="N16" s="25"/>
      <c r="O16" s="25"/>
      <c r="P16" s="25"/>
    </row>
    <row r="17" spans="4:16" x14ac:dyDescent="0.25">
      <c r="D17" s="25"/>
      <c r="E17" s="25"/>
      <c r="F17" s="29"/>
      <c r="G17" s="30"/>
      <c r="H17" s="30"/>
      <c r="I17" s="30"/>
      <c r="J17" s="30"/>
      <c r="K17" s="30"/>
      <c r="L17" s="30"/>
      <c r="M17" s="31"/>
      <c r="N17" s="25"/>
      <c r="O17" s="25"/>
      <c r="P17" s="25"/>
    </row>
    <row r="18" spans="4:16" x14ac:dyDescent="0.25">
      <c r="D18" s="25" t="s">
        <v>53</v>
      </c>
      <c r="E18" s="25"/>
      <c r="F18" s="29"/>
      <c r="G18" s="30"/>
      <c r="H18" s="30"/>
      <c r="I18" s="30"/>
      <c r="J18" s="30"/>
      <c r="K18" s="30"/>
      <c r="L18" s="30"/>
      <c r="M18" s="31"/>
      <c r="N18" s="25"/>
      <c r="O18" s="25"/>
      <c r="P18" s="25"/>
    </row>
    <row r="19" spans="4:16" x14ac:dyDescent="0.25">
      <c r="D19" s="35">
        <v>40</v>
      </c>
      <c r="E19" s="25" t="s">
        <v>51</v>
      </c>
      <c r="F19" s="29"/>
      <c r="G19" s="30"/>
      <c r="H19" s="30"/>
      <c r="I19" s="30"/>
      <c r="J19" s="30"/>
      <c r="K19" s="30"/>
      <c r="L19" s="30"/>
      <c r="M19" s="31"/>
      <c r="N19" s="25"/>
      <c r="O19" s="25"/>
      <c r="P19" s="25"/>
    </row>
    <row r="20" spans="4:16" x14ac:dyDescent="0.25">
      <c r="D20" s="25"/>
      <c r="E20" s="25"/>
      <c r="F20" s="29"/>
      <c r="G20" s="30"/>
      <c r="H20" s="30"/>
      <c r="I20" s="30"/>
      <c r="J20" s="30"/>
      <c r="K20" s="30"/>
      <c r="L20" s="30"/>
      <c r="M20" s="31"/>
      <c r="N20" s="25"/>
      <c r="O20" s="25"/>
      <c r="P20" s="25"/>
    </row>
    <row r="21" spans="4:16" x14ac:dyDescent="0.25">
      <c r="D21" s="25"/>
      <c r="E21" s="25"/>
      <c r="F21" s="29"/>
      <c r="G21" s="30"/>
      <c r="H21" s="30"/>
      <c r="I21" s="30"/>
      <c r="J21" s="30"/>
      <c r="K21" s="30"/>
      <c r="L21" s="30"/>
      <c r="M21" s="31"/>
      <c r="N21" s="25"/>
      <c r="O21" s="25"/>
      <c r="P21" s="25"/>
    </row>
    <row r="22" spans="4:16" x14ac:dyDescent="0.25">
      <c r="D22" s="25"/>
      <c r="E22" s="25"/>
      <c r="F22" s="29"/>
      <c r="G22" s="30"/>
      <c r="H22" s="30"/>
      <c r="I22" s="30"/>
      <c r="J22" s="30"/>
      <c r="K22" s="30"/>
      <c r="L22" s="30"/>
      <c r="M22" s="31"/>
      <c r="N22" s="25"/>
      <c r="O22" s="25"/>
      <c r="P22" s="25"/>
    </row>
    <row r="23" spans="4:16" ht="15.75" thickBot="1" x14ac:dyDescent="0.3">
      <c r="D23" s="25"/>
      <c r="E23" s="25"/>
      <c r="F23" s="32"/>
      <c r="G23" s="33"/>
      <c r="H23" s="33"/>
      <c r="I23" s="33"/>
      <c r="J23" s="33"/>
      <c r="K23" s="33"/>
      <c r="L23" s="33"/>
      <c r="M23" s="34"/>
      <c r="N23" s="25"/>
      <c r="O23" s="25"/>
      <c r="P23" s="25"/>
    </row>
    <row r="24" spans="4:16" x14ac:dyDescent="0.25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4:16" x14ac:dyDescent="0.25">
      <c r="D25" s="25"/>
      <c r="E25" s="25"/>
      <c r="F25" s="25"/>
      <c r="G25" s="25"/>
      <c r="H25" s="25"/>
      <c r="I25" s="35">
        <v>50</v>
      </c>
      <c r="J25" s="25" t="s">
        <v>51</v>
      </c>
      <c r="K25" s="25"/>
      <c r="L25" s="25"/>
      <c r="M25" s="25"/>
      <c r="N25" s="25"/>
      <c r="O25" s="25"/>
      <c r="P25" s="25"/>
    </row>
    <row r="26" spans="4:16" x14ac:dyDescent="0.25">
      <c r="D26" s="25"/>
      <c r="E26" s="25"/>
      <c r="F26" s="25"/>
      <c r="G26" s="25"/>
      <c r="H26" s="25"/>
      <c r="I26" s="25" t="s">
        <v>50</v>
      </c>
      <c r="J26" s="25"/>
      <c r="K26" s="25"/>
      <c r="L26" s="25"/>
      <c r="M26" s="25"/>
      <c r="N26" s="25"/>
      <c r="O26" s="25"/>
      <c r="P2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Compass</vt:lpstr>
      <vt:lpstr>Tests</vt:lpstr>
      <vt:lpstr>Sparkfun</vt:lpstr>
      <vt:lpstr>Bball</vt:lpstr>
      <vt:lpstr>Leg_1</vt:lpstr>
      <vt:lpstr>Leg_2</vt:lpstr>
      <vt:lpstr>Leg_2_Long</vt:lpstr>
      <vt:lpstr>Leg_3</vt:lpstr>
      <vt:lpstr>Leg_4</vt:lpstr>
      <vt:lpstr>Leg_4_Long</vt:lpstr>
      <vt:lpstr>leg_final</vt:lpstr>
    </vt:vector>
  </TitlesOfParts>
  <Company>Polycom,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2015-06-06T02:54:25Z</dcterms:created>
  <dcterms:modified xsi:type="dcterms:W3CDTF">2015-06-19T02:46:21Z</dcterms:modified>
</cp:coreProperties>
</file>