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charts/colors1.xml" ContentType="application/vnd.ms-office.chartcolorstyle+xml"/>
  <Override PartName="/xl/charts/style1.xml" ContentType="application/vnd.ms-office.chartstyle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codeName="ThisWorkbook"/>
  <bookViews>
    <workbookView xWindow="0" yWindow="0" windowWidth="28920" windowHeight="16320"/>
  </bookViews>
  <sheets>
    <sheet name="Issue Tracker" sheetId="1" r:id="rId1"/>
    <sheet name="calculations" sheetId="2" state="hidden" r:id="rId2"/>
  </sheets>
  <definedNames>
    <definedName name="closed">OFFSET(calculations!$J$16,,,days)</definedName>
    <definedName name="closed_labels">closed+label_offset</definedName>
    <definedName name="dates">OFFSET(calculations!$H$16,,,days)</definedName>
    <definedName name="days">calculations!$J$7</definedName>
    <definedName name="keydate">calculations!$J$8</definedName>
    <definedName name="label_offset">MAX(opened, closed)*4%</definedName>
    <definedName name="maxdate">calculations!$J$5</definedName>
    <definedName name="mindate">calculations!$J$4</definedName>
    <definedName name="opened">OFFSET(calculations!$I$16,,,days)</definedName>
    <definedName name="opened_labels">opened+label_offset</definedName>
    <definedName name="_xlnm.Print_Area" localSheetId="0">'Issue Tracker'!$A$1:$K$16</definedName>
    <definedName name="priorities">OFFSET(calculations!$T$16,,,calculations!$O$13+1)</definedName>
    <definedName name="prioritiesUnsorted">OFFSET(calculations!$O$15,,,calculations!$O$13+1)</definedName>
    <definedName name="priority">calculations!$J$10</definedName>
    <definedName name="type">calculations!$J$9</definedName>
    <definedName name="types">OFFSET(calculations!$S$16,,,calculations!$N$13+1)</definedName>
    <definedName name="typesUnsorted">OFFSET(calculations!$N$15,,,calculations!$N$13+1)</definedName>
  </definedNames>
  <calcPr calcId="14562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I3" i="1" l="1"/>
  <c r="J8" i="2" s="1"/>
  <c r="J7" i="2"/>
  <c r="J10" i="2"/>
  <c r="J9" i="2"/>
  <c r="H26" i="2" l="1"/>
  <c r="H16" i="2"/>
  <c r="H19" i="2"/>
  <c r="H20" i="2"/>
  <c r="H27" i="2"/>
  <c r="H35" i="2"/>
  <c r="H38" i="2"/>
  <c r="H55" i="2"/>
  <c r="H59" i="2"/>
  <c r="H23" i="2"/>
  <c r="H34" i="2"/>
  <c r="H53" i="2"/>
  <c r="H56" i="2"/>
  <c r="H28" i="2"/>
  <c r="H40" i="2"/>
  <c r="H62" i="2"/>
  <c r="H21" i="2"/>
  <c r="H29" i="2"/>
  <c r="H44" i="2"/>
  <c r="H22" i="2"/>
  <c r="H31" i="2"/>
  <c r="H48" i="2"/>
  <c r="H17" i="2"/>
  <c r="H25" i="2"/>
  <c r="H32" i="2"/>
  <c r="H46" i="2"/>
  <c r="H77" i="2"/>
  <c r="H66" i="2"/>
  <c r="H33" i="2"/>
  <c r="H41" i="2"/>
  <c r="H54" i="2"/>
  <c r="H68" i="2"/>
  <c r="H37" i="2"/>
  <c r="H47" i="2"/>
  <c r="H75" i="2"/>
  <c r="H64" i="2"/>
  <c r="H49" i="2"/>
  <c r="H61" i="2"/>
  <c r="H42" i="2"/>
  <c r="H52" i="2"/>
  <c r="H60" i="2"/>
  <c r="H70" i="2"/>
  <c r="H74" i="2"/>
  <c r="H72" i="2"/>
  <c r="H67" i="2"/>
  <c r="H18" i="2"/>
  <c r="H24" i="2"/>
  <c r="H30" i="2"/>
  <c r="H36" i="2"/>
  <c r="H43" i="2"/>
  <c r="H50" i="2"/>
  <c r="H58" i="2"/>
  <c r="H65" i="2"/>
  <c r="H73" i="2"/>
  <c r="H76" i="2"/>
  <c r="H71" i="2"/>
  <c r="H78" i="2"/>
  <c r="H79" i="2"/>
  <c r="H80" i="2"/>
  <c r="H39" i="2"/>
  <c r="H45" i="2"/>
  <c r="H51" i="2"/>
  <c r="H57" i="2"/>
  <c r="H63" i="2"/>
  <c r="H69" i="2"/>
  <c r="O16" i="2" l="1" a="1"/>
  <c r="O16" i="2" s="1"/>
  <c r="N16" i="2" a="1"/>
  <c r="N16" i="2" s="1"/>
  <c r="O17" i="2" l="1" a="1"/>
  <c r="O17" i="2" s="1"/>
  <c r="N17" i="2" a="1"/>
  <c r="N17" i="2" s="1"/>
  <c r="O18" i="2" l="1" a="1"/>
  <c r="O18" i="2" s="1"/>
  <c r="N18" i="2" a="1"/>
  <c r="N18" i="2" s="1"/>
  <c r="O19" i="2" l="1" a="1"/>
  <c r="O19" i="2" s="1"/>
  <c r="N19" i="2" a="1"/>
  <c r="N19" i="2" s="1"/>
  <c r="N20" i="2" l="1" a="1"/>
  <c r="N20" i="2" s="1"/>
  <c r="O20" i="2" a="1"/>
  <c r="O20" i="2" s="1"/>
  <c r="O21" i="2" l="1" a="1"/>
  <c r="O21" i="2" s="1"/>
  <c r="O22" i="2" s="1" a="1"/>
  <c r="O22" i="2" s="1"/>
  <c r="N21" i="2" a="1"/>
  <c r="N21" i="2" s="1"/>
  <c r="N22" i="2" s="1" a="1"/>
  <c r="N22" i="2" s="1"/>
  <c r="N23" i="2" s="1" a="1"/>
  <c r="N23" i="2" s="1"/>
  <c r="N24" i="2" s="1" a="1"/>
  <c r="N24" i="2" s="1"/>
  <c r="N25" i="2" s="1" a="1"/>
  <c r="N25" i="2" s="1"/>
  <c r="N26" i="2" s="1" a="1"/>
  <c r="N26" i="2" s="1"/>
  <c r="N27" i="2" s="1" a="1"/>
  <c r="N27" i="2" s="1"/>
  <c r="O23" i="2" l="1" a="1"/>
  <c r="O23" i="2" s="1"/>
  <c r="O24" i="2" s="1" a="1"/>
  <c r="O24" i="2" s="1"/>
  <c r="O25" i="2" s="1" a="1"/>
  <c r="O25" i="2" s="1"/>
  <c r="O26" i="2" s="1" a="1"/>
  <c r="O26" i="2" s="1"/>
  <c r="O27" i="2" s="1" a="1"/>
  <c r="O27" i="2" s="1"/>
  <c r="O28" i="2" s="1" a="1"/>
  <c r="O28" i="2" s="1"/>
  <c r="O29" i="2" s="1" a="1"/>
  <c r="O29" i="2" s="1"/>
  <c r="O30" i="2" s="1" a="1"/>
  <c r="O30" i="2" s="1"/>
  <c r="O31" i="2" s="1" a="1"/>
  <c r="O31" i="2" s="1"/>
  <c r="O32" i="2" s="1" a="1"/>
  <c r="O32" i="2" s="1"/>
  <c r="O33" i="2" s="1" a="1"/>
  <c r="O33" i="2" s="1"/>
  <c r="O34" i="2" s="1" a="1"/>
  <c r="O34" i="2" s="1"/>
  <c r="O35" i="2" s="1" a="1"/>
  <c r="O35" i="2" s="1"/>
  <c r="O36" i="2" s="1" a="1"/>
  <c r="O36" i="2" s="1"/>
  <c r="O37" i="2" s="1" a="1"/>
  <c r="O37" i="2" s="1"/>
  <c r="O38" i="2" s="1" a="1"/>
  <c r="O38" i="2" s="1"/>
  <c r="O39" i="2" s="1" a="1"/>
  <c r="O39" i="2" s="1"/>
  <c r="O40" i="2" s="1" a="1"/>
  <c r="O40" i="2" s="1"/>
  <c r="O41" i="2" s="1" a="1"/>
  <c r="O41" i="2" s="1"/>
  <c r="O42" i="2" s="1" a="1"/>
  <c r="O42" i="2" s="1"/>
  <c r="O43" i="2" s="1" a="1"/>
  <c r="O43" i="2" s="1"/>
  <c r="O44" i="2" s="1" a="1"/>
  <c r="O44" i="2" s="1"/>
  <c r="O45" i="2" s="1" a="1"/>
  <c r="O45" i="2" s="1"/>
  <c r="O13" i="2" s="1"/>
  <c r="N28" i="2" a="1"/>
  <c r="N28" i="2" s="1"/>
  <c r="N29" i="2" s="1" a="1"/>
  <c r="N29" i="2" s="1"/>
  <c r="N30" i="2" s="1" a="1"/>
  <c r="N30" i="2" s="1"/>
  <c r="N31" i="2" s="1" a="1"/>
  <c r="N31" i="2" s="1"/>
  <c r="N32" i="2" s="1" a="1"/>
  <c r="N32" i="2" s="1"/>
  <c r="N33" i="2" s="1" a="1"/>
  <c r="N33" i="2" s="1"/>
  <c r="N34" i="2" s="1" a="1"/>
  <c r="N34" i="2" s="1"/>
  <c r="N35" i="2" s="1" a="1"/>
  <c r="N35" i="2" s="1"/>
  <c r="N36" i="2" s="1" a="1"/>
  <c r="N36" i="2" s="1"/>
  <c r="N37" i="2" s="1" a="1"/>
  <c r="N37" i="2" s="1"/>
  <c r="N38" i="2" s="1" a="1"/>
  <c r="N38" i="2" s="1"/>
  <c r="N39" i="2" s="1" a="1"/>
  <c r="N39" i="2" s="1"/>
  <c r="N40" i="2" s="1" a="1"/>
  <c r="N40" i="2" s="1"/>
  <c r="N41" i="2" s="1" a="1"/>
  <c r="N41" i="2" s="1"/>
  <c r="N42" i="2" s="1" a="1"/>
  <c r="N42" i="2" s="1"/>
  <c r="N43" i="2" s="1" a="1"/>
  <c r="N43" i="2" s="1"/>
  <c r="N44" i="2" s="1" a="1"/>
  <c r="N44" i="2" s="1"/>
  <c r="N45" i="2" s="1" a="1"/>
  <c r="N45" i="2" s="1"/>
  <c r="N13" i="2" s="1"/>
  <c r="S38" i="2" l="1" a="1"/>
  <c r="S38" i="2" s="1"/>
  <c r="S26" i="2" a="1"/>
  <c r="S26" i="2" s="1"/>
  <c r="S24" i="2" a="1"/>
  <c r="S24" i="2" s="1"/>
  <c r="S23" i="2" a="1"/>
  <c r="S23" i="2" s="1"/>
  <c r="S22" i="2" a="1"/>
  <c r="S22" i="2" s="1"/>
  <c r="S33" i="2" a="1"/>
  <c r="S33" i="2" s="1"/>
  <c r="S32" i="2" a="1"/>
  <c r="S32" i="2" s="1"/>
  <c r="S20" i="2" a="1"/>
  <c r="S20" i="2" s="1"/>
  <c r="S43" i="2" a="1"/>
  <c r="S43" i="2" s="1"/>
  <c r="S19" i="2" a="1"/>
  <c r="S19" i="2" s="1"/>
  <c r="S42" i="2" a="1"/>
  <c r="S42" i="2" s="1"/>
  <c r="S18" i="2" a="1"/>
  <c r="S18" i="2" s="1"/>
  <c r="S28" i="2" a="1"/>
  <c r="S28" i="2" s="1"/>
  <c r="S37" i="2" a="1"/>
  <c r="S37" i="2" s="1"/>
  <c r="S25" i="2" a="1"/>
  <c r="S25" i="2" s="1"/>
  <c r="S36" i="2" a="1"/>
  <c r="S36" i="2" s="1"/>
  <c r="S35" i="2" a="1"/>
  <c r="S35" i="2" s="1"/>
  <c r="S34" i="2" a="1"/>
  <c r="S34" i="2" s="1"/>
  <c r="S45" i="2" a="1"/>
  <c r="S45" i="2" s="1"/>
  <c r="S21" i="2" a="1"/>
  <c r="S21" i="2" s="1"/>
  <c r="S44" i="2" a="1"/>
  <c r="S44" i="2" s="1"/>
  <c r="S31" i="2" a="1"/>
  <c r="S31" i="2" s="1"/>
  <c r="S30" i="2" a="1"/>
  <c r="S30" i="2" s="1"/>
  <c r="S40" i="2" a="1"/>
  <c r="S40" i="2" s="1"/>
  <c r="S27" i="2" a="1"/>
  <c r="S27" i="2" s="1"/>
  <c r="S41" i="2" a="1"/>
  <c r="S41" i="2" s="1"/>
  <c r="S29" i="2" a="1"/>
  <c r="S29" i="2" s="1"/>
  <c r="S17" i="2" a="1"/>
  <c r="S17" i="2" s="1"/>
  <c r="S16" i="2" a="1"/>
  <c r="S16" i="2" s="1"/>
  <c r="S39" i="2" a="1"/>
  <c r="S39" i="2" s="1"/>
  <c r="O12" i="2"/>
  <c r="T18" i="2" a="1"/>
  <c r="T18" i="2" s="1"/>
  <c r="T30" i="2" a="1"/>
  <c r="T30" i="2" s="1"/>
  <c r="T42" i="2" a="1"/>
  <c r="T42" i="2" s="1"/>
  <c r="T32" i="2" a="1"/>
  <c r="T32" i="2" s="1"/>
  <c r="T44" i="2" a="1"/>
  <c r="T44" i="2" s="1"/>
  <c r="T21" i="2" a="1"/>
  <c r="T21" i="2" s="1"/>
  <c r="T45" i="2" a="1"/>
  <c r="T45" i="2" s="1"/>
  <c r="T22" i="2" a="1"/>
  <c r="T22" i="2" s="1"/>
  <c r="T16" i="2" a="1"/>
  <c r="T16" i="2" s="1"/>
  <c r="T35" i="2" a="1"/>
  <c r="T35" i="2" s="1"/>
  <c r="T36" i="2" a="1"/>
  <c r="T36" i="2" s="1"/>
  <c r="T25" i="2" a="1"/>
  <c r="T25" i="2" s="1"/>
  <c r="T38" i="2" a="1"/>
  <c r="T38" i="2" s="1"/>
  <c r="T19" i="2" a="1"/>
  <c r="T19" i="2" s="1"/>
  <c r="T31" i="2" a="1"/>
  <c r="T31" i="2" s="1"/>
  <c r="T43" i="2" a="1"/>
  <c r="T43" i="2" s="1"/>
  <c r="T20" i="2" a="1"/>
  <c r="T20" i="2" s="1"/>
  <c r="T33" i="2" a="1"/>
  <c r="T33" i="2" s="1"/>
  <c r="T34" i="2" a="1"/>
  <c r="T34" i="2" s="1"/>
  <c r="T23" i="2" a="1"/>
  <c r="T23" i="2" s="1"/>
  <c r="T24" i="2" a="1"/>
  <c r="T24" i="2" s="1"/>
  <c r="T37" i="2" a="1"/>
  <c r="T37" i="2" s="1"/>
  <c r="T26" i="2" a="1"/>
  <c r="T26" i="2" s="1"/>
  <c r="T17" i="2" a="1"/>
  <c r="T17" i="2" s="1"/>
  <c r="T41" i="2" a="1"/>
  <c r="T41" i="2" s="1"/>
  <c r="T27" i="2" a="1"/>
  <c r="T27" i="2" s="1"/>
  <c r="T39" i="2" a="1"/>
  <c r="T39" i="2" s="1"/>
  <c r="T28" i="2" a="1"/>
  <c r="T28" i="2" s="1"/>
  <c r="T40" i="2" a="1"/>
  <c r="T40" i="2" s="1"/>
  <c r="T29" i="2" a="1"/>
  <c r="T29" i="2" s="1"/>
  <c r="N12" i="2"/>
  <c r="N8" i="2"/>
  <c r="I16" i="2" l="1"/>
  <c r="I17" i="2" l="1"/>
  <c r="I18" i="2" s="1"/>
  <c r="J16" i="2"/>
  <c r="J17" i="2" l="1"/>
  <c r="J18" i="2" s="1"/>
  <c r="J19" i="2" s="1"/>
  <c r="J20" i="2" s="1"/>
  <c r="I19" i="2"/>
  <c r="I20" i="2" s="1"/>
  <c r="I21" i="2" s="1"/>
  <c r="I22" i="2" s="1"/>
  <c r="I23" i="2" s="1"/>
  <c r="I24" i="2" s="1"/>
  <c r="I25" i="2" s="1"/>
  <c r="I26" i="2" s="1"/>
  <c r="I27" i="2" s="1"/>
  <c r="I28" i="2" s="1"/>
  <c r="I29" i="2" s="1"/>
  <c r="I30" i="2" s="1"/>
  <c r="I31" i="2" s="1"/>
  <c r="I32" i="2" s="1"/>
  <c r="I33" i="2" s="1"/>
  <c r="I34" i="2" s="1"/>
  <c r="I35" i="2" s="1"/>
  <c r="I36" i="2" s="1"/>
  <c r="I37" i="2" s="1"/>
  <c r="I38" i="2" s="1"/>
  <c r="I39" i="2" s="1"/>
  <c r="I40" i="2" s="1"/>
  <c r="I41" i="2" s="1"/>
  <c r="I42" i="2" s="1"/>
  <c r="I43" i="2" s="1"/>
  <c r="I44" i="2" s="1"/>
  <c r="I45" i="2" s="1"/>
  <c r="I46" i="2" s="1"/>
  <c r="I47" i="2" s="1"/>
  <c r="I48" i="2" s="1"/>
  <c r="I49" i="2" s="1"/>
  <c r="I50" i="2" s="1"/>
  <c r="I51" i="2" s="1"/>
  <c r="I52" i="2" s="1"/>
  <c r="I53" i="2" s="1"/>
  <c r="I54" i="2" s="1"/>
  <c r="I55" i="2" s="1"/>
  <c r="I56" i="2" s="1"/>
  <c r="I57" i="2" s="1"/>
  <c r="I58" i="2" s="1"/>
  <c r="I59" i="2" s="1"/>
  <c r="I60" i="2" s="1"/>
  <c r="I61" i="2" s="1"/>
  <c r="I62" i="2" s="1"/>
  <c r="I63" i="2" s="1"/>
  <c r="I64" i="2" s="1"/>
  <c r="I65" i="2" s="1"/>
  <c r="I66" i="2" s="1"/>
  <c r="I67" i="2" s="1"/>
  <c r="I68" i="2" s="1"/>
  <c r="I69" i="2" s="1"/>
  <c r="I70" i="2" s="1"/>
  <c r="I71" i="2" s="1"/>
  <c r="I72" i="2" s="1"/>
  <c r="I73" i="2" s="1"/>
  <c r="I74" i="2" s="1"/>
  <c r="I75" i="2" s="1"/>
  <c r="I76" i="2" s="1"/>
  <c r="I77" i="2" s="1"/>
  <c r="I78" i="2" s="1"/>
  <c r="I79" i="2" s="1"/>
  <c r="I80" i="2" s="1"/>
  <c r="J21" i="2" l="1"/>
  <c r="J22" i="2" s="1"/>
  <c r="J23" i="2" s="1"/>
  <c r="J24" i="2" s="1"/>
  <c r="J25" i="2" s="1"/>
  <c r="J26" i="2" s="1"/>
  <c r="J27" i="2" s="1"/>
  <c r="J28" i="2" s="1"/>
  <c r="J29" i="2" s="1"/>
  <c r="J30" i="2" s="1"/>
  <c r="J31" i="2" s="1"/>
  <c r="J32" i="2" s="1"/>
  <c r="J33" i="2" s="1"/>
  <c r="J34" i="2" s="1"/>
  <c r="J35" i="2" s="1"/>
  <c r="J36" i="2" s="1"/>
  <c r="J37" i="2" s="1"/>
  <c r="J38" i="2" s="1"/>
  <c r="J39" i="2" s="1"/>
  <c r="J40" i="2" s="1"/>
  <c r="J41" i="2" s="1"/>
  <c r="J42" i="2" s="1"/>
  <c r="J43" i="2" s="1"/>
  <c r="J44" i="2" s="1"/>
  <c r="J45" i="2" s="1"/>
  <c r="J46" i="2" s="1"/>
  <c r="J47" i="2" s="1"/>
  <c r="J48" i="2" s="1"/>
  <c r="J49" i="2" s="1"/>
  <c r="J50" i="2" s="1"/>
  <c r="J51" i="2" s="1"/>
  <c r="J52" i="2" s="1"/>
  <c r="J53" i="2" s="1"/>
  <c r="J54" i="2" s="1"/>
  <c r="J55" i="2" s="1"/>
  <c r="J56" i="2" s="1"/>
  <c r="J57" i="2" s="1"/>
  <c r="J58" i="2" s="1"/>
  <c r="J59" i="2" s="1"/>
  <c r="J60" i="2" s="1"/>
  <c r="J61" i="2" s="1"/>
  <c r="J62" i="2" s="1"/>
  <c r="J63" i="2" s="1"/>
  <c r="J64" i="2" s="1"/>
  <c r="J65" i="2" s="1"/>
  <c r="J66" i="2" s="1"/>
  <c r="J67" i="2" s="1"/>
  <c r="J68" i="2" s="1"/>
  <c r="J69" i="2" s="1"/>
  <c r="J70" i="2" s="1"/>
  <c r="J71" i="2" s="1"/>
  <c r="J72" i="2" s="1"/>
  <c r="J73" i="2" s="1"/>
  <c r="J74" i="2" s="1"/>
  <c r="J75" i="2" s="1"/>
  <c r="J76" i="2" s="1"/>
  <c r="J77" i="2" s="1"/>
  <c r="J78" i="2" s="1"/>
  <c r="J79" i="2" s="1"/>
  <c r="J80" i="2" s="1"/>
</calcChain>
</file>

<file path=xl/sharedStrings.xml><?xml version="1.0" encoding="utf-8"?>
<sst xmlns="http://schemas.openxmlformats.org/spreadsheetml/2006/main" count="74" uniqueCount="57">
  <si>
    <t>Type</t>
  </si>
  <si>
    <t>Priority</t>
  </si>
  <si>
    <t>#</t>
  </si>
  <si>
    <t>Opened</t>
  </si>
  <si>
    <t>Closed</t>
  </si>
  <si>
    <t>*</t>
  </si>
  <si>
    <t>Date</t>
  </si>
  <si>
    <t>Days</t>
  </si>
  <si>
    <t>Types</t>
  </si>
  <si>
    <t>Priorities</t>
  </si>
  <si>
    <t>Min</t>
  </si>
  <si>
    <t>Max</t>
  </si>
  <si>
    <t>*** This sheet should remain hidden ***</t>
  </si>
  <si>
    <t>Sorted</t>
  </si>
  <si>
    <t>ISSUE</t>
  </si>
  <si>
    <t>TYPE</t>
  </si>
  <si>
    <t>PRIORITY</t>
  </si>
  <si>
    <t>OPENED ON</t>
  </si>
  <si>
    <t>OPENED BY</t>
  </si>
  <si>
    <t>CLOSED ON</t>
  </si>
  <si>
    <t>CLOSED BY</t>
  </si>
  <si>
    <t>NOTES</t>
  </si>
  <si>
    <t>DATE</t>
  </si>
  <si>
    <t>LAST (days)</t>
  </si>
  <si>
    <r>
      <rPr>
        <b/>
        <sz val="28"/>
        <color theme="4"/>
        <rFont val="Calibri"/>
        <family val="2"/>
        <scheme val="major"/>
      </rPr>
      <t>OPEN</t>
    </r>
    <r>
      <rPr>
        <b/>
        <sz val="28"/>
        <color theme="0"/>
        <rFont val="Calibri"/>
        <family val="2"/>
        <scheme val="major"/>
      </rPr>
      <t xml:space="preserve"> vs. </t>
    </r>
    <r>
      <rPr>
        <b/>
        <sz val="28"/>
        <color theme="6"/>
        <rFont val="Calibri"/>
        <family val="2"/>
        <scheme val="major"/>
      </rPr>
      <t>CLOSED</t>
    </r>
    <r>
      <rPr>
        <sz val="28"/>
        <color theme="0"/>
        <rFont val="Calibri"/>
        <family val="2"/>
        <scheme val="major"/>
      </rPr>
      <t xml:space="preserve"> ISSUE TRACKER</t>
    </r>
  </si>
  <si>
    <t>Performance</t>
  </si>
  <si>
    <t>Design</t>
  </si>
  <si>
    <t>Notes</t>
  </si>
  <si>
    <t>Development</t>
  </si>
  <si>
    <t>Minor</t>
  </si>
  <si>
    <t>Serious</t>
  </si>
  <si>
    <t>Critical</t>
  </si>
  <si>
    <t>Interoperability</t>
  </si>
  <si>
    <t>Maintainability</t>
  </si>
  <si>
    <t>Naming</t>
  </si>
  <si>
    <t>Portability</t>
  </si>
  <si>
    <t>Reliability</t>
  </si>
  <si>
    <t>Security</t>
  </si>
  <si>
    <t>Poor function/object design</t>
  </si>
  <si>
    <t>Serious flaw in functionality</t>
  </si>
  <si>
    <t>Program can't run or crashes during normal use</t>
  </si>
  <si>
    <t>Minor functionality problem</t>
  </si>
  <si>
    <t>Problems that could affect future development</t>
  </si>
  <si>
    <t>Issues between program and libraries or API's</t>
  </si>
  <si>
    <t>Issues that could affect future changes</t>
  </si>
  <si>
    <t>Issues that could affect ports to different systems</t>
  </si>
  <si>
    <t>Poor naming conventions</t>
  </si>
  <si>
    <t>Adverse performance issues (outside defined performance spec)</t>
  </si>
  <si>
    <t>Security flaws</t>
  </si>
  <si>
    <t>Design problems that affect the end user</t>
  </si>
  <si>
    <t>Usability</t>
  </si>
  <si>
    <t>Inconsistencies in performance</t>
  </si>
  <si>
    <t>UI</t>
  </si>
  <si>
    <t>Problems with the interface, suchs as incorrect text</t>
  </si>
  <si>
    <t>Mike</t>
  </si>
  <si>
    <t>Message box does not use the same icon as program</t>
  </si>
  <si>
    <t>Message box caption text indented too far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</si>
</sst>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8"/>
      <color theme="4"/>
      <name val="Calibri"/>
      <family val="2"/>
      <scheme val="minor"/>
    </font>
    <font>
      <b/>
      <sz val="18"/>
      <color theme="6"/>
      <name val="Calibri"/>
      <family val="2"/>
      <scheme val="minor"/>
    </font>
    <font>
      <sz val="38"/>
      <color theme="0"/>
      <name val="Calibri"/>
      <family val="2"/>
      <scheme val="major"/>
    </font>
    <font>
      <b/>
      <sz val="19"/>
      <color theme="0"/>
      <name val="Calibri"/>
      <family val="2"/>
      <scheme val="minor"/>
    </font>
    <font>
      <sz val="13"/>
      <color theme="0"/>
      <name val="Calibri"/>
      <family val="2"/>
      <scheme val="minor"/>
    </font>
    <font>
      <sz val="28"/>
      <color theme="0"/>
      <name val="Calibri"/>
      <family val="2"/>
      <scheme val="major"/>
    </font>
    <font>
      <b/>
      <sz val="28"/>
      <color theme="4"/>
      <name val="Calibri"/>
      <family val="2"/>
      <scheme val="major"/>
    </font>
    <font>
      <b/>
      <sz val="28"/>
      <color theme="0"/>
      <name val="Calibri"/>
      <family val="2"/>
      <scheme val="major"/>
    </font>
    <font>
      <b/>
      <sz val="28"/>
      <color theme="6"/>
      <name val="Calibri"/>
      <family val="2"/>
      <scheme val="major"/>
    </font>
    <font>
      <b/>
      <sz val="16"/>
      <color theme="0"/>
      <name val="Calibri"/>
      <family val="2"/>
      <scheme val="minor"/>
    </font>
    <font>
      <b/>
      <sz val="16"/>
      <color theme="4"/>
      <name val="Calibri"/>
      <family val="2"/>
      <scheme val="minor"/>
    </font>
    <font>
      <b/>
      <sz val="16"/>
      <color theme="6"/>
      <name val="Calibri"/>
      <family val="2"/>
      <scheme val="minor"/>
    </font>
    <font>
      <u/>
      <sz val="12"/>
      <color theme="0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theme="1" tint="0.34998626667073579"/>
        <bgColor indexed="64"/>
      </patternFill>
    </fill>
    <fill>
      <patternFill patternType="solid">
        <fgColor theme="1" tint="0.14999847407452621"/>
        <bgColor indexed="64"/>
      </patternFill>
    </fill>
    <fill>
      <patternFill patternType="solid">
        <fgColor rgb="FFFFCC99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</fills>
  <borders count="7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theme="1" tint="0.499984740745262"/>
      </left>
      <right/>
      <top style="thin">
        <color theme="1" tint="0.499984740745262"/>
      </top>
      <bottom/>
      <diagonal/>
    </border>
    <border>
      <left/>
      <right/>
      <top style="thin">
        <color theme="1" tint="0.499984740745262"/>
      </top>
      <bottom/>
      <diagonal/>
    </border>
    <border>
      <left/>
      <right style="thin">
        <color theme="1" tint="0.499984740745262"/>
      </right>
      <top style="thin">
        <color theme="1" tint="0.499984740745262"/>
      </top>
      <bottom/>
      <diagonal/>
    </border>
    <border>
      <left style="thin">
        <color theme="1" tint="0.499984740745262"/>
      </left>
      <right/>
      <top/>
      <bottom/>
      <diagonal/>
    </border>
    <border>
      <left/>
      <right style="thin">
        <color theme="1" tint="0.499984740745262"/>
      </right>
      <top/>
      <bottom/>
      <diagonal/>
    </border>
  </borders>
  <cellStyleXfs count="8">
    <xf numFmtId="0" fontId="0" fillId="2" borderId="0">
      <alignment horizontal="left" vertical="center" indent="1"/>
    </xf>
    <xf numFmtId="0" fontId="2" fillId="0" borderId="0" applyNumberFormat="0" applyFill="0" applyBorder="0" applyAlignment="0" applyProtection="0">
      <alignment horizontal="center"/>
    </xf>
    <xf numFmtId="14" fontId="1" fillId="0" borderId="0" applyFont="0" applyFill="0" applyBorder="0" applyAlignment="0" applyProtection="0"/>
    <xf numFmtId="0" fontId="3" fillId="2" borderId="0" applyNumberFormat="0" applyBorder="0" applyAlignment="0" applyProtection="0">
      <alignment horizontal="left" vertical="center" indent="1"/>
    </xf>
    <xf numFmtId="0" fontId="4" fillId="2" borderId="0" applyNumberFormat="0" applyFill="0" applyBorder="0" applyAlignment="0" applyProtection="0">
      <alignment horizontal="left" vertical="center" indent="1"/>
    </xf>
    <xf numFmtId="0" fontId="5" fillId="0" borderId="0" applyNumberFormat="0" applyFill="0" applyBorder="0" applyProtection="0">
      <alignment horizontal="left" vertical="center" indent="2"/>
    </xf>
    <xf numFmtId="0" fontId="7" fillId="4" borderId="1" applyNumberFormat="0" applyFill="0" applyBorder="0" applyProtection="0">
      <alignment horizontal="left" vertical="top"/>
    </xf>
    <xf numFmtId="0" fontId="6" fillId="3" borderId="3" applyNumberFormat="0" applyFill="0" applyBorder="0" applyProtection="0">
      <alignment horizontal="left"/>
    </xf>
  </cellStyleXfs>
  <cellXfs count="30">
    <xf numFmtId="0" fontId="0" fillId="2" borderId="0" xfId="0">
      <alignment horizontal="left" vertical="center" indent="1"/>
    </xf>
    <xf numFmtId="14" fontId="0" fillId="2" borderId="0" xfId="0" applyNumberFormat="1">
      <alignment horizontal="left" vertical="center" indent="1"/>
    </xf>
    <xf numFmtId="0" fontId="0" fillId="2" borderId="0" xfId="0" applyFont="1" applyFill="1" applyBorder="1">
      <alignment horizontal="left" vertical="center" indent="1"/>
    </xf>
    <xf numFmtId="14" fontId="0" fillId="2" borderId="0" xfId="2" applyFont="1" applyFill="1" applyBorder="1" applyAlignment="1">
      <alignment horizontal="left" vertical="center" indent="1"/>
    </xf>
    <xf numFmtId="0" fontId="6" fillId="3" borderId="3" xfId="7" applyFill="1" applyBorder="1">
      <alignment horizontal="left"/>
    </xf>
    <xf numFmtId="0" fontId="6" fillId="3" borderId="4" xfId="7" applyFill="1" applyBorder="1">
      <alignment horizontal="left"/>
    </xf>
    <xf numFmtId="0" fontId="7" fillId="3" borderId="0" xfId="6" applyFill="1" applyBorder="1">
      <alignment horizontal="left" vertical="top"/>
    </xf>
    <xf numFmtId="14" fontId="7" fillId="3" borderId="0" xfId="6" applyNumberFormat="1" applyFill="1" applyBorder="1">
      <alignment horizontal="left" vertical="top"/>
    </xf>
    <xf numFmtId="0" fontId="7" fillId="3" borderId="6" xfId="6" applyFill="1" applyBorder="1">
      <alignment horizontal="left" vertical="top"/>
    </xf>
    <xf numFmtId="0" fontId="12" fillId="2" borderId="0" xfId="1" applyFont="1" applyFill="1" applyBorder="1" applyAlignment="1">
      <alignment horizontal="left" vertical="center" indent="1"/>
    </xf>
    <xf numFmtId="0" fontId="13" fillId="2" borderId="0" xfId="3" applyFont="1" applyBorder="1" applyAlignment="1">
      <alignment horizontal="left" vertical="center" indent="1"/>
    </xf>
    <xf numFmtId="0" fontId="14" fillId="2" borderId="0" xfId="4" applyFont="1" applyFill="1" applyBorder="1" applyAlignment="1">
      <alignment horizontal="left" vertical="center" indent="1"/>
    </xf>
    <xf numFmtId="0" fontId="0" fillId="2" borderId="0" xfId="0" applyFill="1" applyBorder="1">
      <alignment horizontal="left" vertical="center" indent="1"/>
    </xf>
    <xf numFmtId="0" fontId="6" fillId="3" borderId="0" xfId="7" applyFill="1" applyBorder="1">
      <alignment horizontal="left"/>
    </xf>
    <xf numFmtId="0" fontId="0" fillId="5" borderId="0" xfId="0" applyFill="1">
      <alignment horizontal="left" vertical="center" indent="1"/>
    </xf>
    <xf numFmtId="0" fontId="0" fillId="6" borderId="0" xfId="0" applyFill="1">
      <alignment horizontal="left" vertical="center" indent="1"/>
    </xf>
    <xf numFmtId="0" fontId="0" fillId="7" borderId="0" xfId="0" applyFill="1">
      <alignment horizontal="left" vertical="center" indent="1"/>
    </xf>
    <xf numFmtId="0" fontId="0" fillId="8" borderId="0" xfId="0" applyFill="1">
      <alignment horizontal="left" vertical="center" indent="1"/>
    </xf>
    <xf numFmtId="49" fontId="0" fillId="2" borderId="0" xfId="0" applyNumberFormat="1" applyAlignment="1">
      <alignment horizontal="left" vertical="center" wrapText="1" indent="1"/>
    </xf>
    <xf numFmtId="0" fontId="0" fillId="2" borderId="0" xfId="0" applyAlignment="1">
      <alignment horizontal="left" vertical="center" wrapText="1" indent="1"/>
    </xf>
    <xf numFmtId="0" fontId="0" fillId="2" borderId="0" xfId="0" applyFill="1" applyBorder="1" applyAlignment="1">
      <alignment horizontal="left" vertical="center" wrapText="1" indent="1"/>
    </xf>
    <xf numFmtId="49" fontId="0" fillId="2" borderId="0" xfId="0" applyNumberFormat="1" applyFill="1" applyBorder="1" applyAlignment="1">
      <alignment horizontal="left" vertical="center" wrapText="1" indent="1"/>
    </xf>
    <xf numFmtId="0" fontId="0" fillId="7" borderId="0" xfId="0" applyFill="1" applyBorder="1">
      <alignment horizontal="left" vertical="center" indent="1"/>
    </xf>
    <xf numFmtId="14" fontId="0" fillId="2" borderId="0" xfId="2" applyFont="1" applyFill="1" applyAlignment="1">
      <alignment horizontal="left" vertical="center" indent="1"/>
    </xf>
    <xf numFmtId="0" fontId="0" fillId="2" borderId="0" xfId="0" applyAlignment="1">
      <alignment horizontal="left" vertical="center" indent="1"/>
    </xf>
    <xf numFmtId="0" fontId="15" fillId="2" borderId="0" xfId="0" applyFont="1">
      <alignment horizontal="left" vertical="center" indent="1"/>
    </xf>
    <xf numFmtId="0" fontId="8" fillId="3" borderId="2" xfId="5" applyFont="1" applyFill="1" applyBorder="1" applyAlignment="1">
      <alignment vertical="center"/>
    </xf>
    <xf numFmtId="0" fontId="8" fillId="3" borderId="3" xfId="5" applyFont="1" applyFill="1" applyBorder="1" applyAlignment="1">
      <alignment vertical="center"/>
    </xf>
    <xf numFmtId="0" fontId="8" fillId="3" borderId="5" xfId="5" applyFont="1" applyFill="1" applyBorder="1" applyAlignment="1">
      <alignment vertical="center"/>
    </xf>
    <xf numFmtId="0" fontId="8" fillId="3" borderId="0" xfId="5" applyFont="1" applyFill="1" applyBorder="1" applyAlignment="1">
      <alignment vertical="center"/>
    </xf>
  </cellXfs>
  <cellStyles count="8">
    <cellStyle name="Closed Color" xfId="4"/>
    <cellStyle name="Date" xfId="2"/>
    <cellStyle name="Input" xfId="6" builtinId="20" customBuiltin="1"/>
    <cellStyle name="Input Labels" xfId="7"/>
    <cellStyle name="Normal" xfId="0" builtinId="0" customBuiltin="1"/>
    <cellStyle name="Open Color" xfId="3"/>
    <cellStyle name="Table Header" xfId="1"/>
    <cellStyle name="Title" xfId="5" builtinId="15" customBuiltin="1"/>
  </cellStyles>
  <dxfs count="10">
    <dxf>
      <alignment horizontal="left" vertical="center" textRotation="0" indent="1" justifyLastLine="0" shrinkToFit="0" readingOrder="0"/>
    </dxf>
    <dxf>
      <alignment horizontal="left" vertical="center" textRotation="0" wrapText="1" indent="1" justifyLastLine="0" shrinkToFit="0" readingOrder="0"/>
    </dxf>
    <dxf>
      <font>
        <strike val="0"/>
        <outline val="0"/>
        <shadow val="0"/>
        <u val="none"/>
        <vertAlign val="baseline"/>
        <sz val="16"/>
        <name val="Calibri"/>
        <scheme val="minor"/>
      </font>
    </dxf>
    <dxf>
      <fill>
        <patternFill>
          <bgColor rgb="FF92D050"/>
        </patternFill>
      </fill>
    </dxf>
    <dxf>
      <fill>
        <patternFill>
          <bgColor rgb="FFFFC000"/>
        </pattern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theme="1" tint="0.14996795556505021"/>
        </patternFill>
      </fill>
    </dxf>
    <dxf>
      <font>
        <b/>
        <i val="0"/>
      </font>
      <fill>
        <patternFill>
          <bgColor theme="1" tint="0.14996795556505021"/>
        </patternFill>
      </fill>
    </dxf>
    <dxf>
      <font>
        <color theme="0"/>
      </font>
      <fill>
        <patternFill>
          <bgColor theme="1" tint="0.24994659260841701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thin">
          <color theme="1" tint="0.499984740745262"/>
        </vertical>
        <horizontal style="thin">
          <color theme="1" tint="0.499984740745262"/>
        </horizontal>
      </border>
    </dxf>
  </dxfs>
  <tableStyles count="1" defaultTableStyle="Project Issue Tracker" defaultPivotStyle="PivotStyleDark1">
    <tableStyle name="Project Issue Tracker" pivot="0" count="3">
      <tableStyleElement type="wholeTable" dxfId="9"/>
      <tableStyleElement type="headerRow" dxfId="8"/>
      <tableStyleElement type="secondRowStripe" dxfId="7"/>
    </tableStyle>
  </tableStyles>
  <colors>
    <mruColors>
      <color rgb="FFF8F2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1.8809252851585481E-2"/>
          <c:y val="0"/>
          <c:w val="0.97886606699030954"/>
          <c:h val="0.94944925634295763"/>
        </c:manualLayout>
      </c:layout>
      <c:areaChart>
        <c:grouping val="standard"/>
        <c:varyColors val="0"/>
        <c:ser>
          <c:idx val="4"/>
          <c:order val="4"/>
          <c:tx>
            <c:v>Closed Area</c:v>
          </c:tx>
          <c:spPr>
            <a:solidFill>
              <a:schemeClr val="tx1">
                <a:lumMod val="95000"/>
                <a:lumOff val="5000"/>
                <a:alpha val="35000"/>
              </a:schemeClr>
            </a:solidFill>
            <a:ln w="25400">
              <a:noFill/>
            </a:ln>
            <a:effectLst/>
          </c:spPr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15853568"/>
        <c:axId val="115748864"/>
      </c:areaChart>
      <c:lineChart>
        <c:grouping val="standard"/>
        <c:varyColors val="0"/>
        <c:ser>
          <c:idx val="0"/>
          <c:order val="0"/>
          <c:tx>
            <c:strRef>
              <c:f>calculations!$I$14</c:f>
              <c:strCache>
                <c:ptCount val="1"/>
                <c:pt idx="0">
                  <c:v>Opened</c:v>
                </c:pt>
              </c:strCache>
            </c:strRef>
          </c:tx>
          <c:spPr>
            <a:ln w="19050" cap="rnd" cmpd="sng" algn="ctr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  <c:pt idx="30">
                  <c:v>42715</c:v>
                </c:pt>
                <c:pt idx="31">
                  <c:v>42716</c:v>
                </c:pt>
                <c:pt idx="32">
                  <c:v>42717</c:v>
                </c:pt>
                <c:pt idx="33">
                  <c:v>42718</c:v>
                </c:pt>
                <c:pt idx="34">
                  <c:v>42719</c:v>
                </c:pt>
                <c:pt idx="35">
                  <c:v>42720</c:v>
                </c:pt>
                <c:pt idx="36">
                  <c:v>42721</c:v>
                </c:pt>
                <c:pt idx="37">
                  <c:v>42722</c:v>
                </c:pt>
                <c:pt idx="38">
                  <c:v>42723</c:v>
                </c:pt>
                <c:pt idx="39">
                  <c:v>42724</c:v>
                </c:pt>
                <c:pt idx="40">
                  <c:v>42725</c:v>
                </c:pt>
                <c:pt idx="41">
                  <c:v>42726</c:v>
                </c:pt>
                <c:pt idx="42">
                  <c:v>42727</c:v>
                </c:pt>
                <c:pt idx="43">
                  <c:v>42728</c:v>
                </c:pt>
                <c:pt idx="44">
                  <c:v>42729</c:v>
                </c:pt>
                <c:pt idx="45">
                  <c:v>42730</c:v>
                </c:pt>
                <c:pt idx="46">
                  <c:v>42731</c:v>
                </c:pt>
                <c:pt idx="47">
                  <c:v>42732</c:v>
                </c:pt>
                <c:pt idx="48">
                  <c:v>42733</c:v>
                </c:pt>
                <c:pt idx="49">
                  <c:v>42734</c:v>
                </c:pt>
                <c:pt idx="50">
                  <c:v>42735</c:v>
                </c:pt>
                <c:pt idx="51">
                  <c:v>42736</c:v>
                </c:pt>
                <c:pt idx="52">
                  <c:v>42737</c:v>
                </c:pt>
                <c:pt idx="53">
                  <c:v>42738</c:v>
                </c:pt>
                <c:pt idx="54">
                  <c:v>42739</c:v>
                </c:pt>
                <c:pt idx="55">
                  <c:v>42740</c:v>
                </c:pt>
                <c:pt idx="56">
                  <c:v>42741</c:v>
                </c:pt>
                <c:pt idx="57">
                  <c:v>42742</c:v>
                </c:pt>
                <c:pt idx="58">
                  <c:v>42743</c:v>
                </c:pt>
                <c:pt idx="59">
                  <c:v>42744</c:v>
                </c:pt>
                <c:pt idx="60">
                  <c:v>42745</c:v>
                </c:pt>
                <c:pt idx="61">
                  <c:v>42746</c:v>
                </c:pt>
                <c:pt idx="62">
                  <c:v>42747</c:v>
                </c:pt>
                <c:pt idx="63">
                  <c:v>42748</c:v>
                </c:pt>
                <c:pt idx="64">
                  <c:v>42749</c:v>
                </c:pt>
              </c:numCache>
            </c:numRef>
          </c:cat>
          <c:val>
            <c:numRef>
              <c:f>[0]!opened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calculations!$J$14</c:f>
              <c:strCache>
                <c:ptCount val="1"/>
                <c:pt idx="0">
                  <c:v>Closed</c:v>
                </c:pt>
              </c:strCache>
            </c:strRef>
          </c:tx>
          <c:spPr>
            <a:ln w="19050" cap="rnd" cmpd="sng" algn="ctr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20"/>
            <c:spPr>
              <a:noFill/>
              <a:ln>
                <a:noFill/>
              </a:ln>
              <a:effectLst/>
            </c:spPr>
          </c:marker>
          <c:dLbls>
            <c:delete val="1"/>
          </c:dLbls>
          <c:cat>
            <c:numRef>
              <c:f>[0]!dates</c:f>
              <c:numCache>
                <c:formatCode>m/d/yyyy</c:formatCode>
                <c:ptCount val="9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  <c:pt idx="30">
                  <c:v>42715</c:v>
                </c:pt>
                <c:pt idx="31">
                  <c:v>42716</c:v>
                </c:pt>
                <c:pt idx="32">
                  <c:v>42717</c:v>
                </c:pt>
                <c:pt idx="33">
                  <c:v>42718</c:v>
                </c:pt>
                <c:pt idx="34">
                  <c:v>42719</c:v>
                </c:pt>
                <c:pt idx="35">
                  <c:v>42720</c:v>
                </c:pt>
                <c:pt idx="36">
                  <c:v>42721</c:v>
                </c:pt>
                <c:pt idx="37">
                  <c:v>42722</c:v>
                </c:pt>
                <c:pt idx="38">
                  <c:v>42723</c:v>
                </c:pt>
                <c:pt idx="39">
                  <c:v>42724</c:v>
                </c:pt>
                <c:pt idx="40">
                  <c:v>42725</c:v>
                </c:pt>
                <c:pt idx="41">
                  <c:v>42726</c:v>
                </c:pt>
                <c:pt idx="42">
                  <c:v>42727</c:v>
                </c:pt>
                <c:pt idx="43">
                  <c:v>42728</c:v>
                </c:pt>
                <c:pt idx="44">
                  <c:v>42729</c:v>
                </c:pt>
                <c:pt idx="45">
                  <c:v>42730</c:v>
                </c:pt>
                <c:pt idx="46">
                  <c:v>42731</c:v>
                </c:pt>
                <c:pt idx="47">
                  <c:v>42732</c:v>
                </c:pt>
                <c:pt idx="48">
                  <c:v>42733</c:v>
                </c:pt>
                <c:pt idx="49">
                  <c:v>42734</c:v>
                </c:pt>
                <c:pt idx="50">
                  <c:v>42735</c:v>
                </c:pt>
                <c:pt idx="51">
                  <c:v>42736</c:v>
                </c:pt>
                <c:pt idx="52">
                  <c:v>42737</c:v>
                </c:pt>
                <c:pt idx="53">
                  <c:v>42738</c:v>
                </c:pt>
                <c:pt idx="54">
                  <c:v>42739</c:v>
                </c:pt>
                <c:pt idx="55">
                  <c:v>42740</c:v>
                </c:pt>
                <c:pt idx="56">
                  <c:v>42741</c:v>
                </c:pt>
                <c:pt idx="57">
                  <c:v>42742</c:v>
                </c:pt>
                <c:pt idx="58">
                  <c:v>42743</c:v>
                </c:pt>
                <c:pt idx="59">
                  <c:v>42744</c:v>
                </c:pt>
                <c:pt idx="60">
                  <c:v>42745</c:v>
                </c:pt>
                <c:pt idx="61">
                  <c:v>42746</c:v>
                </c:pt>
                <c:pt idx="62">
                  <c:v>42747</c:v>
                </c:pt>
                <c:pt idx="63">
                  <c:v>42748</c:v>
                </c:pt>
                <c:pt idx="64">
                  <c:v>42749</c:v>
                </c:pt>
              </c:numCache>
            </c:numRef>
          </c:cat>
          <c:val>
            <c:numRef>
              <c:f>[0]!closed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</c:numCache>
            </c:numRef>
          </c:val>
          <c:smooth val="0"/>
        </c:ser>
        <c:ser>
          <c:idx val="2"/>
          <c:order val="2"/>
          <c:tx>
            <c:v>Opened Lables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1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cat>
            <c:numRef>
              <c:f>[0]!dates</c:f>
              <c:numCache>
                <c:formatCode>m/d/yyyy</c:formatCode>
                <c:ptCount val="90"/>
                <c:pt idx="0">
                  <c:v>42685</c:v>
                </c:pt>
                <c:pt idx="1">
                  <c:v>42686</c:v>
                </c:pt>
                <c:pt idx="2">
                  <c:v>42687</c:v>
                </c:pt>
                <c:pt idx="3">
                  <c:v>42688</c:v>
                </c:pt>
                <c:pt idx="4">
                  <c:v>42689</c:v>
                </c:pt>
                <c:pt idx="5">
                  <c:v>42690</c:v>
                </c:pt>
                <c:pt idx="6">
                  <c:v>42691</c:v>
                </c:pt>
                <c:pt idx="7">
                  <c:v>42692</c:v>
                </c:pt>
                <c:pt idx="8">
                  <c:v>42693</c:v>
                </c:pt>
                <c:pt idx="9">
                  <c:v>42694</c:v>
                </c:pt>
                <c:pt idx="10">
                  <c:v>42695</c:v>
                </c:pt>
                <c:pt idx="11">
                  <c:v>42696</c:v>
                </c:pt>
                <c:pt idx="12">
                  <c:v>42697</c:v>
                </c:pt>
                <c:pt idx="13">
                  <c:v>42698</c:v>
                </c:pt>
                <c:pt idx="14">
                  <c:v>42699</c:v>
                </c:pt>
                <c:pt idx="15">
                  <c:v>42700</c:v>
                </c:pt>
                <c:pt idx="16">
                  <c:v>42701</c:v>
                </c:pt>
                <c:pt idx="17">
                  <c:v>42702</c:v>
                </c:pt>
                <c:pt idx="18">
                  <c:v>42703</c:v>
                </c:pt>
                <c:pt idx="19">
                  <c:v>42704</c:v>
                </c:pt>
                <c:pt idx="20">
                  <c:v>42705</c:v>
                </c:pt>
                <c:pt idx="21">
                  <c:v>42706</c:v>
                </c:pt>
                <c:pt idx="22">
                  <c:v>42707</c:v>
                </c:pt>
                <c:pt idx="23">
                  <c:v>42708</c:v>
                </c:pt>
                <c:pt idx="24">
                  <c:v>42709</c:v>
                </c:pt>
                <c:pt idx="25">
                  <c:v>42710</c:v>
                </c:pt>
                <c:pt idx="26">
                  <c:v>42711</c:v>
                </c:pt>
                <c:pt idx="27">
                  <c:v>42712</c:v>
                </c:pt>
                <c:pt idx="28">
                  <c:v>42713</c:v>
                </c:pt>
                <c:pt idx="29">
                  <c:v>42714</c:v>
                </c:pt>
                <c:pt idx="30">
                  <c:v>42715</c:v>
                </c:pt>
                <c:pt idx="31">
                  <c:v>42716</c:v>
                </c:pt>
                <c:pt idx="32">
                  <c:v>42717</c:v>
                </c:pt>
                <c:pt idx="33">
                  <c:v>42718</c:v>
                </c:pt>
                <c:pt idx="34">
                  <c:v>42719</c:v>
                </c:pt>
                <c:pt idx="35">
                  <c:v>42720</c:v>
                </c:pt>
                <c:pt idx="36">
                  <c:v>42721</c:v>
                </c:pt>
                <c:pt idx="37">
                  <c:v>42722</c:v>
                </c:pt>
                <c:pt idx="38">
                  <c:v>42723</c:v>
                </c:pt>
                <c:pt idx="39">
                  <c:v>42724</c:v>
                </c:pt>
                <c:pt idx="40">
                  <c:v>42725</c:v>
                </c:pt>
                <c:pt idx="41">
                  <c:v>42726</c:v>
                </c:pt>
                <c:pt idx="42">
                  <c:v>42727</c:v>
                </c:pt>
                <c:pt idx="43">
                  <c:v>42728</c:v>
                </c:pt>
                <c:pt idx="44">
                  <c:v>42729</c:v>
                </c:pt>
                <c:pt idx="45">
                  <c:v>42730</c:v>
                </c:pt>
                <c:pt idx="46">
                  <c:v>42731</c:v>
                </c:pt>
                <c:pt idx="47">
                  <c:v>42732</c:v>
                </c:pt>
                <c:pt idx="48">
                  <c:v>42733</c:v>
                </c:pt>
                <c:pt idx="49">
                  <c:v>42734</c:v>
                </c:pt>
                <c:pt idx="50">
                  <c:v>42735</c:v>
                </c:pt>
                <c:pt idx="51">
                  <c:v>42736</c:v>
                </c:pt>
                <c:pt idx="52">
                  <c:v>42737</c:v>
                </c:pt>
                <c:pt idx="53">
                  <c:v>42738</c:v>
                </c:pt>
                <c:pt idx="54">
                  <c:v>42739</c:v>
                </c:pt>
                <c:pt idx="55">
                  <c:v>42740</c:v>
                </c:pt>
                <c:pt idx="56">
                  <c:v>42741</c:v>
                </c:pt>
                <c:pt idx="57">
                  <c:v>42742</c:v>
                </c:pt>
                <c:pt idx="58">
                  <c:v>42743</c:v>
                </c:pt>
                <c:pt idx="59">
                  <c:v>42744</c:v>
                </c:pt>
                <c:pt idx="60">
                  <c:v>42745</c:v>
                </c:pt>
                <c:pt idx="61">
                  <c:v>42746</c:v>
                </c:pt>
                <c:pt idx="62">
                  <c:v>42747</c:v>
                </c:pt>
                <c:pt idx="63">
                  <c:v>42748</c:v>
                </c:pt>
                <c:pt idx="64">
                  <c:v>42749</c:v>
                </c:pt>
              </c:numCache>
            </c:numRef>
          </c:cat>
          <c:val>
            <c:numRef>
              <c:f>[0]!opened_labels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smooth val="0"/>
        </c:ser>
        <c:ser>
          <c:idx val="3"/>
          <c:order val="3"/>
          <c:tx>
            <c:v>Closed Labels</c:v>
          </c:tx>
          <c:spPr>
            <a:ln w="19050" cap="rnd" cmpd="sng" algn="ctr">
              <a:noFill/>
              <a:round/>
            </a:ln>
            <a:effectLst/>
          </c:spPr>
          <c:marker>
            <c:symbol val="none"/>
          </c:marker>
          <c:dLbls>
            <c:numFmt formatCode="#,##0" sourceLinked="0"/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1400" b="0" i="0" u="none" strike="noStrike" kern="1200" baseline="0">
                    <a:solidFill>
                      <a:schemeClr val="accent3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ctr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>
                      <a:solidFill>
                        <a:schemeClr val="dk1">
                          <a:lumMod val="35000"/>
                          <a:lumOff val="65000"/>
                        </a:schemeClr>
                      </a:solidFill>
                    </a:ln>
                    <a:effectLst/>
                  </c:spPr>
                </c15:leaderLines>
              </c:ext>
            </c:extLst>
          </c:dLbls>
          <c:val>
            <c:numRef>
              <c:f>[0]!closed_labels</c:f>
              <c:numCache>
                <c:formatCode>General</c:formatCode>
                <c:ptCount val="90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</c:numCache>
            </c:numRef>
          </c:val>
          <c:smooth val="0"/>
        </c:ser>
        <c:dLbls>
          <c:showLegendKey val="0"/>
          <c:showVal val="1"/>
          <c:showCatName val="0"/>
          <c:showSerName val="0"/>
          <c:showPercent val="0"/>
          <c:showBubbleSize val="0"/>
        </c:dLbls>
        <c:marker val="1"/>
        <c:smooth val="0"/>
        <c:axId val="115853568"/>
        <c:axId val="115748864"/>
      </c:lineChart>
      <c:dateAx>
        <c:axId val="115853568"/>
        <c:scaling>
          <c:orientation val="minMax"/>
        </c:scaling>
        <c:delete val="0"/>
        <c:axPos val="b"/>
        <c:majorGridlines>
          <c:spPr>
            <a:ln>
              <a:solidFill>
                <a:schemeClr val="tx1">
                  <a:lumMod val="50000"/>
                  <a:lumOff val="50000"/>
                </a:schemeClr>
              </a:solidFill>
            </a:ln>
            <a:effectLst/>
          </c:spPr>
        </c:majorGridlines>
        <c:numFmt formatCode="m/d/yy" sourceLinked="0"/>
        <c:majorTickMark val="out"/>
        <c:minorTickMark val="none"/>
        <c:tickLblPos val="nextTo"/>
        <c:spPr>
          <a:noFill/>
          <a:ln w="9525" cap="flat" cmpd="sng" algn="ctr">
            <a:noFill/>
            <a:round/>
          </a:ln>
          <a:effectLst/>
        </c:spPr>
        <c:txPr>
          <a:bodyPr rot="0" spcFirstLastPara="1" vertOverflow="ellipsis" wrap="square" anchor="ctr" anchorCtr="1"/>
          <a:lstStyle/>
          <a:p>
            <a:pPr>
              <a:defRPr sz="900" b="0" i="0" u="none" strike="noStrike" kern="1200" baseline="0">
                <a:solidFill>
                  <a:schemeClr val="bg1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5748864"/>
        <c:crosses val="autoZero"/>
        <c:auto val="0"/>
        <c:lblOffset val="100"/>
        <c:baseTimeUnit val="days"/>
      </c:dateAx>
      <c:valAx>
        <c:axId val="115748864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one"/>
        <c:crossAx val="115853568"/>
        <c:crosses val="autoZero"/>
        <c:crossBetween val="between"/>
      </c:valAx>
      <c:spPr>
        <a:solidFill>
          <a:schemeClr val="tx1">
            <a:lumMod val="75000"/>
            <a:lumOff val="25000"/>
          </a:schemeClr>
        </a:solidFill>
        <a:ln w="3175">
          <a:solidFill>
            <a:schemeClr val="tx1">
              <a:lumMod val="50000"/>
              <a:lumOff val="50000"/>
            </a:schemeClr>
          </a:solidFill>
        </a:ln>
        <a:effectLst/>
      </c:spPr>
    </c:plotArea>
    <c:plotVisOnly val="1"/>
    <c:dispBlanksAs val="gap"/>
    <c:showDLblsOverMax val="0"/>
  </c:chart>
  <c:spPr>
    <a:noFill/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000000000000155" l="0.70000000000000062" r="0.70000000000000062" t="0.75000000000000155" header="0.30000000000000032" footer="0.30000000000000032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34">
  <cs:axisTitle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axisTitle>
  <cs:category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1000" kern="1200"/>
  </cs:categoryAxis>
  <cs:chartArea>
    <cs:lnRef idx="0"/>
    <cs:fillRef idx="0"/>
    <cs:effectRef idx="0"/>
    <cs:fontRef idx="minor">
      <a:schemeClr val="dk1"/>
    </cs:fontRef>
    <cs:spPr>
      <a:solidFill>
        <a:schemeClr val="lt1"/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cs:styleClr val="auto"/>
    </cs:fontRef>
    <cs:spPr/>
    <cs:defRPr sz="900" b="1" i="0" u="none" strike="noStrike" kern="1200" baseline="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 w="9575">
        <a:solidFill>
          <a:schemeClr val="lt1">
            <a:lumMod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/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19050" cap="rnd" cmpd="sng" algn="ctr">
        <a:solidFill>
          <a:schemeClr val="phClr">
            <a:shade val="95000"/>
            <a:satMod val="105000"/>
          </a:schemeClr>
        </a:solidFill>
        <a:round/>
      </a:ln>
    </cs:spPr>
  </cs:dataPointLine>
  <cs:dataPointMarker>
    <cs:lnRef idx="0"/>
    <cs:fillRef idx="0"/>
    <cs:effectRef idx="0"/>
    <cs:fontRef idx="minor">
      <a:schemeClr val="dk1"/>
    </cs:fontRef>
    <cs:spPr>
      <a:solidFill>
        <a:schemeClr val="lt1"/>
      </a:solidFill>
    </cs:spPr>
  </cs:dataPointMarker>
  <cs:dataPointMarkerLayout symbol="circle" size="13"/>
  <cs:dataPointWireframe>
    <cs:lnRef idx="0">
      <cs:styleClr val="auto"/>
    </cs:lnRef>
    <cs:fillRef idx="1"/>
    <cs:effectRef idx="0"/>
    <cs:fontRef idx="minor">
      <a:schemeClr val="dk1"/>
    </cs:fontRef>
    <cs:spPr>
      <a:ln w="9525">
        <a:solidFill>
          <a:schemeClr val="phClr"/>
        </a:solidFill>
      </a:ln>
    </cs:spPr>
  </cs:dataPointWireframe>
  <cs:dataTable>
    <cs:lnRef idx="0"/>
    <cs:fillRef idx="0"/>
    <cs:effectRef idx="0"/>
    <cs:fontRef idx="minor">
      <a:schemeClr val="dk1">
        <a:lumMod val="65000"/>
        <a:lumOff val="35000"/>
      </a:schemeClr>
    </cs:fontRef>
    <cs:spPr>
      <a:ln w="9525">
        <a:solidFill>
          <a:schemeClr val="dk1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>
        <a:solidFill>
          <a:schemeClr val="dk1">
            <a:lumMod val="50000"/>
            <a:lumOff val="50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>
        <a:solidFill>
          <a:schemeClr val="dk1">
            <a:lumMod val="15000"/>
            <a:lumOff val="85000"/>
          </a:schemeClr>
        </a:solidFill>
      </a:ln>
    </cs:spPr>
  </cs:gridlineMajor>
  <cs:gridlineMinor>
    <cs:lnRef idx="0"/>
    <cs:fillRef idx="0"/>
    <cs:effectRef idx="0"/>
    <cs:fontRef idx="minor">
      <a:schemeClr val="dk1"/>
    </cs:fontRef>
    <cs:spPr>
      <a:ln>
        <a:solidFill>
          <a:schemeClr val="dk1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65000"/>
        <a:lumOff val="35000"/>
      </a:schemeClr>
    </cs:fontRef>
    <cs:spPr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</a:ln>
    </cs:spPr>
  </cs:seriesLine>
  <cs:title>
    <cs:lnRef idx="0"/>
    <cs:fillRef idx="0"/>
    <cs:effectRef idx="0"/>
    <cs:fontRef idx="minor">
      <a:schemeClr val="dk1"/>
    </cs:fontRef>
    <cs:defRPr sz="1440" b="0" kern="1200" cap="all" spc="0" baseline="0">
      <a:gradFill>
        <a:gsLst>
          <a:gs pos="0">
            <a:schemeClr val="dk1">
              <a:lumMod val="50000"/>
              <a:lumOff val="50000"/>
            </a:schemeClr>
          </a:gs>
          <a:gs pos="100000">
            <a:schemeClr val="dk1">
              <a:lumMod val="85000"/>
              <a:lumOff val="15000"/>
            </a:schemeClr>
          </a:gs>
        </a:gsLst>
        <a:lin ang="5400000" scaled="0"/>
      </a:gradFill>
    </cs:defRPr>
  </cs:title>
  <cs:trendlin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50000"/>
            <a:lumOff val="50000"/>
          </a:schemeClr>
        </a:solidFill>
      </a:ln>
    </cs:spPr>
  </cs:upBar>
  <cs:valueAxis>
    <cs:lnRef idx="0"/>
    <cs:fillRef idx="0"/>
    <cs:effectRef idx="0"/>
    <cs:fontRef idx="minor">
      <a:schemeClr val="dk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14</xdr:row>
      <xdr:rowOff>190501</xdr:rowOff>
    </xdr:from>
    <xdr:to>
      <xdr:col>10</xdr:col>
      <xdr:colOff>5565</xdr:colOff>
      <xdr:row>15</xdr:row>
      <xdr:rowOff>120317</xdr:rowOff>
    </xdr:to>
    <xdr:sp macro="" textlink="">
      <xdr:nvSpPr>
        <xdr:cNvPr id="4" name="TextBox 2" descr="Used to provide a background color for the chart's horizontal axis."/>
        <xdr:cNvSpPr txBox="1"/>
      </xdr:nvSpPr>
      <xdr:spPr>
        <a:xfrm>
          <a:off x="206675" y="4881114"/>
          <a:ext cx="12271248" cy="307222"/>
        </a:xfrm>
        <a:prstGeom prst="rect">
          <a:avLst/>
        </a:prstGeom>
        <a:solidFill>
          <a:schemeClr val="tx1">
            <a:lumMod val="75000"/>
            <a:lumOff val="25000"/>
          </a:schemeClr>
        </a:solidFill>
        <a:ln w="3175" cmpd="sng">
          <a:solidFill>
            <a:schemeClr val="tx1">
              <a:lumMod val="50000"/>
              <a:lumOff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wrap="square" rtlCol="0" anchor="t"/>
        <a:lstStyle>
          <a:lvl1pPr marL="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indent="0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endParaRPr lang="en-US" sz="1100"/>
        </a:p>
      </xdr:txBody>
    </xdr:sp>
    <xdr:clientData/>
  </xdr:twoCellAnchor>
  <xdr:twoCellAnchor>
    <xdr:from>
      <xdr:col>0</xdr:col>
      <xdr:colOff>10027</xdr:colOff>
      <xdr:row>2</xdr:row>
      <xdr:rowOff>250658</xdr:rowOff>
    </xdr:from>
    <xdr:to>
      <xdr:col>10</xdr:col>
      <xdr:colOff>60158</xdr:colOff>
      <xdr:row>15</xdr:row>
      <xdr:rowOff>49506</xdr:rowOff>
    </xdr:to>
    <xdr:graphicFrame macro="">
      <xdr:nvGraphicFramePr>
        <xdr:cNvPr id="2" name="Chart 1" descr="LIne chart that plots Opened vs. Closed issues per day for a given time frame.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ables/table1.xml><?xml version="1.0" encoding="utf-8"?>
<table xmlns="http://schemas.openxmlformats.org/spreadsheetml/2006/main" id="1" name="issues" displayName="issues" ref="B17:J41" totalsRowShown="0" headerRowDxfId="2">
  <autoFilter ref="B17:J41"/>
  <tableColumns count="9">
    <tableColumn id="10" name="#"/>
    <tableColumn id="1" name="ISSUE" dataDxfId="1"/>
    <tableColumn id="2" name="TYPE"/>
    <tableColumn id="3" name="PRIORITY"/>
    <tableColumn id="4" name="OPENED ON" dataCellStyle="Date"/>
    <tableColumn id="5" name="OPENED BY"/>
    <tableColumn id="7" name="CLOSED ON" dataCellStyle="Date"/>
    <tableColumn id="8" name="CLOSED BY"/>
    <tableColumn id="9" name="NOTES" dataDxfId="0"/>
  </tableColumns>
  <tableStyleInfo name="Project Issue Tracker" showFirstColumn="0" showLastColumn="0" showRowStripes="1" showColumnStripes="0"/>
  <extLst>
    <ext xmlns:x14="http://schemas.microsoft.com/office/spreadsheetml/2009/9/main" uri="{504A1905-F514-4f6f-8877-14C23A59335A}">
      <x14:table altText="Issues Table" altTextSummary="Enter issues to be tracked into this table."/>
    </ext>
  </extLst>
</table>
</file>

<file path=xl/theme/theme1.xml><?xml version="1.0" encoding="utf-8"?>
<a:theme xmlns:a="http://schemas.openxmlformats.org/drawingml/2006/main" name="Office Theme">
  <a:themeElements>
    <a:clrScheme name="Project Issue Tracker">
      <a:dk1>
        <a:sysClr val="windowText" lastClr="000000"/>
      </a:dk1>
      <a:lt1>
        <a:sysClr val="window" lastClr="FFFFFF"/>
      </a:lt1>
      <a:dk2>
        <a:srgbClr val="0D1C35"/>
      </a:dk2>
      <a:lt2>
        <a:srgbClr val="EBEAD4"/>
      </a:lt2>
      <a:accent1>
        <a:srgbClr val="5BD2D5"/>
      </a:accent1>
      <a:accent2>
        <a:srgbClr val="0096D1"/>
      </a:accent2>
      <a:accent3>
        <a:srgbClr val="FCB606"/>
      </a:accent3>
      <a:accent4>
        <a:srgbClr val="EF6237"/>
      </a:accent4>
      <a:accent5>
        <a:srgbClr val="93CE3E"/>
      </a:accent5>
      <a:accent6>
        <a:srgbClr val="7F52AA"/>
      </a:accent6>
      <a:hlink>
        <a:srgbClr val="5BD2D5"/>
      </a:hlink>
      <a:folHlink>
        <a:srgbClr val="7F52AA"/>
      </a:folHlink>
    </a:clrScheme>
    <a:fontScheme name="198">
      <a:majorFont>
        <a:latin typeface="Calibri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5"/>
    <pageSetUpPr fitToPage="1"/>
  </sheetPr>
  <dimension ref="B1:N201"/>
  <sheetViews>
    <sheetView showGridLines="0" tabSelected="1" zoomScale="85" zoomScaleNormal="85" workbookViewId="0">
      <selection activeCell="H19" sqref="H19"/>
    </sheetView>
  </sheetViews>
  <sheetFormatPr defaultRowHeight="30" customHeight="1" x14ac:dyDescent="0.25"/>
  <cols>
    <col min="1" max="1" width="1" customWidth="1"/>
    <col min="2" max="2" width="6.25" customWidth="1"/>
    <col min="3" max="3" width="25.75" customWidth="1"/>
    <col min="4" max="4" width="17.25" customWidth="1"/>
    <col min="5" max="5" width="14.875" customWidth="1"/>
    <col min="6" max="6" width="18.375" customWidth="1"/>
    <col min="7" max="7" width="17.75" customWidth="1"/>
    <col min="8" max="8" width="18" customWidth="1"/>
    <col min="9" max="9" width="17" customWidth="1"/>
    <col min="10" max="10" width="28.375" customWidth="1"/>
    <col min="11" max="11" width="0.75" customWidth="1"/>
    <col min="12" max="12" width="0.75" hidden="1" customWidth="1"/>
    <col min="13" max="13" width="14.75" customWidth="1"/>
    <col min="14" max="14" width="58.875" customWidth="1"/>
    <col min="15" max="15" width="13" customWidth="1"/>
    <col min="16" max="16" width="21.125" customWidth="1"/>
  </cols>
  <sheetData>
    <row r="1" spans="2:14" ht="7.5" customHeight="1" x14ac:dyDescent="0.25"/>
    <row r="2" spans="2:14" ht="28.5" customHeight="1" x14ac:dyDescent="0.4">
      <c r="B2" s="26" t="s">
        <v>24</v>
      </c>
      <c r="C2" s="27"/>
      <c r="D2" s="27"/>
      <c r="E2" s="27"/>
      <c r="F2" s="27"/>
      <c r="G2" s="4" t="s">
        <v>15</v>
      </c>
      <c r="H2" s="4" t="s">
        <v>16</v>
      </c>
      <c r="I2" s="4" t="s">
        <v>22</v>
      </c>
      <c r="J2" s="5" t="s">
        <v>23</v>
      </c>
      <c r="M2" s="13" t="s">
        <v>8</v>
      </c>
      <c r="N2" s="13" t="s">
        <v>27</v>
      </c>
    </row>
    <row r="3" spans="2:14" ht="28.5" customHeight="1" x14ac:dyDescent="0.25">
      <c r="B3" s="28"/>
      <c r="C3" s="29"/>
      <c r="D3" s="29"/>
      <c r="E3" s="29"/>
      <c r="F3" s="29"/>
      <c r="G3" s="6" t="s">
        <v>5</v>
      </c>
      <c r="H3" s="6" t="s">
        <v>5</v>
      </c>
      <c r="I3" s="7">
        <f ca="1">TODAY()</f>
        <v>42774</v>
      </c>
      <c r="J3" s="8">
        <v>90</v>
      </c>
      <c r="M3" t="s">
        <v>26</v>
      </c>
      <c r="N3" s="18" t="s">
        <v>38</v>
      </c>
    </row>
    <row r="4" spans="2:14" ht="28.5" customHeight="1" x14ac:dyDescent="0.25">
      <c r="M4" t="s">
        <v>32</v>
      </c>
      <c r="N4" s="18" t="s">
        <v>43</v>
      </c>
    </row>
    <row r="5" spans="2:14" ht="28.5" customHeight="1" x14ac:dyDescent="0.25">
      <c r="M5" t="s">
        <v>33</v>
      </c>
      <c r="N5" s="18" t="s">
        <v>44</v>
      </c>
    </row>
    <row r="6" spans="2:14" ht="28.5" customHeight="1" x14ac:dyDescent="0.25">
      <c r="M6" t="s">
        <v>34</v>
      </c>
      <c r="N6" s="18" t="s">
        <v>46</v>
      </c>
    </row>
    <row r="7" spans="2:14" ht="28.5" customHeight="1" x14ac:dyDescent="0.25">
      <c r="M7" t="s">
        <v>25</v>
      </c>
      <c r="N7" s="18" t="s">
        <v>47</v>
      </c>
    </row>
    <row r="8" spans="2:14" ht="28.5" customHeight="1" x14ac:dyDescent="0.25">
      <c r="M8" t="s">
        <v>35</v>
      </c>
      <c r="N8" s="18" t="s">
        <v>45</v>
      </c>
    </row>
    <row r="9" spans="2:14" ht="28.5" customHeight="1" x14ac:dyDescent="0.25">
      <c r="M9" t="s">
        <v>36</v>
      </c>
      <c r="N9" s="18" t="s">
        <v>51</v>
      </c>
    </row>
    <row r="10" spans="2:14" ht="28.5" customHeight="1" x14ac:dyDescent="0.25">
      <c r="M10" t="s">
        <v>37</v>
      </c>
      <c r="N10" s="18" t="s">
        <v>48</v>
      </c>
    </row>
    <row r="11" spans="2:14" ht="28.5" customHeight="1" x14ac:dyDescent="0.25">
      <c r="M11" t="s">
        <v>52</v>
      </c>
      <c r="N11" s="18" t="s">
        <v>53</v>
      </c>
    </row>
    <row r="12" spans="2:14" ht="28.5" customHeight="1" x14ac:dyDescent="0.25">
      <c r="M12" t="s">
        <v>50</v>
      </c>
      <c r="N12" s="18" t="s">
        <v>49</v>
      </c>
    </row>
    <row r="13" spans="2:14" ht="28.5" customHeight="1" x14ac:dyDescent="0.4">
      <c r="M13" s="13" t="s">
        <v>9</v>
      </c>
      <c r="N13" s="13" t="s">
        <v>27</v>
      </c>
    </row>
    <row r="14" spans="2:14" ht="28.5" customHeight="1" x14ac:dyDescent="0.25">
      <c r="M14" s="16" t="s">
        <v>29</v>
      </c>
      <c r="N14" s="19" t="s">
        <v>41</v>
      </c>
    </row>
    <row r="15" spans="2:14" ht="30" customHeight="1" x14ac:dyDescent="0.25">
      <c r="M15" s="15" t="s">
        <v>30</v>
      </c>
      <c r="N15" s="19" t="s">
        <v>39</v>
      </c>
    </row>
    <row r="16" spans="2:14" ht="30" customHeight="1" x14ac:dyDescent="0.25">
      <c r="M16" s="17" t="s">
        <v>31</v>
      </c>
      <c r="N16" s="19" t="s">
        <v>40</v>
      </c>
    </row>
    <row r="17" spans="2:14" ht="30" customHeight="1" x14ac:dyDescent="0.25">
      <c r="B17" s="9" t="s">
        <v>2</v>
      </c>
      <c r="C17" s="9" t="s">
        <v>14</v>
      </c>
      <c r="D17" s="9" t="s">
        <v>15</v>
      </c>
      <c r="E17" s="9" t="s">
        <v>16</v>
      </c>
      <c r="F17" s="10" t="s">
        <v>17</v>
      </c>
      <c r="G17" s="9" t="s">
        <v>18</v>
      </c>
      <c r="H17" s="11" t="s">
        <v>19</v>
      </c>
      <c r="I17" s="9" t="s">
        <v>20</v>
      </c>
      <c r="J17" s="9" t="s">
        <v>21</v>
      </c>
      <c r="M17" s="14" t="s">
        <v>28</v>
      </c>
      <c r="N17" s="19" t="s">
        <v>42</v>
      </c>
    </row>
    <row r="18" spans="2:14" ht="48.75" customHeight="1" x14ac:dyDescent="0.25">
      <c r="B18" s="2">
        <v>1</v>
      </c>
      <c r="C18" s="20" t="s">
        <v>55</v>
      </c>
      <c r="D18" s="12" t="s">
        <v>52</v>
      </c>
      <c r="E18" s="22" t="s">
        <v>29</v>
      </c>
      <c r="F18" s="3">
        <v>42774</v>
      </c>
      <c r="G18" s="12" t="s">
        <v>54</v>
      </c>
      <c r="H18" s="3"/>
      <c r="I18" s="2"/>
      <c r="J18" s="20"/>
    </row>
    <row r="19" spans="2:14" ht="48.75" customHeight="1" x14ac:dyDescent="0.25">
      <c r="B19" s="2">
        <v>2</v>
      </c>
      <c r="C19" s="21" t="s">
        <v>56</v>
      </c>
      <c r="D19" s="12" t="s">
        <v>52</v>
      </c>
      <c r="E19" s="22" t="s">
        <v>29</v>
      </c>
      <c r="F19" s="3">
        <v>42774</v>
      </c>
      <c r="G19" s="12" t="s">
        <v>54</v>
      </c>
      <c r="H19" s="3"/>
      <c r="I19" s="2"/>
      <c r="J19" s="20"/>
    </row>
    <row r="20" spans="2:14" ht="15.75" x14ac:dyDescent="0.25">
      <c r="B20" s="2">
        <v>3</v>
      </c>
      <c r="C20" s="21"/>
      <c r="D20" s="12"/>
      <c r="E20" s="22"/>
      <c r="F20" s="3"/>
      <c r="G20" s="12"/>
      <c r="H20" s="3"/>
      <c r="I20" s="2"/>
      <c r="J20" s="20"/>
    </row>
    <row r="21" spans="2:14" ht="15.75" x14ac:dyDescent="0.25">
      <c r="B21" s="2">
        <v>4</v>
      </c>
      <c r="C21" s="21"/>
      <c r="D21" s="12"/>
      <c r="E21" s="22"/>
      <c r="F21" s="3"/>
      <c r="G21" s="12"/>
      <c r="H21" s="3"/>
      <c r="I21" s="2"/>
      <c r="J21" s="20"/>
    </row>
    <row r="22" spans="2:14" ht="15.75" x14ac:dyDescent="0.25">
      <c r="B22" s="2">
        <v>5</v>
      </c>
      <c r="C22" s="21"/>
      <c r="D22" s="12"/>
      <c r="E22" s="22"/>
      <c r="F22" s="3"/>
      <c r="G22" s="12"/>
      <c r="H22" s="3"/>
      <c r="I22" s="2"/>
      <c r="J22" s="20"/>
    </row>
    <row r="23" spans="2:14" ht="85.5" customHeight="1" x14ac:dyDescent="0.25">
      <c r="B23" s="2">
        <v>6</v>
      </c>
      <c r="C23" s="21"/>
      <c r="D23" s="12"/>
      <c r="E23" s="22"/>
      <c r="F23" s="3"/>
      <c r="G23" s="12"/>
      <c r="H23" s="3"/>
      <c r="I23" s="12"/>
      <c r="J23" s="20"/>
    </row>
    <row r="24" spans="2:14" ht="48.75" customHeight="1" x14ac:dyDescent="0.25">
      <c r="B24" s="2">
        <v>7</v>
      </c>
      <c r="C24" s="21"/>
      <c r="D24" s="12"/>
      <c r="E24" s="22"/>
      <c r="F24" s="3"/>
      <c r="G24" s="12"/>
      <c r="H24" s="3"/>
      <c r="I24" s="2"/>
      <c r="J24" s="20"/>
    </row>
    <row r="25" spans="2:14" ht="87.75" customHeight="1" x14ac:dyDescent="0.25">
      <c r="B25" s="2">
        <v>8</v>
      </c>
      <c r="C25" s="21"/>
      <c r="D25" s="12"/>
      <c r="E25" s="22"/>
      <c r="F25" s="3"/>
      <c r="G25" s="12"/>
      <c r="H25" s="3"/>
      <c r="I25" s="2"/>
      <c r="J25" s="20"/>
    </row>
    <row r="26" spans="2:14" ht="48.75" customHeight="1" x14ac:dyDescent="0.25">
      <c r="B26" s="2">
        <v>9</v>
      </c>
      <c r="C26" s="21"/>
      <c r="D26" s="12"/>
      <c r="E26" s="22"/>
      <c r="F26" s="3"/>
      <c r="G26" s="12"/>
      <c r="H26" s="3"/>
      <c r="I26" s="2"/>
      <c r="J26" s="20"/>
    </row>
    <row r="27" spans="2:14" ht="48.75" customHeight="1" x14ac:dyDescent="0.25">
      <c r="B27" s="2">
        <v>10</v>
      </c>
      <c r="C27" s="21"/>
      <c r="D27" s="12"/>
      <c r="E27" s="22"/>
      <c r="F27" s="3"/>
      <c r="G27" s="12"/>
      <c r="H27" s="3"/>
      <c r="I27" s="2"/>
      <c r="J27" s="20"/>
    </row>
    <row r="28" spans="2:14" ht="15.75" x14ac:dyDescent="0.25">
      <c r="B28">
        <v>11</v>
      </c>
      <c r="C28" s="19"/>
      <c r="F28" s="23"/>
      <c r="H28" s="23"/>
      <c r="J28" s="19"/>
    </row>
    <row r="29" spans="2:14" ht="48.75" customHeight="1" x14ac:dyDescent="0.25">
      <c r="B29">
        <v>12</v>
      </c>
      <c r="C29" s="19"/>
      <c r="F29" s="23"/>
      <c r="H29" s="23"/>
      <c r="I29" s="1"/>
      <c r="J29" s="19"/>
    </row>
    <row r="30" spans="2:14" ht="48.75" customHeight="1" x14ac:dyDescent="0.25">
      <c r="B30">
        <v>13</v>
      </c>
      <c r="C30" s="19"/>
      <c r="F30" s="23"/>
      <c r="H30" s="23"/>
      <c r="J30" s="19"/>
    </row>
    <row r="31" spans="2:14" ht="15.75" x14ac:dyDescent="0.25">
      <c r="B31">
        <v>14</v>
      </c>
      <c r="C31" s="19"/>
      <c r="F31" s="23"/>
      <c r="H31" s="23"/>
      <c r="J31" s="19"/>
    </row>
    <row r="32" spans="2:14" ht="48.75" customHeight="1" x14ac:dyDescent="0.25">
      <c r="B32">
        <v>15</v>
      </c>
      <c r="C32" s="19"/>
      <c r="F32" s="23"/>
      <c r="H32" s="23"/>
      <c r="J32" s="19"/>
    </row>
    <row r="33" spans="2:10" ht="48.75" customHeight="1" x14ac:dyDescent="0.25">
      <c r="B33">
        <v>16</v>
      </c>
      <c r="C33" s="19"/>
      <c r="F33" s="23"/>
      <c r="H33" s="23"/>
      <c r="J33" s="19"/>
    </row>
    <row r="34" spans="2:10" ht="48.75" customHeight="1" x14ac:dyDescent="0.25">
      <c r="B34">
        <v>17</v>
      </c>
      <c r="C34" s="19"/>
      <c r="D34" s="12"/>
      <c r="F34" s="23"/>
      <c r="H34" s="23"/>
      <c r="J34" s="19"/>
    </row>
    <row r="35" spans="2:10" ht="48.75" customHeight="1" x14ac:dyDescent="0.25">
      <c r="B35">
        <v>18</v>
      </c>
      <c r="C35" s="19"/>
      <c r="D35" s="12"/>
      <c r="F35" s="23"/>
      <c r="H35" s="23"/>
      <c r="J35" s="19"/>
    </row>
    <row r="36" spans="2:10" ht="48.75" customHeight="1" x14ac:dyDescent="0.25">
      <c r="B36">
        <v>19</v>
      </c>
      <c r="C36" s="19"/>
      <c r="D36" s="12"/>
      <c r="F36" s="23"/>
      <c r="H36" s="23"/>
      <c r="J36" s="19"/>
    </row>
    <row r="37" spans="2:10" ht="15.75" x14ac:dyDescent="0.25">
      <c r="B37">
        <v>20</v>
      </c>
      <c r="C37" s="19"/>
      <c r="F37" s="23"/>
      <c r="H37" s="23"/>
      <c r="J37" s="24"/>
    </row>
    <row r="38" spans="2:10" ht="15.75" x14ac:dyDescent="0.25">
      <c r="B38">
        <v>21</v>
      </c>
      <c r="C38" s="19"/>
      <c r="F38" s="23"/>
      <c r="H38" s="23"/>
      <c r="J38" s="19"/>
    </row>
    <row r="39" spans="2:10" ht="15.75" x14ac:dyDescent="0.25">
      <c r="B39">
        <v>22</v>
      </c>
      <c r="C39" s="19"/>
      <c r="F39" s="23"/>
      <c r="H39" s="23"/>
      <c r="J39" s="19"/>
    </row>
    <row r="40" spans="2:10" ht="15.75" x14ac:dyDescent="0.25">
      <c r="B40">
        <v>23</v>
      </c>
      <c r="C40" s="19"/>
      <c r="D40" s="25"/>
      <c r="F40" s="23"/>
      <c r="H40" s="23"/>
      <c r="J40" s="19"/>
    </row>
    <row r="41" spans="2:10" ht="15.75" x14ac:dyDescent="0.25">
      <c r="B41">
        <v>24</v>
      </c>
      <c r="C41" s="19"/>
      <c r="F41" s="23"/>
      <c r="H41" s="23"/>
      <c r="J41" s="19"/>
    </row>
    <row r="42" spans="2:10" ht="48.75" customHeight="1" x14ac:dyDescent="0.25">
      <c r="C42" s="19"/>
      <c r="J42" s="24"/>
    </row>
    <row r="43" spans="2:10" ht="48.75" customHeight="1" x14ac:dyDescent="0.25">
      <c r="C43" s="19"/>
      <c r="J43" s="24"/>
    </row>
    <row r="44" spans="2:10" ht="48.75" customHeight="1" x14ac:dyDescent="0.25">
      <c r="C44" s="19"/>
      <c r="J44" s="24"/>
    </row>
    <row r="45" spans="2:10" ht="48.75" customHeight="1" x14ac:dyDescent="0.25">
      <c r="C45" s="19"/>
      <c r="J45" s="24"/>
    </row>
    <row r="46" spans="2:10" ht="48.75" customHeight="1" x14ac:dyDescent="0.25">
      <c r="C46" s="19"/>
      <c r="J46" s="24"/>
    </row>
    <row r="47" spans="2:10" ht="48.75" customHeight="1" x14ac:dyDescent="0.25">
      <c r="C47" s="19"/>
      <c r="J47" s="24"/>
    </row>
    <row r="48" spans="2:10" ht="48.75" customHeight="1" x14ac:dyDescent="0.25">
      <c r="C48" s="19"/>
      <c r="J48" s="24"/>
    </row>
    <row r="49" spans="3:10" ht="48.75" customHeight="1" x14ac:dyDescent="0.25">
      <c r="C49" s="19"/>
      <c r="J49" s="24"/>
    </row>
    <row r="50" spans="3:10" ht="48.75" customHeight="1" x14ac:dyDescent="0.25">
      <c r="C50" s="19"/>
      <c r="J50" s="24"/>
    </row>
    <row r="51" spans="3:10" ht="48.75" customHeight="1" x14ac:dyDescent="0.25">
      <c r="C51" s="19"/>
      <c r="J51" s="24"/>
    </row>
    <row r="52" spans="3:10" ht="48.75" customHeight="1" x14ac:dyDescent="0.25">
      <c r="C52" s="19"/>
      <c r="J52" s="24"/>
    </row>
    <row r="53" spans="3:10" ht="48.75" customHeight="1" x14ac:dyDescent="0.25">
      <c r="C53" s="19"/>
      <c r="J53" s="24"/>
    </row>
    <row r="54" spans="3:10" ht="48.75" customHeight="1" x14ac:dyDescent="0.25">
      <c r="C54" s="19"/>
      <c r="J54" s="24"/>
    </row>
    <row r="55" spans="3:10" ht="48.75" customHeight="1" x14ac:dyDescent="0.25">
      <c r="C55" s="19"/>
      <c r="J55" s="24"/>
    </row>
    <row r="56" spans="3:10" ht="48.75" customHeight="1" x14ac:dyDescent="0.25">
      <c r="C56" s="19"/>
      <c r="J56" s="24"/>
    </row>
    <row r="57" spans="3:10" ht="48.75" customHeight="1" x14ac:dyDescent="0.25">
      <c r="C57" s="19"/>
      <c r="J57" s="24"/>
    </row>
    <row r="58" spans="3:10" ht="48.75" customHeight="1" x14ac:dyDescent="0.25">
      <c r="C58" s="19"/>
      <c r="J58" s="24"/>
    </row>
    <row r="59" spans="3:10" ht="48.75" customHeight="1" x14ac:dyDescent="0.25">
      <c r="C59" s="19"/>
      <c r="J59" s="24"/>
    </row>
    <row r="60" spans="3:10" ht="48.75" customHeight="1" x14ac:dyDescent="0.25">
      <c r="C60" s="19"/>
      <c r="J60" s="24"/>
    </row>
    <row r="61" spans="3:10" ht="48.75" customHeight="1" x14ac:dyDescent="0.25">
      <c r="C61" s="19"/>
      <c r="J61" s="24"/>
    </row>
    <row r="62" spans="3:10" ht="48.75" customHeight="1" x14ac:dyDescent="0.25">
      <c r="C62" s="19"/>
      <c r="J62" s="24"/>
    </row>
    <row r="63" spans="3:10" ht="48.75" customHeight="1" x14ac:dyDescent="0.25">
      <c r="C63" s="19"/>
      <c r="J63" s="24"/>
    </row>
    <row r="64" spans="3:10" ht="48.75" customHeight="1" x14ac:dyDescent="0.25">
      <c r="C64" s="19"/>
      <c r="J64" s="24"/>
    </row>
    <row r="65" spans="3:10" ht="48.75" customHeight="1" x14ac:dyDescent="0.25">
      <c r="C65" s="19"/>
      <c r="J65" s="24"/>
    </row>
    <row r="66" spans="3:10" ht="48.75" customHeight="1" x14ac:dyDescent="0.25">
      <c r="C66" s="19"/>
      <c r="J66" s="24"/>
    </row>
    <row r="67" spans="3:10" ht="48.75" customHeight="1" x14ac:dyDescent="0.25">
      <c r="C67" s="19"/>
      <c r="J67" s="24"/>
    </row>
    <row r="68" spans="3:10" ht="48.75" customHeight="1" x14ac:dyDescent="0.25">
      <c r="C68" s="19"/>
      <c r="J68" s="24"/>
    </row>
    <row r="69" spans="3:10" ht="48.75" customHeight="1" x14ac:dyDescent="0.25">
      <c r="C69" s="19"/>
      <c r="J69" s="24"/>
    </row>
    <row r="70" spans="3:10" ht="48.75" customHeight="1" x14ac:dyDescent="0.25">
      <c r="C70" s="19"/>
      <c r="J70" s="24"/>
    </row>
    <row r="71" spans="3:10" ht="48.75" customHeight="1" x14ac:dyDescent="0.25">
      <c r="C71" s="19"/>
      <c r="J71" s="24"/>
    </row>
    <row r="72" spans="3:10" ht="48.75" customHeight="1" x14ac:dyDescent="0.25">
      <c r="C72" s="19"/>
      <c r="J72" s="24"/>
    </row>
    <row r="73" spans="3:10" ht="48.75" customHeight="1" x14ac:dyDescent="0.25">
      <c r="C73" s="19"/>
      <c r="J73" s="24"/>
    </row>
    <row r="74" spans="3:10" ht="48.75" customHeight="1" x14ac:dyDescent="0.25">
      <c r="C74" s="19"/>
      <c r="J74" s="24"/>
    </row>
    <row r="75" spans="3:10" ht="48.75" customHeight="1" x14ac:dyDescent="0.25">
      <c r="C75" s="19"/>
      <c r="J75" s="24"/>
    </row>
    <row r="76" spans="3:10" ht="48.75" customHeight="1" x14ac:dyDescent="0.25">
      <c r="C76" s="19"/>
      <c r="J76" s="24"/>
    </row>
    <row r="77" spans="3:10" ht="48.75" customHeight="1" x14ac:dyDescent="0.25">
      <c r="C77" s="19"/>
      <c r="J77" s="24"/>
    </row>
    <row r="78" spans="3:10" ht="48.75" customHeight="1" x14ac:dyDescent="0.25">
      <c r="C78" s="19"/>
      <c r="J78" s="24"/>
    </row>
    <row r="79" spans="3:10" ht="48.75" customHeight="1" x14ac:dyDescent="0.25">
      <c r="C79" s="19"/>
      <c r="J79" s="24"/>
    </row>
    <row r="80" spans="3:10" ht="48.75" customHeight="1" x14ac:dyDescent="0.25">
      <c r="C80" s="19"/>
      <c r="J80" s="24"/>
    </row>
    <row r="81" spans="3:10" ht="48.75" customHeight="1" x14ac:dyDescent="0.25">
      <c r="C81" s="19"/>
      <c r="J81" s="24"/>
    </row>
    <row r="82" spans="3:10" ht="48.75" customHeight="1" x14ac:dyDescent="0.25">
      <c r="C82" s="19"/>
      <c r="J82" s="24"/>
    </row>
    <row r="83" spans="3:10" ht="48.75" customHeight="1" x14ac:dyDescent="0.25">
      <c r="C83" s="19"/>
      <c r="J83" s="24"/>
    </row>
    <row r="84" spans="3:10" ht="48.75" customHeight="1" x14ac:dyDescent="0.25">
      <c r="C84" s="19"/>
      <c r="J84" s="24"/>
    </row>
    <row r="85" spans="3:10" ht="48.75" customHeight="1" x14ac:dyDescent="0.25">
      <c r="C85" s="19"/>
      <c r="J85" s="24"/>
    </row>
    <row r="86" spans="3:10" ht="48.75" customHeight="1" x14ac:dyDescent="0.25">
      <c r="C86" s="19"/>
      <c r="J86" s="24"/>
    </row>
    <row r="87" spans="3:10" ht="48.75" customHeight="1" x14ac:dyDescent="0.25">
      <c r="C87" s="19"/>
      <c r="J87" s="24"/>
    </row>
    <row r="88" spans="3:10" ht="48.75" customHeight="1" x14ac:dyDescent="0.25">
      <c r="C88" s="19"/>
      <c r="J88" s="24"/>
    </row>
    <row r="89" spans="3:10" ht="48.75" customHeight="1" x14ac:dyDescent="0.25">
      <c r="C89" s="19"/>
      <c r="J89" s="24"/>
    </row>
    <row r="90" spans="3:10" ht="48.75" customHeight="1" x14ac:dyDescent="0.25">
      <c r="C90" s="19"/>
      <c r="J90" s="24"/>
    </row>
    <row r="91" spans="3:10" ht="48.75" customHeight="1" x14ac:dyDescent="0.25">
      <c r="C91" s="19"/>
      <c r="J91" s="24"/>
    </row>
    <row r="92" spans="3:10" ht="48.75" customHeight="1" x14ac:dyDescent="0.25">
      <c r="C92" s="19"/>
      <c r="J92" s="24"/>
    </row>
    <row r="93" spans="3:10" ht="48.75" customHeight="1" x14ac:dyDescent="0.25">
      <c r="C93" s="19"/>
      <c r="J93" s="24"/>
    </row>
    <row r="94" spans="3:10" ht="48.75" customHeight="1" x14ac:dyDescent="0.25">
      <c r="C94" s="19"/>
      <c r="J94" s="24"/>
    </row>
    <row r="95" spans="3:10" ht="48.75" customHeight="1" x14ac:dyDescent="0.25">
      <c r="C95" s="19"/>
      <c r="J95" s="24"/>
    </row>
    <row r="96" spans="3:10" ht="48.75" customHeight="1" x14ac:dyDescent="0.25">
      <c r="C96" s="19"/>
      <c r="J96" s="24"/>
    </row>
    <row r="97" spans="3:10" ht="48.75" customHeight="1" x14ac:dyDescent="0.25">
      <c r="C97" s="19"/>
      <c r="J97" s="24"/>
    </row>
    <row r="98" spans="3:10" ht="48.75" customHeight="1" x14ac:dyDescent="0.25">
      <c r="C98" s="19"/>
      <c r="J98" s="24"/>
    </row>
    <row r="99" spans="3:10" ht="48.75" customHeight="1" x14ac:dyDescent="0.25">
      <c r="C99" s="19"/>
      <c r="J99" s="24"/>
    </row>
    <row r="100" spans="3:10" ht="48.75" customHeight="1" x14ac:dyDescent="0.25">
      <c r="C100" s="19"/>
      <c r="J100" s="24"/>
    </row>
    <row r="101" spans="3:10" ht="48.75" customHeight="1" x14ac:dyDescent="0.25">
      <c r="C101" s="19"/>
      <c r="J101" s="24"/>
    </row>
    <row r="102" spans="3:10" ht="48.75" customHeight="1" x14ac:dyDescent="0.25">
      <c r="C102" s="19"/>
      <c r="J102" s="24"/>
    </row>
    <row r="103" spans="3:10" ht="48.75" customHeight="1" x14ac:dyDescent="0.25">
      <c r="C103" s="19"/>
      <c r="J103" s="24"/>
    </row>
    <row r="104" spans="3:10" ht="48.75" customHeight="1" x14ac:dyDescent="0.25">
      <c r="C104" s="19"/>
      <c r="J104" s="24"/>
    </row>
    <row r="105" spans="3:10" ht="48.75" customHeight="1" x14ac:dyDescent="0.25">
      <c r="C105" s="19"/>
      <c r="J105" s="24"/>
    </row>
    <row r="106" spans="3:10" ht="48.75" customHeight="1" x14ac:dyDescent="0.25">
      <c r="C106" s="19"/>
      <c r="J106" s="24"/>
    </row>
    <row r="107" spans="3:10" ht="48.75" customHeight="1" x14ac:dyDescent="0.25">
      <c r="C107" s="19"/>
      <c r="J107" s="24"/>
    </row>
    <row r="108" spans="3:10" ht="48.75" customHeight="1" x14ac:dyDescent="0.25">
      <c r="C108" s="19"/>
      <c r="J108" s="24"/>
    </row>
    <row r="109" spans="3:10" ht="48.75" customHeight="1" x14ac:dyDescent="0.25">
      <c r="C109" s="19"/>
      <c r="J109" s="24"/>
    </row>
    <row r="110" spans="3:10" ht="48.75" customHeight="1" x14ac:dyDescent="0.25">
      <c r="C110" s="19"/>
      <c r="J110" s="24"/>
    </row>
    <row r="111" spans="3:10" ht="48.75" customHeight="1" x14ac:dyDescent="0.25">
      <c r="C111" s="19"/>
      <c r="J111" s="24"/>
    </row>
    <row r="112" spans="3:10" ht="48.75" customHeight="1" x14ac:dyDescent="0.25">
      <c r="C112" s="19"/>
      <c r="J112" s="24"/>
    </row>
    <row r="113" spans="3:10" ht="48.75" customHeight="1" x14ac:dyDescent="0.25">
      <c r="C113" s="19"/>
      <c r="J113" s="24"/>
    </row>
    <row r="114" spans="3:10" ht="48.75" customHeight="1" x14ac:dyDescent="0.25">
      <c r="C114" s="19"/>
      <c r="J114" s="24"/>
    </row>
    <row r="115" spans="3:10" ht="48.75" customHeight="1" x14ac:dyDescent="0.25">
      <c r="C115" s="19"/>
      <c r="J115" s="24"/>
    </row>
    <row r="116" spans="3:10" ht="48.75" customHeight="1" x14ac:dyDescent="0.25">
      <c r="C116" s="19"/>
      <c r="J116" s="24"/>
    </row>
    <row r="117" spans="3:10" ht="48.75" customHeight="1" x14ac:dyDescent="0.25">
      <c r="C117" s="19"/>
      <c r="J117" s="24"/>
    </row>
    <row r="118" spans="3:10" ht="48.75" customHeight="1" x14ac:dyDescent="0.25">
      <c r="C118" s="19"/>
      <c r="J118" s="24"/>
    </row>
    <row r="119" spans="3:10" ht="48.75" customHeight="1" x14ac:dyDescent="0.25">
      <c r="C119" s="19"/>
      <c r="J119" s="24"/>
    </row>
    <row r="120" spans="3:10" ht="48.75" customHeight="1" x14ac:dyDescent="0.25">
      <c r="C120" s="19"/>
      <c r="J120" s="24"/>
    </row>
    <row r="121" spans="3:10" ht="48.75" customHeight="1" x14ac:dyDescent="0.25">
      <c r="C121" s="19"/>
      <c r="J121" s="24"/>
    </row>
    <row r="122" spans="3:10" ht="48.75" customHeight="1" x14ac:dyDescent="0.25">
      <c r="C122" s="19"/>
      <c r="J122" s="24"/>
    </row>
    <row r="123" spans="3:10" ht="48.75" customHeight="1" x14ac:dyDescent="0.25">
      <c r="C123" s="19"/>
      <c r="J123" s="24"/>
    </row>
    <row r="124" spans="3:10" ht="48.75" customHeight="1" x14ac:dyDescent="0.25">
      <c r="C124" s="19"/>
      <c r="J124" s="24"/>
    </row>
    <row r="125" spans="3:10" ht="48.75" customHeight="1" x14ac:dyDescent="0.25">
      <c r="C125" s="19"/>
      <c r="J125" s="24"/>
    </row>
    <row r="126" spans="3:10" ht="48.75" customHeight="1" x14ac:dyDescent="0.25">
      <c r="C126" s="19"/>
      <c r="J126" s="24"/>
    </row>
    <row r="127" spans="3:10" ht="48.75" customHeight="1" x14ac:dyDescent="0.25">
      <c r="C127" s="19"/>
      <c r="J127" s="24"/>
    </row>
    <row r="128" spans="3:10" ht="48.75" customHeight="1" x14ac:dyDescent="0.25">
      <c r="C128" s="19"/>
      <c r="J128" s="24"/>
    </row>
    <row r="129" spans="3:10" ht="48.75" customHeight="1" x14ac:dyDescent="0.25">
      <c r="C129" s="19"/>
      <c r="J129" s="24"/>
    </row>
    <row r="130" spans="3:10" ht="48.75" customHeight="1" x14ac:dyDescent="0.25">
      <c r="J130" s="24"/>
    </row>
    <row r="131" spans="3:10" ht="48.75" customHeight="1" x14ac:dyDescent="0.25">
      <c r="J131" s="24"/>
    </row>
    <row r="132" spans="3:10" ht="48.75" customHeight="1" x14ac:dyDescent="0.25">
      <c r="J132" s="24"/>
    </row>
    <row r="133" spans="3:10" ht="48.75" customHeight="1" x14ac:dyDescent="0.25">
      <c r="J133" s="24"/>
    </row>
    <row r="134" spans="3:10" ht="48.75" customHeight="1" x14ac:dyDescent="0.25">
      <c r="J134" s="24"/>
    </row>
    <row r="135" spans="3:10" ht="48.75" customHeight="1" x14ac:dyDescent="0.25">
      <c r="J135" s="24"/>
    </row>
    <row r="136" spans="3:10" ht="48.75" customHeight="1" x14ac:dyDescent="0.25">
      <c r="J136" s="24"/>
    </row>
    <row r="137" spans="3:10" ht="48.75" customHeight="1" x14ac:dyDescent="0.25">
      <c r="J137" s="24"/>
    </row>
    <row r="138" spans="3:10" ht="48.75" customHeight="1" x14ac:dyDescent="0.25">
      <c r="J138" s="24"/>
    </row>
    <row r="139" spans="3:10" ht="48.75" customHeight="1" x14ac:dyDescent="0.25">
      <c r="J139" s="24"/>
    </row>
    <row r="140" spans="3:10" ht="48.75" customHeight="1" x14ac:dyDescent="0.25">
      <c r="J140" s="24"/>
    </row>
    <row r="141" spans="3:10" ht="48.75" customHeight="1" x14ac:dyDescent="0.25">
      <c r="J141" s="24"/>
    </row>
    <row r="142" spans="3:10" ht="48.75" customHeight="1" x14ac:dyDescent="0.25">
      <c r="J142" s="24"/>
    </row>
    <row r="143" spans="3:10" ht="48.75" customHeight="1" x14ac:dyDescent="0.25">
      <c r="J143" s="24"/>
    </row>
    <row r="144" spans="3:10" ht="48.75" customHeight="1" x14ac:dyDescent="0.25">
      <c r="J144" s="24"/>
    </row>
    <row r="145" spans="10:10" ht="48.75" customHeight="1" x14ac:dyDescent="0.25">
      <c r="J145" s="24"/>
    </row>
    <row r="146" spans="10:10" ht="48.75" customHeight="1" x14ac:dyDescent="0.25">
      <c r="J146" s="24"/>
    </row>
    <row r="147" spans="10:10" ht="48.75" customHeight="1" x14ac:dyDescent="0.25">
      <c r="J147" s="24"/>
    </row>
    <row r="148" spans="10:10" ht="48.75" customHeight="1" x14ac:dyDescent="0.25">
      <c r="J148" s="24"/>
    </row>
    <row r="149" spans="10:10" ht="48.75" customHeight="1" x14ac:dyDescent="0.25">
      <c r="J149" s="24"/>
    </row>
    <row r="150" spans="10:10" ht="48.75" customHeight="1" x14ac:dyDescent="0.25">
      <c r="J150" s="24"/>
    </row>
    <row r="151" spans="10:10" ht="48.75" customHeight="1" x14ac:dyDescent="0.25">
      <c r="J151" s="24"/>
    </row>
    <row r="152" spans="10:10" ht="48.75" customHeight="1" x14ac:dyDescent="0.25">
      <c r="J152" s="24"/>
    </row>
    <row r="153" spans="10:10" ht="48.75" customHeight="1" x14ac:dyDescent="0.25">
      <c r="J153" s="24"/>
    </row>
    <row r="154" spans="10:10" ht="48.75" customHeight="1" x14ac:dyDescent="0.25">
      <c r="J154" s="24"/>
    </row>
    <row r="155" spans="10:10" ht="48.75" customHeight="1" x14ac:dyDescent="0.25">
      <c r="J155" s="24"/>
    </row>
    <row r="156" spans="10:10" ht="48.75" customHeight="1" x14ac:dyDescent="0.25">
      <c r="J156" s="24"/>
    </row>
    <row r="157" spans="10:10" ht="48.75" customHeight="1" x14ac:dyDescent="0.25">
      <c r="J157" s="24"/>
    </row>
    <row r="158" spans="10:10" ht="48.75" customHeight="1" x14ac:dyDescent="0.25">
      <c r="J158" s="24"/>
    </row>
    <row r="159" spans="10:10" ht="48.75" customHeight="1" x14ac:dyDescent="0.25">
      <c r="J159" s="24"/>
    </row>
    <row r="160" spans="10:10" ht="48.75" customHeight="1" x14ac:dyDescent="0.25">
      <c r="J160" s="24"/>
    </row>
    <row r="161" spans="10:10" ht="48.75" customHeight="1" x14ac:dyDescent="0.25">
      <c r="J161" s="24"/>
    </row>
    <row r="162" spans="10:10" ht="48.75" customHeight="1" x14ac:dyDescent="0.25">
      <c r="J162" s="24"/>
    </row>
    <row r="163" spans="10:10" ht="48.75" customHeight="1" x14ac:dyDescent="0.25">
      <c r="J163" s="24"/>
    </row>
    <row r="164" spans="10:10" ht="48.75" customHeight="1" x14ac:dyDescent="0.25">
      <c r="J164" s="24"/>
    </row>
    <row r="165" spans="10:10" ht="48.75" customHeight="1" x14ac:dyDescent="0.25">
      <c r="J165" s="24"/>
    </row>
    <row r="166" spans="10:10" ht="48.75" customHeight="1" x14ac:dyDescent="0.25">
      <c r="J166" s="24"/>
    </row>
    <row r="167" spans="10:10" ht="48.75" customHeight="1" x14ac:dyDescent="0.25">
      <c r="J167" s="24"/>
    </row>
    <row r="168" spans="10:10" ht="48.75" customHeight="1" x14ac:dyDescent="0.25">
      <c r="J168" s="24"/>
    </row>
    <row r="169" spans="10:10" ht="48.75" customHeight="1" x14ac:dyDescent="0.25">
      <c r="J169" s="24"/>
    </row>
    <row r="170" spans="10:10" ht="48.75" customHeight="1" x14ac:dyDescent="0.25">
      <c r="J170" s="24"/>
    </row>
    <row r="171" spans="10:10" ht="48.75" customHeight="1" x14ac:dyDescent="0.25">
      <c r="J171" s="24"/>
    </row>
    <row r="172" spans="10:10" ht="48.75" customHeight="1" x14ac:dyDescent="0.25">
      <c r="J172" s="24"/>
    </row>
    <row r="173" spans="10:10" ht="48.75" customHeight="1" x14ac:dyDescent="0.25">
      <c r="J173" s="24"/>
    </row>
    <row r="174" spans="10:10" ht="48.75" customHeight="1" x14ac:dyDescent="0.25">
      <c r="J174" s="24"/>
    </row>
    <row r="175" spans="10:10" ht="48.75" customHeight="1" x14ac:dyDescent="0.25">
      <c r="J175" s="24"/>
    </row>
    <row r="176" spans="10:10" ht="48.75" customHeight="1" x14ac:dyDescent="0.25">
      <c r="J176" s="24"/>
    </row>
    <row r="177" spans="10:10" ht="48.75" customHeight="1" x14ac:dyDescent="0.25">
      <c r="J177" s="24"/>
    </row>
    <row r="178" spans="10:10" ht="48.75" customHeight="1" x14ac:dyDescent="0.25">
      <c r="J178" s="24"/>
    </row>
    <row r="179" spans="10:10" ht="48.75" customHeight="1" x14ac:dyDescent="0.25">
      <c r="J179" s="24"/>
    </row>
    <row r="180" spans="10:10" ht="48.75" customHeight="1" x14ac:dyDescent="0.25">
      <c r="J180" s="24"/>
    </row>
    <row r="181" spans="10:10" ht="48.75" customHeight="1" x14ac:dyDescent="0.25">
      <c r="J181" s="24"/>
    </row>
    <row r="182" spans="10:10" ht="48.75" customHeight="1" x14ac:dyDescent="0.25">
      <c r="J182" s="24"/>
    </row>
    <row r="183" spans="10:10" ht="48.75" customHeight="1" x14ac:dyDescent="0.25">
      <c r="J183" s="24"/>
    </row>
    <row r="184" spans="10:10" ht="48.75" customHeight="1" x14ac:dyDescent="0.25">
      <c r="J184" s="24"/>
    </row>
    <row r="185" spans="10:10" ht="48.75" customHeight="1" x14ac:dyDescent="0.25">
      <c r="J185" s="24"/>
    </row>
    <row r="186" spans="10:10" ht="48.75" customHeight="1" x14ac:dyDescent="0.25">
      <c r="J186" s="24"/>
    </row>
    <row r="187" spans="10:10" ht="48.75" customHeight="1" x14ac:dyDescent="0.25">
      <c r="J187" s="24"/>
    </row>
    <row r="188" spans="10:10" ht="48.75" customHeight="1" x14ac:dyDescent="0.25">
      <c r="J188" s="24"/>
    </row>
    <row r="189" spans="10:10" ht="48.75" customHeight="1" x14ac:dyDescent="0.25">
      <c r="J189" s="24"/>
    </row>
    <row r="190" spans="10:10" ht="48.75" customHeight="1" x14ac:dyDescent="0.25">
      <c r="J190" s="24"/>
    </row>
    <row r="191" spans="10:10" ht="48.75" customHeight="1" x14ac:dyDescent="0.25">
      <c r="J191" s="24"/>
    </row>
    <row r="192" spans="10:10" ht="48.75" customHeight="1" x14ac:dyDescent="0.25">
      <c r="J192" s="24"/>
    </row>
    <row r="193" spans="10:10" ht="48.75" customHeight="1" x14ac:dyDescent="0.25">
      <c r="J193" s="24"/>
    </row>
    <row r="194" spans="10:10" ht="48.75" customHeight="1" x14ac:dyDescent="0.25">
      <c r="J194" s="24"/>
    </row>
    <row r="195" spans="10:10" ht="48.75" customHeight="1" x14ac:dyDescent="0.25">
      <c r="J195" s="24"/>
    </row>
    <row r="196" spans="10:10" ht="48.75" customHeight="1" x14ac:dyDescent="0.25">
      <c r="J196" s="24"/>
    </row>
    <row r="197" spans="10:10" ht="48.75" customHeight="1" x14ac:dyDescent="0.25">
      <c r="J197" s="24"/>
    </row>
    <row r="198" spans="10:10" ht="48.75" customHeight="1" x14ac:dyDescent="0.25">
      <c r="J198" s="24"/>
    </row>
    <row r="199" spans="10:10" ht="48.75" customHeight="1" x14ac:dyDescent="0.25">
      <c r="J199" s="24"/>
    </row>
    <row r="200" spans="10:10" ht="48.75" customHeight="1" x14ac:dyDescent="0.25"/>
    <row r="201" spans="10:10" ht="48.75" customHeight="1" x14ac:dyDescent="0.25"/>
  </sheetData>
  <sortState ref="M3:M13">
    <sortCondition ref="M3"/>
  </sortState>
  <mergeCells count="1">
    <mergeCell ref="B2:F3"/>
  </mergeCells>
  <conditionalFormatting sqref="E18:E41">
    <cfRule type="containsText" dxfId="6" priority="1" operator="containsText" text="Development">
      <formula>NOT(ISERROR(SEARCH("Development",E18)))</formula>
    </cfRule>
    <cfRule type="containsText" dxfId="5" priority="2" operator="containsText" text="Critical">
      <formula>NOT(ISERROR(SEARCH("Critical",E18)))</formula>
    </cfRule>
    <cfRule type="containsText" dxfId="4" priority="3" operator="containsText" text="Serious">
      <formula>NOT(ISERROR(SEARCH("Serious",E18)))</formula>
    </cfRule>
    <cfRule type="containsText" dxfId="3" priority="4" operator="containsText" text="Minor">
      <formula>NOT(ISERROR(SEARCH("Minor",E18)))</formula>
    </cfRule>
  </conditionalFormatting>
  <dataValidations count="4">
    <dataValidation type="list" allowBlank="1" showInputMessage="1" showErrorMessage="1" errorTitle="Whoops!" error="You need to select an option from the list in order for the chart to work correctly. " sqref="G3">
      <formula1>types</formula1>
    </dataValidation>
    <dataValidation type="list" allowBlank="1" showInputMessage="1" showErrorMessage="1" errorTitle="Whoops" error="You need to select an option from the list in order for the chart to work correctly. " sqref="H3">
      <formula1>priorities</formula1>
    </dataValidation>
    <dataValidation type="whole" allowBlank="1" showInputMessage="1" showErrorMessage="1" sqref="J3">
      <formula1>1</formula1>
      <formula2>90</formula2>
    </dataValidation>
    <dataValidation type="date" operator="greaterThanOrEqual" allowBlank="1" showInputMessage="1" showErrorMessage="1" sqref="I3">
      <formula1>mindate</formula1>
    </dataValidation>
  </dataValidations>
  <pageMargins left="0.7" right="0.7" top="0.75" bottom="0.75" header="0.3" footer="0.3"/>
  <pageSetup scale="54" fitToHeight="0" orientation="landscape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T80"/>
  <sheetViews>
    <sheetView workbookViewId="0"/>
  </sheetViews>
  <sheetFormatPr defaultRowHeight="15.75" x14ac:dyDescent="0.25"/>
  <cols>
    <col min="8" max="8" width="11" customWidth="1"/>
    <col min="10" max="10" width="11.375" customWidth="1"/>
    <col min="14" max="15" width="14.375" customWidth="1"/>
  </cols>
  <sheetData>
    <row r="1" spans="1:20" x14ac:dyDescent="0.25">
      <c r="A1" t="s">
        <v>12</v>
      </c>
    </row>
    <row r="4" spans="1:20" x14ac:dyDescent="0.25">
      <c r="I4" t="s">
        <v>10</v>
      </c>
      <c r="J4" s="1">
        <v>40909</v>
      </c>
    </row>
    <row r="5" spans="1:20" x14ac:dyDescent="0.25">
      <c r="I5" t="s">
        <v>11</v>
      </c>
      <c r="J5" s="1"/>
    </row>
    <row r="7" spans="1:20" x14ac:dyDescent="0.25">
      <c r="I7" t="s">
        <v>7</v>
      </c>
      <c r="J7">
        <f>'Issue Tracker'!J3</f>
        <v>90</v>
      </c>
    </row>
    <row r="8" spans="1:20" x14ac:dyDescent="0.25">
      <c r="I8" t="s">
        <v>6</v>
      </c>
      <c r="J8" s="1">
        <f ca="1">'Issue Tracker'!I3</f>
        <v>42774</v>
      </c>
      <c r="N8">
        <f ca="1">COUNT(typesUnsorted)</f>
        <v>1</v>
      </c>
    </row>
    <row r="9" spans="1:20" x14ac:dyDescent="0.25">
      <c r="I9" t="s">
        <v>0</v>
      </c>
      <c r="J9" t="str">
        <f>'Issue Tracker'!G3</f>
        <v>*</v>
      </c>
    </row>
    <row r="10" spans="1:20" x14ac:dyDescent="0.25">
      <c r="I10" t="s">
        <v>1</v>
      </c>
      <c r="J10" t="str">
        <f>'Issue Tracker'!H3</f>
        <v>*</v>
      </c>
    </row>
    <row r="12" spans="1:20" x14ac:dyDescent="0.25">
      <c r="N12" t="e">
        <f ca="1">OFFSET($N$16,,,$N$13)</f>
        <v>#VALUE!</v>
      </c>
      <c r="O12" t="e">
        <f ca="1">OFFSET($O$16,,,$O$13)</f>
        <v>#VALUE!</v>
      </c>
    </row>
    <row r="13" spans="1:20" x14ac:dyDescent="0.25">
      <c r="N13">
        <f>COUNTA(N16:N45)-COUNTIF(N16:N45,NA())</f>
        <v>2</v>
      </c>
      <c r="O13">
        <f>COUNTA(O16:O45)-COUNTIF(O16:O45,NA())</f>
        <v>2</v>
      </c>
      <c r="S13" t="s">
        <v>13</v>
      </c>
      <c r="T13" t="s">
        <v>13</v>
      </c>
    </row>
    <row r="14" spans="1:20" x14ac:dyDescent="0.25">
      <c r="H14" t="s">
        <v>6</v>
      </c>
      <c r="I14" t="s">
        <v>3</v>
      </c>
      <c r="J14" t="s">
        <v>4</v>
      </c>
      <c r="N14" t="s">
        <v>8</v>
      </c>
      <c r="O14" t="s">
        <v>9</v>
      </c>
      <c r="S14" t="s">
        <v>8</v>
      </c>
      <c r="T14" t="s">
        <v>9</v>
      </c>
    </row>
    <row r="15" spans="1:20" x14ac:dyDescent="0.25">
      <c r="N15" t="s">
        <v>5</v>
      </c>
      <c r="O15" t="s">
        <v>5</v>
      </c>
    </row>
    <row r="16" spans="1:20" x14ac:dyDescent="0.25">
      <c r="G16">
        <v>1</v>
      </c>
      <c r="H16" s="1">
        <f t="shared" ref="H16:H47" ca="1" si="0">keydate-days+G16</f>
        <v>42685</v>
      </c>
      <c r="I16">
        <f ca="1">I15+COUNTIFS(issues[OPENED ON],H16,issues[TYPE],type,issues[PRIORITY],priority)</f>
        <v>0</v>
      </c>
      <c r="J16">
        <f ca="1">J15+COUNTIFS(issues[CLOSED ON],H16,issues[TYPE],type,issues[PRIORITY],priority)</f>
        <v>0</v>
      </c>
      <c r="N16" t="str">
        <f t="array" ref="N16">INDEX(issues[TYPE],MATCH(0,COUNTIF(N$15:N15, issues[TYPE]),0))</f>
        <v>UI</v>
      </c>
      <c r="O16" t="str">
        <f t="array" ref="O16">INDEX(issues[PRIORITY],MATCH(0,COUNTIF(O$15:O15,issues[PRIORITY]),0))</f>
        <v>Minor</v>
      </c>
      <c r="S16" t="str">
        <f t="array" aca="1" ref="S16" ca="1">INDEX(typesUnsorted, MATCH(SMALL(COUNTIF(typesUnsorted, "&lt;"&amp;typesUnsorted), ROW(1:1)), COUNTIF(typesUnsorted, "&lt;"&amp;typesUnsorted), 0))</f>
        <v>*</v>
      </c>
      <c r="T16" t="str">
        <f t="array" aca="1" ref="T16" ca="1">INDEX(prioritiesUnsorted, MATCH(SMALL(COUNTIF(prioritiesUnsorted, "&lt;"&amp;prioritiesUnsorted), ROW(1:1)), COUNTIF(prioritiesUnsorted, "&lt;"&amp;prioritiesUnsorted), 0))</f>
        <v>*</v>
      </c>
    </row>
    <row r="17" spans="7:20" x14ac:dyDescent="0.25">
      <c r="G17">
        <v>2</v>
      </c>
      <c r="H17" s="1">
        <f t="shared" ca="1" si="0"/>
        <v>42686</v>
      </c>
      <c r="I17">
        <f ca="1">I16+COUNTIFS(issues[OPENED ON],H17,issues[TYPE],type,issues[PRIORITY],priority)</f>
        <v>0</v>
      </c>
      <c r="J17">
        <f ca="1">J16+COUNTIFS(issues[CLOSED ON],H17,issues[TYPE],type,issues[PRIORITY],priority)</f>
        <v>0</v>
      </c>
      <c r="N17">
        <f t="array" ref="N17">INDEX(issues[TYPE],MATCH(0,COUNTIF(N$15:N16, issues[TYPE]),0))</f>
        <v>0</v>
      </c>
      <c r="O17">
        <f t="array" ref="O17">INDEX(issues[PRIORITY],MATCH(0,COUNTIF(O$15:O16,issues[PRIORITY]),0))</f>
        <v>0</v>
      </c>
      <c r="S17" t="str">
        <f t="array" aca="1" ref="S17" ca="1">INDEX(typesUnsorted, MATCH(SMALL(COUNTIF(typesUnsorted, "&lt;"&amp;typesUnsorted), ROW(2:2)), COUNTIF(typesUnsorted, "&lt;"&amp;typesUnsorted), 0))</f>
        <v>*</v>
      </c>
      <c r="T17" t="str">
        <f t="array" aca="1" ref="T17" ca="1">INDEX(prioritiesUnsorted, MATCH(SMALL(COUNTIF(prioritiesUnsorted, "&lt;"&amp;prioritiesUnsorted), ROW(2:2)), COUNTIF(prioritiesUnsorted, "&lt;"&amp;prioritiesUnsorted), 0))</f>
        <v>*</v>
      </c>
    </row>
    <row r="18" spans="7:20" x14ac:dyDescent="0.25">
      <c r="G18">
        <v>3</v>
      </c>
      <c r="H18" s="1">
        <f t="shared" ca="1" si="0"/>
        <v>42687</v>
      </c>
      <c r="I18">
        <f ca="1">I17+COUNTIFS(issues[OPENED ON],H18,issues[TYPE],type,issues[PRIORITY],priority)</f>
        <v>0</v>
      </c>
      <c r="J18">
        <f ca="1">J17+COUNTIFS(issues[CLOSED ON],H18,issues[TYPE],type,issues[PRIORITY],priority)</f>
        <v>0</v>
      </c>
      <c r="N18" t="e">
        <f t="array" ref="N18">INDEX(issues[TYPE],MATCH(0,COUNTIF(N$15:N17, issues[TYPE]),0))</f>
        <v>#N/A</v>
      </c>
      <c r="O18" t="e">
        <f t="array" ref="O18">INDEX(issues[PRIORITY],MATCH(0,COUNTIF(O$15:O17,issues[PRIORITY]),0))</f>
        <v>#N/A</v>
      </c>
      <c r="S18" t="str">
        <f t="array" aca="1" ref="S18" ca="1">INDEX(typesUnsorted, MATCH(SMALL(COUNTIF(typesUnsorted, "&lt;"&amp;typesUnsorted), ROW(3:3)), COUNTIF(typesUnsorted, "&lt;"&amp;typesUnsorted), 0))</f>
        <v>UI</v>
      </c>
      <c r="T18" t="str">
        <f t="array" aca="1" ref="T18" ca="1">INDEX(prioritiesUnsorted, MATCH(SMALL(COUNTIF(prioritiesUnsorted, "&lt;"&amp;prioritiesUnsorted), ROW(3:3)), COUNTIF(prioritiesUnsorted, "&lt;"&amp;prioritiesUnsorted), 0))</f>
        <v>Minor</v>
      </c>
    </row>
    <row r="19" spans="7:20" x14ac:dyDescent="0.25">
      <c r="G19">
        <v>4</v>
      </c>
      <c r="H19" s="1">
        <f t="shared" ca="1" si="0"/>
        <v>42688</v>
      </c>
      <c r="I19">
        <f ca="1">I18+COUNTIFS(issues[OPENED ON],H19,issues[TYPE],type,issues[PRIORITY],priority)</f>
        <v>0</v>
      </c>
      <c r="J19">
        <f ca="1">J18+COUNTIFS(issues[CLOSED ON],H19,issues[TYPE],type,issues[PRIORITY],priority)</f>
        <v>0</v>
      </c>
      <c r="N19" t="e">
        <f t="array" ref="N19">INDEX(issues[TYPE],MATCH(0,COUNTIF(N$15:N18, issues[TYPE]),0))</f>
        <v>#N/A</v>
      </c>
      <c r="O19" t="e">
        <f t="array" ref="O19">INDEX(issues[PRIORITY],MATCH(0,COUNTIF(O$15:O18,issues[PRIORITY]),0))</f>
        <v>#N/A</v>
      </c>
      <c r="S19" t="e">
        <f t="array" aca="1" ref="S19" ca="1">INDEX(typesUnsorted, MATCH(SMALL(COUNTIF(typesUnsorted, "&lt;"&amp;typesUnsorted), ROW(4:4)), COUNTIF(typesUnsorted, "&lt;"&amp;typesUnsorted), 0))</f>
        <v>#NUM!</v>
      </c>
      <c r="T19" t="e">
        <f t="array" aca="1" ref="T19" ca="1">INDEX(prioritiesUnsorted, MATCH(SMALL(COUNTIF(prioritiesUnsorted, "&lt;"&amp;prioritiesUnsorted), ROW(4:4)), COUNTIF(prioritiesUnsorted, "&lt;"&amp;prioritiesUnsorted), 0))</f>
        <v>#NUM!</v>
      </c>
    </row>
    <row r="20" spans="7:20" x14ac:dyDescent="0.25">
      <c r="G20">
        <v>5</v>
      </c>
      <c r="H20" s="1">
        <f t="shared" ca="1" si="0"/>
        <v>42689</v>
      </c>
      <c r="I20">
        <f ca="1">I19+COUNTIFS(issues[OPENED ON],H20,issues[TYPE],type,issues[PRIORITY],priority)</f>
        <v>0</v>
      </c>
      <c r="J20">
        <f ca="1">J19+COUNTIFS(issues[CLOSED ON],H20,issues[TYPE],type,issues[PRIORITY],priority)</f>
        <v>0</v>
      </c>
      <c r="N20" t="e">
        <f t="array" ref="N20">INDEX(issues[TYPE],MATCH(0,COUNTIF(N$15:N19, issues[TYPE]),0))</f>
        <v>#N/A</v>
      </c>
      <c r="O20" t="e">
        <f t="array" ref="O20">INDEX(issues[PRIORITY],MATCH(0,COUNTIF(O$15:O19,issues[PRIORITY]),0))</f>
        <v>#N/A</v>
      </c>
      <c r="S20" t="e">
        <f t="array" aca="1" ref="S20" ca="1">INDEX(typesUnsorted, MATCH(SMALL(COUNTIF(typesUnsorted, "&lt;"&amp;typesUnsorted), ROW(5:5)), COUNTIF(typesUnsorted, "&lt;"&amp;typesUnsorted), 0))</f>
        <v>#NUM!</v>
      </c>
      <c r="T20" t="e">
        <f t="array" aca="1" ref="T20" ca="1">INDEX(prioritiesUnsorted, MATCH(SMALL(COUNTIF(prioritiesUnsorted, "&lt;"&amp;prioritiesUnsorted), ROW(5:5)), COUNTIF(prioritiesUnsorted, "&lt;"&amp;prioritiesUnsorted), 0))</f>
        <v>#NUM!</v>
      </c>
    </row>
    <row r="21" spans="7:20" x14ac:dyDescent="0.25">
      <c r="G21">
        <v>6</v>
      </c>
      <c r="H21" s="1">
        <f t="shared" ca="1" si="0"/>
        <v>42690</v>
      </c>
      <c r="I21">
        <f ca="1">I20+COUNTIFS(issues[OPENED ON],H21,issues[TYPE],type,issues[PRIORITY],priority)</f>
        <v>0</v>
      </c>
      <c r="J21">
        <f ca="1">J20+COUNTIFS(issues[CLOSED ON],H21,issues[TYPE],type,issues[PRIORITY],priority)</f>
        <v>0</v>
      </c>
      <c r="N21" t="e">
        <f t="array" ref="N21">INDEX(issues[TYPE],MATCH(0,COUNTIF(N$15:N20, issues[TYPE]),0))</f>
        <v>#N/A</v>
      </c>
      <c r="O21" t="e">
        <f t="array" ref="O21">INDEX(issues[PRIORITY],MATCH(0,COUNTIF(O$15:O20,issues[PRIORITY]),0))</f>
        <v>#N/A</v>
      </c>
      <c r="S21" t="e">
        <f t="array" aca="1" ref="S21" ca="1">INDEX(typesUnsorted, MATCH(SMALL(COUNTIF(typesUnsorted, "&lt;"&amp;typesUnsorted), ROW(6:6)), COUNTIF(typesUnsorted, "&lt;"&amp;typesUnsorted), 0))</f>
        <v>#NUM!</v>
      </c>
      <c r="T21" t="e">
        <f t="array" aca="1" ref="T21" ca="1">INDEX(prioritiesUnsorted, MATCH(SMALL(COUNTIF(prioritiesUnsorted, "&lt;"&amp;prioritiesUnsorted), ROW(6:6)), COUNTIF(prioritiesUnsorted, "&lt;"&amp;prioritiesUnsorted), 0))</f>
        <v>#NUM!</v>
      </c>
    </row>
    <row r="22" spans="7:20" x14ac:dyDescent="0.25">
      <c r="G22">
        <v>7</v>
      </c>
      <c r="H22" s="1">
        <f t="shared" ca="1" si="0"/>
        <v>42691</v>
      </c>
      <c r="I22">
        <f ca="1">I21+COUNTIFS(issues[OPENED ON],H22,issues[TYPE],type,issues[PRIORITY],priority)</f>
        <v>0</v>
      </c>
      <c r="J22">
        <f ca="1">J21+COUNTIFS(issues[CLOSED ON],H22,issues[TYPE],type,issues[PRIORITY],priority)</f>
        <v>0</v>
      </c>
      <c r="N22" t="e">
        <f t="array" ref="N22">INDEX(issues[TYPE],MATCH(0,COUNTIF(N$15:N21, issues[TYPE]),0))</f>
        <v>#N/A</v>
      </c>
      <c r="O22" t="e">
        <f t="array" ref="O22">INDEX(issues[PRIORITY],MATCH(0,COUNTIF(O$15:O21,issues[PRIORITY]),0))</f>
        <v>#N/A</v>
      </c>
      <c r="S22" t="e">
        <f t="array" aca="1" ref="S22" ca="1">INDEX(typesUnsorted, MATCH(SMALL(COUNTIF(typesUnsorted, "&lt;"&amp;typesUnsorted), ROW(7:7)), COUNTIF(typesUnsorted, "&lt;"&amp;typesUnsorted), 0))</f>
        <v>#NUM!</v>
      </c>
      <c r="T22" t="e">
        <f t="array" aca="1" ref="T22" ca="1">INDEX(prioritiesUnsorted, MATCH(SMALL(COUNTIF(prioritiesUnsorted, "&lt;"&amp;prioritiesUnsorted), ROW(7:7)), COUNTIF(prioritiesUnsorted, "&lt;"&amp;prioritiesUnsorted), 0))</f>
        <v>#NUM!</v>
      </c>
    </row>
    <row r="23" spans="7:20" x14ac:dyDescent="0.25">
      <c r="G23">
        <v>8</v>
      </c>
      <c r="H23" s="1">
        <f t="shared" ca="1" si="0"/>
        <v>42692</v>
      </c>
      <c r="I23">
        <f ca="1">I22+COUNTIFS(issues[OPENED ON],H23,issues[TYPE],type,issues[PRIORITY],priority)</f>
        <v>0</v>
      </c>
      <c r="J23">
        <f ca="1">J22+COUNTIFS(issues[CLOSED ON],H23,issues[TYPE],type,issues[PRIORITY],priority)</f>
        <v>0</v>
      </c>
      <c r="N23" t="e">
        <f t="array" ref="N23">INDEX(issues[TYPE],MATCH(0,COUNTIF(N$15:N22, issues[TYPE]),0))</f>
        <v>#N/A</v>
      </c>
      <c r="O23" t="e">
        <f t="array" ref="O23">INDEX(issues[PRIORITY],MATCH(0,COUNTIF(O$15:O22,issues[PRIORITY]),0))</f>
        <v>#N/A</v>
      </c>
      <c r="S23" t="e">
        <f t="array" aca="1" ref="S23" ca="1">INDEX(typesUnsorted, MATCH(SMALL(COUNTIF(typesUnsorted, "&lt;"&amp;typesUnsorted), ROW(8:8)), COUNTIF(typesUnsorted, "&lt;"&amp;typesUnsorted), 0))</f>
        <v>#NUM!</v>
      </c>
      <c r="T23" t="e">
        <f t="array" aca="1" ref="T23" ca="1">INDEX(prioritiesUnsorted, MATCH(SMALL(COUNTIF(prioritiesUnsorted, "&lt;"&amp;prioritiesUnsorted), ROW(8:8)), COUNTIF(prioritiesUnsorted, "&lt;"&amp;prioritiesUnsorted), 0))</f>
        <v>#NUM!</v>
      </c>
    </row>
    <row r="24" spans="7:20" x14ac:dyDescent="0.25">
      <c r="G24">
        <v>9</v>
      </c>
      <c r="H24" s="1">
        <f t="shared" ca="1" si="0"/>
        <v>42693</v>
      </c>
      <c r="I24">
        <f ca="1">I23+COUNTIFS(issues[OPENED ON],H24,issues[TYPE],type,issues[PRIORITY],priority)</f>
        <v>0</v>
      </c>
      <c r="J24">
        <f ca="1">J23+COUNTIFS(issues[CLOSED ON],H24,issues[TYPE],type,issues[PRIORITY],priority)</f>
        <v>0</v>
      </c>
      <c r="N24" t="e">
        <f t="array" ref="N24">INDEX(issues[TYPE],MATCH(0,COUNTIF(N$15:N23, issues[TYPE]),0))</f>
        <v>#N/A</v>
      </c>
      <c r="O24" t="e">
        <f t="array" ref="O24">INDEX(issues[PRIORITY],MATCH(0,COUNTIF(O$15:O23,issues[PRIORITY]),0))</f>
        <v>#N/A</v>
      </c>
      <c r="S24" t="e">
        <f t="array" aca="1" ref="S24" ca="1">INDEX(typesUnsorted, MATCH(SMALL(COUNTIF(typesUnsorted, "&lt;"&amp;typesUnsorted), ROW(9:9)), COUNTIF(typesUnsorted, "&lt;"&amp;typesUnsorted), 0))</f>
        <v>#NUM!</v>
      </c>
      <c r="T24" t="e">
        <f t="array" aca="1" ref="T24" ca="1">INDEX(prioritiesUnsorted, MATCH(SMALL(COUNTIF(prioritiesUnsorted, "&lt;"&amp;prioritiesUnsorted), ROW(9:9)), COUNTIF(prioritiesUnsorted, "&lt;"&amp;prioritiesUnsorted), 0))</f>
        <v>#NUM!</v>
      </c>
    </row>
    <row r="25" spans="7:20" x14ac:dyDescent="0.25">
      <c r="G25">
        <v>10</v>
      </c>
      <c r="H25" s="1">
        <f t="shared" ca="1" si="0"/>
        <v>42694</v>
      </c>
      <c r="I25">
        <f ca="1">I24+COUNTIFS(issues[OPENED ON],H25,issues[TYPE],type,issues[PRIORITY],priority)</f>
        <v>0</v>
      </c>
      <c r="J25">
        <f ca="1">J24+COUNTIFS(issues[CLOSED ON],H25,issues[TYPE],type,issues[PRIORITY],priority)</f>
        <v>0</v>
      </c>
      <c r="N25" t="e">
        <f t="array" ref="N25">INDEX(issues[TYPE],MATCH(0,COUNTIF(N$15:N24, issues[TYPE]),0))</f>
        <v>#N/A</v>
      </c>
      <c r="O25" t="e">
        <f t="array" ref="O25">INDEX(issues[PRIORITY],MATCH(0,COUNTIF(O$15:O24,issues[PRIORITY]),0))</f>
        <v>#N/A</v>
      </c>
      <c r="S25" t="e">
        <f t="array" aca="1" ref="S25" ca="1">INDEX(typesUnsorted, MATCH(SMALL(COUNTIF(typesUnsorted, "&lt;"&amp;typesUnsorted), ROW(10:10)), COUNTIF(typesUnsorted, "&lt;"&amp;typesUnsorted), 0))</f>
        <v>#NUM!</v>
      </c>
      <c r="T25" t="e">
        <f t="array" aca="1" ref="T25" ca="1">INDEX(prioritiesUnsorted, MATCH(SMALL(COUNTIF(prioritiesUnsorted, "&lt;"&amp;prioritiesUnsorted), ROW(10:10)), COUNTIF(prioritiesUnsorted, "&lt;"&amp;prioritiesUnsorted), 0))</f>
        <v>#NUM!</v>
      </c>
    </row>
    <row r="26" spans="7:20" x14ac:dyDescent="0.25">
      <c r="G26">
        <v>11</v>
      </c>
      <c r="H26" s="1">
        <f t="shared" ca="1" si="0"/>
        <v>42695</v>
      </c>
      <c r="I26">
        <f ca="1">I25+COUNTIFS(issues[OPENED ON],H26,issues[TYPE],type,issues[PRIORITY],priority)</f>
        <v>0</v>
      </c>
      <c r="J26">
        <f ca="1">J25+COUNTIFS(issues[CLOSED ON],H26,issues[TYPE],type,issues[PRIORITY],priority)</f>
        <v>0</v>
      </c>
      <c r="N26" t="e">
        <f t="array" ref="N26">INDEX(issues[TYPE],MATCH(0,COUNTIF(N$15:N25, issues[TYPE]),0))</f>
        <v>#N/A</v>
      </c>
      <c r="O26" t="e">
        <f t="array" ref="O26">INDEX(issues[PRIORITY],MATCH(0,COUNTIF(O$15:O25,issues[PRIORITY]),0))</f>
        <v>#N/A</v>
      </c>
      <c r="S26" t="e">
        <f t="array" aca="1" ref="S26" ca="1">INDEX(typesUnsorted, MATCH(SMALL(COUNTIF(typesUnsorted, "&lt;"&amp;typesUnsorted), ROW(11:11)), COUNTIF(typesUnsorted, "&lt;"&amp;typesUnsorted), 0))</f>
        <v>#NUM!</v>
      </c>
      <c r="T26" t="e">
        <f t="array" aca="1" ref="T26" ca="1">INDEX(prioritiesUnsorted, MATCH(SMALL(COUNTIF(prioritiesUnsorted, "&lt;"&amp;prioritiesUnsorted), ROW(11:11)), COUNTIF(prioritiesUnsorted, "&lt;"&amp;prioritiesUnsorted), 0))</f>
        <v>#NUM!</v>
      </c>
    </row>
    <row r="27" spans="7:20" x14ac:dyDescent="0.25">
      <c r="G27">
        <v>12</v>
      </c>
      <c r="H27" s="1">
        <f t="shared" ca="1" si="0"/>
        <v>42696</v>
      </c>
      <c r="I27">
        <f ca="1">I26+COUNTIFS(issues[OPENED ON],H27,issues[TYPE],type,issues[PRIORITY],priority)</f>
        <v>0</v>
      </c>
      <c r="J27">
        <f ca="1">J26+COUNTIFS(issues[CLOSED ON],H27,issues[TYPE],type,issues[PRIORITY],priority)</f>
        <v>0</v>
      </c>
      <c r="N27" t="e">
        <f t="array" ref="N27">INDEX(issues[TYPE],MATCH(0,COUNTIF(N$15:N26, issues[TYPE]),0))</f>
        <v>#N/A</v>
      </c>
      <c r="O27" t="e">
        <f t="array" ref="O27">INDEX(issues[PRIORITY],MATCH(0,COUNTIF(O$15:O26,issues[PRIORITY]),0))</f>
        <v>#N/A</v>
      </c>
      <c r="S27" t="e">
        <f t="array" aca="1" ref="S27" ca="1">INDEX(typesUnsorted, MATCH(SMALL(COUNTIF(typesUnsorted, "&lt;"&amp;typesUnsorted), ROW(12:12)), COUNTIF(typesUnsorted, "&lt;"&amp;typesUnsorted), 0))</f>
        <v>#NUM!</v>
      </c>
      <c r="T27" t="e">
        <f t="array" aca="1" ref="T27" ca="1">INDEX(prioritiesUnsorted, MATCH(SMALL(COUNTIF(prioritiesUnsorted, "&lt;"&amp;prioritiesUnsorted), ROW(12:12)), COUNTIF(prioritiesUnsorted, "&lt;"&amp;prioritiesUnsorted), 0))</f>
        <v>#NUM!</v>
      </c>
    </row>
    <row r="28" spans="7:20" x14ac:dyDescent="0.25">
      <c r="G28">
        <v>13</v>
      </c>
      <c r="H28" s="1">
        <f t="shared" ca="1" si="0"/>
        <v>42697</v>
      </c>
      <c r="I28">
        <f ca="1">I27+COUNTIFS(issues[OPENED ON],H28,issues[TYPE],type,issues[PRIORITY],priority)</f>
        <v>0</v>
      </c>
      <c r="J28">
        <f ca="1">J27+COUNTIFS(issues[CLOSED ON],H28,issues[TYPE],type,issues[PRIORITY],priority)</f>
        <v>0</v>
      </c>
      <c r="N28" t="e">
        <f t="array" ref="N28">INDEX(issues[TYPE],MATCH(0,COUNTIF(N$15:N27, issues[TYPE]),0))</f>
        <v>#N/A</v>
      </c>
      <c r="O28" t="e">
        <f t="array" ref="O28">INDEX(issues[PRIORITY],MATCH(0,COUNTIF(O$15:O27,issues[PRIORITY]),0))</f>
        <v>#N/A</v>
      </c>
      <c r="S28" t="e">
        <f t="array" aca="1" ref="S28" ca="1">INDEX(typesUnsorted, MATCH(SMALL(COUNTIF(typesUnsorted, "&lt;"&amp;typesUnsorted), ROW(13:13)), COUNTIF(typesUnsorted, "&lt;"&amp;typesUnsorted), 0))</f>
        <v>#NUM!</v>
      </c>
      <c r="T28" t="e">
        <f t="array" aca="1" ref="T28" ca="1">INDEX(prioritiesUnsorted, MATCH(SMALL(COUNTIF(prioritiesUnsorted, "&lt;"&amp;prioritiesUnsorted), ROW(13:13)), COUNTIF(prioritiesUnsorted, "&lt;"&amp;prioritiesUnsorted), 0))</f>
        <v>#NUM!</v>
      </c>
    </row>
    <row r="29" spans="7:20" x14ac:dyDescent="0.25">
      <c r="G29">
        <v>14</v>
      </c>
      <c r="H29" s="1">
        <f t="shared" ca="1" si="0"/>
        <v>42698</v>
      </c>
      <c r="I29">
        <f ca="1">I28+COUNTIFS(issues[OPENED ON],H29,issues[TYPE],type,issues[PRIORITY],priority)</f>
        <v>0</v>
      </c>
      <c r="J29">
        <f ca="1">J28+COUNTIFS(issues[CLOSED ON],H29,issues[TYPE],type,issues[PRIORITY],priority)</f>
        <v>0</v>
      </c>
      <c r="N29" t="e">
        <f t="array" ref="N29">INDEX(issues[TYPE],MATCH(0,COUNTIF(N$15:N28, issues[TYPE]),0))</f>
        <v>#N/A</v>
      </c>
      <c r="O29" t="e">
        <f t="array" ref="O29">INDEX(issues[PRIORITY],MATCH(0,COUNTIF(O$15:O28,issues[PRIORITY]),0))</f>
        <v>#N/A</v>
      </c>
      <c r="S29" t="e">
        <f t="array" aca="1" ref="S29" ca="1">INDEX(typesUnsorted, MATCH(SMALL(COUNTIF(typesUnsorted, "&lt;"&amp;typesUnsorted), ROW(14:14)), COUNTIF(typesUnsorted, "&lt;"&amp;typesUnsorted), 0))</f>
        <v>#NUM!</v>
      </c>
      <c r="T29" t="e">
        <f t="array" aca="1" ref="T29" ca="1">INDEX(prioritiesUnsorted, MATCH(SMALL(COUNTIF(prioritiesUnsorted, "&lt;"&amp;prioritiesUnsorted), ROW(14:14)), COUNTIF(prioritiesUnsorted, "&lt;"&amp;prioritiesUnsorted), 0))</f>
        <v>#NUM!</v>
      </c>
    </row>
    <row r="30" spans="7:20" x14ac:dyDescent="0.25">
      <c r="G30">
        <v>15</v>
      </c>
      <c r="H30" s="1">
        <f t="shared" ca="1" si="0"/>
        <v>42699</v>
      </c>
      <c r="I30">
        <f ca="1">I29+COUNTIFS(issues[OPENED ON],H30,issues[TYPE],type,issues[PRIORITY],priority)</f>
        <v>0</v>
      </c>
      <c r="J30">
        <f ca="1">J29+COUNTIFS(issues[CLOSED ON],H30,issues[TYPE],type,issues[PRIORITY],priority)</f>
        <v>0</v>
      </c>
      <c r="N30" t="e">
        <f t="array" ref="N30">INDEX(issues[TYPE],MATCH(0,COUNTIF(N$15:N29, issues[TYPE]),0))</f>
        <v>#N/A</v>
      </c>
      <c r="O30" t="e">
        <f t="array" ref="O30">INDEX(issues[PRIORITY],MATCH(0,COUNTIF(O$15:O29,issues[PRIORITY]),0))</f>
        <v>#N/A</v>
      </c>
      <c r="S30" t="e">
        <f t="array" aca="1" ref="S30" ca="1">INDEX(typesUnsorted, MATCH(SMALL(COUNTIF(typesUnsorted, "&lt;"&amp;typesUnsorted), ROW(15:15)), COUNTIF(typesUnsorted, "&lt;"&amp;typesUnsorted), 0))</f>
        <v>#NUM!</v>
      </c>
      <c r="T30" t="e">
        <f t="array" aca="1" ref="T30" ca="1">INDEX(prioritiesUnsorted, MATCH(SMALL(COUNTIF(prioritiesUnsorted, "&lt;"&amp;prioritiesUnsorted), ROW(15:15)), COUNTIF(prioritiesUnsorted, "&lt;"&amp;prioritiesUnsorted), 0))</f>
        <v>#NUM!</v>
      </c>
    </row>
    <row r="31" spans="7:20" x14ac:dyDescent="0.25">
      <c r="G31">
        <v>16</v>
      </c>
      <c r="H31" s="1">
        <f t="shared" ca="1" si="0"/>
        <v>42700</v>
      </c>
      <c r="I31">
        <f ca="1">I30+COUNTIFS(issues[OPENED ON],H31,issues[TYPE],type,issues[PRIORITY],priority)</f>
        <v>0</v>
      </c>
      <c r="J31">
        <f ca="1">J30+COUNTIFS(issues[CLOSED ON],H31,issues[TYPE],type,issues[PRIORITY],priority)</f>
        <v>0</v>
      </c>
      <c r="N31" t="e">
        <f t="array" ref="N31">INDEX(issues[TYPE],MATCH(0,COUNTIF(N$15:N30, issues[TYPE]),0))</f>
        <v>#N/A</v>
      </c>
      <c r="O31" t="e">
        <f t="array" ref="O31">INDEX(issues[PRIORITY],MATCH(0,COUNTIF(O$15:O30,issues[PRIORITY]),0))</f>
        <v>#N/A</v>
      </c>
      <c r="S31" t="e">
        <f t="array" aca="1" ref="S31" ca="1">INDEX(typesUnsorted, MATCH(SMALL(COUNTIF(typesUnsorted, "&lt;"&amp;typesUnsorted), ROW(16:16)), COUNTIF(typesUnsorted, "&lt;"&amp;typesUnsorted), 0))</f>
        <v>#NUM!</v>
      </c>
      <c r="T31" t="e">
        <f t="array" aca="1" ref="T31" ca="1">INDEX(prioritiesUnsorted, MATCH(SMALL(COUNTIF(prioritiesUnsorted, "&lt;"&amp;prioritiesUnsorted), ROW(16:16)), COUNTIF(prioritiesUnsorted, "&lt;"&amp;prioritiesUnsorted), 0))</f>
        <v>#NUM!</v>
      </c>
    </row>
    <row r="32" spans="7:20" x14ac:dyDescent="0.25">
      <c r="G32">
        <v>17</v>
      </c>
      <c r="H32" s="1">
        <f t="shared" ca="1" si="0"/>
        <v>42701</v>
      </c>
      <c r="I32">
        <f ca="1">I31+COUNTIFS(issues[OPENED ON],H32,issues[TYPE],type,issues[PRIORITY],priority)</f>
        <v>0</v>
      </c>
      <c r="J32">
        <f ca="1">J31+COUNTIFS(issues[CLOSED ON],H32,issues[TYPE],type,issues[PRIORITY],priority)</f>
        <v>0</v>
      </c>
      <c r="N32" t="e">
        <f t="array" ref="N32">INDEX(issues[TYPE],MATCH(0,COUNTIF(N$15:N31, issues[TYPE]),0))</f>
        <v>#N/A</v>
      </c>
      <c r="O32" t="e">
        <f t="array" ref="O32">INDEX(issues[PRIORITY],MATCH(0,COUNTIF(O$15:O31,issues[PRIORITY]),0))</f>
        <v>#N/A</v>
      </c>
      <c r="S32" t="e">
        <f t="array" aca="1" ref="S32" ca="1">INDEX(typesUnsorted, MATCH(SMALL(COUNTIF(typesUnsorted, "&lt;"&amp;typesUnsorted), ROW(17:17)), COUNTIF(typesUnsorted, "&lt;"&amp;typesUnsorted), 0))</f>
        <v>#NUM!</v>
      </c>
      <c r="T32" t="e">
        <f t="array" aca="1" ref="T32" ca="1">INDEX(prioritiesUnsorted, MATCH(SMALL(COUNTIF(prioritiesUnsorted, "&lt;"&amp;prioritiesUnsorted), ROW(17:17)), COUNTIF(prioritiesUnsorted, "&lt;"&amp;prioritiesUnsorted), 0))</f>
        <v>#NUM!</v>
      </c>
    </row>
    <row r="33" spans="7:20" x14ac:dyDescent="0.25">
      <c r="G33">
        <v>18</v>
      </c>
      <c r="H33" s="1">
        <f t="shared" ca="1" si="0"/>
        <v>42702</v>
      </c>
      <c r="I33">
        <f ca="1">I32+COUNTIFS(issues[OPENED ON],H33,issues[TYPE],type,issues[PRIORITY],priority)</f>
        <v>0</v>
      </c>
      <c r="J33">
        <f ca="1">J32+COUNTIFS(issues[CLOSED ON],H33,issues[TYPE],type,issues[PRIORITY],priority)</f>
        <v>0</v>
      </c>
      <c r="N33" t="e">
        <f t="array" ref="N33">INDEX(issues[TYPE],MATCH(0,COUNTIF(N$15:N32, issues[TYPE]),0))</f>
        <v>#N/A</v>
      </c>
      <c r="O33" t="e">
        <f t="array" ref="O33">INDEX(issues[PRIORITY],MATCH(0,COUNTIF(O$15:O32,issues[PRIORITY]),0))</f>
        <v>#N/A</v>
      </c>
      <c r="S33" t="e">
        <f t="array" aca="1" ref="S33" ca="1">INDEX(typesUnsorted, MATCH(SMALL(COUNTIF(typesUnsorted, "&lt;"&amp;typesUnsorted), ROW(18:18)), COUNTIF(typesUnsorted, "&lt;"&amp;typesUnsorted), 0))</f>
        <v>#NUM!</v>
      </c>
      <c r="T33" t="e">
        <f t="array" aca="1" ref="T33" ca="1">INDEX(prioritiesUnsorted, MATCH(SMALL(COUNTIF(prioritiesUnsorted, "&lt;"&amp;prioritiesUnsorted), ROW(18:18)), COUNTIF(prioritiesUnsorted, "&lt;"&amp;prioritiesUnsorted), 0))</f>
        <v>#NUM!</v>
      </c>
    </row>
    <row r="34" spans="7:20" x14ac:dyDescent="0.25">
      <c r="G34">
        <v>19</v>
      </c>
      <c r="H34" s="1">
        <f t="shared" ca="1" si="0"/>
        <v>42703</v>
      </c>
      <c r="I34">
        <f ca="1">I33+COUNTIFS(issues[OPENED ON],H34,issues[TYPE],type,issues[PRIORITY],priority)</f>
        <v>0</v>
      </c>
      <c r="J34">
        <f ca="1">J33+COUNTIFS(issues[CLOSED ON],H34,issues[TYPE],type,issues[PRIORITY],priority)</f>
        <v>0</v>
      </c>
      <c r="N34" t="e">
        <f t="array" ref="N34">INDEX(issues[TYPE],MATCH(0,COUNTIF(N$15:N33, issues[TYPE]),0))</f>
        <v>#N/A</v>
      </c>
      <c r="O34" t="e">
        <f t="array" ref="O34">INDEX(issues[PRIORITY],MATCH(0,COUNTIF(O$15:O33,issues[PRIORITY]),0))</f>
        <v>#N/A</v>
      </c>
      <c r="S34" t="e">
        <f t="array" aca="1" ref="S34" ca="1">INDEX(typesUnsorted, MATCH(SMALL(COUNTIF(typesUnsorted, "&lt;"&amp;typesUnsorted), ROW(19:19)), COUNTIF(typesUnsorted, "&lt;"&amp;typesUnsorted), 0))</f>
        <v>#NUM!</v>
      </c>
      <c r="T34" t="e">
        <f t="array" aca="1" ref="T34" ca="1">INDEX(prioritiesUnsorted, MATCH(SMALL(COUNTIF(prioritiesUnsorted, "&lt;"&amp;prioritiesUnsorted), ROW(19:19)), COUNTIF(prioritiesUnsorted, "&lt;"&amp;prioritiesUnsorted), 0))</f>
        <v>#NUM!</v>
      </c>
    </row>
    <row r="35" spans="7:20" x14ac:dyDescent="0.25">
      <c r="G35">
        <v>20</v>
      </c>
      <c r="H35" s="1">
        <f t="shared" ca="1" si="0"/>
        <v>42704</v>
      </c>
      <c r="I35">
        <f ca="1">I34+COUNTIFS(issues[OPENED ON],H35,issues[TYPE],type,issues[PRIORITY],priority)</f>
        <v>0</v>
      </c>
      <c r="J35">
        <f ca="1">J34+COUNTIFS(issues[CLOSED ON],H35,issues[TYPE],type,issues[PRIORITY],priority)</f>
        <v>0</v>
      </c>
      <c r="N35" t="e">
        <f t="array" ref="N35">INDEX(issues[TYPE],MATCH(0,COUNTIF(N$15:N34, issues[TYPE]),0))</f>
        <v>#N/A</v>
      </c>
      <c r="O35" t="e">
        <f t="array" ref="O35">INDEX(issues[PRIORITY],MATCH(0,COUNTIF(O$15:O34,issues[PRIORITY]),0))</f>
        <v>#N/A</v>
      </c>
      <c r="S35" t="e">
        <f t="array" aca="1" ref="S35" ca="1">INDEX(typesUnsorted, MATCH(SMALL(COUNTIF(typesUnsorted, "&lt;"&amp;typesUnsorted), ROW(20:20)), COUNTIF(typesUnsorted, "&lt;"&amp;typesUnsorted), 0))</f>
        <v>#NUM!</v>
      </c>
      <c r="T35" t="e">
        <f t="array" aca="1" ref="T35" ca="1">INDEX(prioritiesUnsorted, MATCH(SMALL(COUNTIF(prioritiesUnsorted, "&lt;"&amp;prioritiesUnsorted), ROW(20:20)), COUNTIF(prioritiesUnsorted, "&lt;"&amp;prioritiesUnsorted), 0))</f>
        <v>#NUM!</v>
      </c>
    </row>
    <row r="36" spans="7:20" x14ac:dyDescent="0.25">
      <c r="G36">
        <v>21</v>
      </c>
      <c r="H36" s="1">
        <f t="shared" ca="1" si="0"/>
        <v>42705</v>
      </c>
      <c r="I36">
        <f ca="1">I35+COUNTIFS(issues[OPENED ON],H36,issues[TYPE],type,issues[PRIORITY],priority)</f>
        <v>0</v>
      </c>
      <c r="J36">
        <f ca="1">J35+COUNTIFS(issues[CLOSED ON],H36,issues[TYPE],type,issues[PRIORITY],priority)</f>
        <v>0</v>
      </c>
      <c r="N36" t="e">
        <f t="array" ref="N36">INDEX(issues[TYPE],MATCH(0,COUNTIF(N$15:N35, issues[TYPE]),0))</f>
        <v>#N/A</v>
      </c>
      <c r="O36" t="e">
        <f t="array" ref="O36">INDEX(issues[PRIORITY],MATCH(0,COUNTIF(O$15:O35,issues[PRIORITY]),0))</f>
        <v>#N/A</v>
      </c>
      <c r="S36" t="e">
        <f t="array" aca="1" ref="S36" ca="1">INDEX(typesUnsorted, MATCH(SMALL(COUNTIF(typesUnsorted, "&lt;"&amp;typesUnsorted), ROW(21:21)), COUNTIF(typesUnsorted, "&lt;"&amp;typesUnsorted), 0))</f>
        <v>#NUM!</v>
      </c>
      <c r="T36" t="e">
        <f t="array" aca="1" ref="T36" ca="1">INDEX(prioritiesUnsorted, MATCH(SMALL(COUNTIF(prioritiesUnsorted, "&lt;"&amp;prioritiesUnsorted), ROW(21:21)), COUNTIF(prioritiesUnsorted, "&lt;"&amp;prioritiesUnsorted), 0))</f>
        <v>#NUM!</v>
      </c>
    </row>
    <row r="37" spans="7:20" x14ac:dyDescent="0.25">
      <c r="G37">
        <v>22</v>
      </c>
      <c r="H37" s="1">
        <f t="shared" ca="1" si="0"/>
        <v>42706</v>
      </c>
      <c r="I37">
        <f ca="1">I36+COUNTIFS(issues[OPENED ON],H37,issues[TYPE],type,issues[PRIORITY],priority)</f>
        <v>0</v>
      </c>
      <c r="J37">
        <f ca="1">J36+COUNTIFS(issues[CLOSED ON],H37,issues[TYPE],type,issues[PRIORITY],priority)</f>
        <v>0</v>
      </c>
      <c r="N37" t="e">
        <f t="array" ref="N37">INDEX(issues[TYPE],MATCH(0,COUNTIF(N$15:N36, issues[TYPE]),0))</f>
        <v>#N/A</v>
      </c>
      <c r="O37" t="e">
        <f t="array" ref="O37">INDEX(issues[PRIORITY],MATCH(0,COUNTIF(O$15:O36,issues[PRIORITY]),0))</f>
        <v>#N/A</v>
      </c>
      <c r="S37" t="e">
        <f t="array" aca="1" ref="S37" ca="1">INDEX(typesUnsorted, MATCH(SMALL(COUNTIF(typesUnsorted, "&lt;"&amp;typesUnsorted), ROW(22:22)), COUNTIF(typesUnsorted, "&lt;"&amp;typesUnsorted), 0))</f>
        <v>#NUM!</v>
      </c>
      <c r="T37" t="e">
        <f t="array" aca="1" ref="T37" ca="1">INDEX(prioritiesUnsorted, MATCH(SMALL(COUNTIF(prioritiesUnsorted, "&lt;"&amp;prioritiesUnsorted), ROW(22:22)), COUNTIF(prioritiesUnsorted, "&lt;"&amp;prioritiesUnsorted), 0))</f>
        <v>#NUM!</v>
      </c>
    </row>
    <row r="38" spans="7:20" x14ac:dyDescent="0.25">
      <c r="G38">
        <v>23</v>
      </c>
      <c r="H38" s="1">
        <f t="shared" ca="1" si="0"/>
        <v>42707</v>
      </c>
      <c r="I38">
        <f ca="1">I37+COUNTIFS(issues[OPENED ON],H38,issues[TYPE],type,issues[PRIORITY],priority)</f>
        <v>0</v>
      </c>
      <c r="J38">
        <f ca="1">J37+COUNTIFS(issues[CLOSED ON],H38,issues[TYPE],type,issues[PRIORITY],priority)</f>
        <v>0</v>
      </c>
      <c r="N38" t="e">
        <f t="array" ref="N38">INDEX(issues[TYPE],MATCH(0,COUNTIF(N$15:N37, issues[TYPE]),0))</f>
        <v>#N/A</v>
      </c>
      <c r="O38" t="e">
        <f t="array" ref="O38">INDEX(issues[PRIORITY],MATCH(0,COUNTIF(O$15:O37,issues[PRIORITY]),0))</f>
        <v>#N/A</v>
      </c>
      <c r="S38" t="e">
        <f t="array" aca="1" ref="S38" ca="1">INDEX(typesUnsorted, MATCH(SMALL(COUNTIF(typesUnsorted, "&lt;"&amp;typesUnsorted), ROW(23:23)), COUNTIF(typesUnsorted, "&lt;"&amp;typesUnsorted), 0))</f>
        <v>#NUM!</v>
      </c>
      <c r="T38" t="e">
        <f t="array" aca="1" ref="T38" ca="1">INDEX(prioritiesUnsorted, MATCH(SMALL(COUNTIF(prioritiesUnsorted, "&lt;"&amp;prioritiesUnsorted), ROW(23:23)), COUNTIF(prioritiesUnsorted, "&lt;"&amp;prioritiesUnsorted), 0))</f>
        <v>#NUM!</v>
      </c>
    </row>
    <row r="39" spans="7:20" x14ac:dyDescent="0.25">
      <c r="G39">
        <v>24</v>
      </c>
      <c r="H39" s="1">
        <f t="shared" ca="1" si="0"/>
        <v>42708</v>
      </c>
      <c r="I39">
        <f ca="1">I38+COUNTIFS(issues[OPENED ON],H39,issues[TYPE],type,issues[PRIORITY],priority)</f>
        <v>0</v>
      </c>
      <c r="J39">
        <f ca="1">J38+COUNTIFS(issues[CLOSED ON],H39,issues[TYPE],type,issues[PRIORITY],priority)</f>
        <v>0</v>
      </c>
      <c r="N39" t="e">
        <f t="array" ref="N39">INDEX(issues[TYPE],MATCH(0,COUNTIF(N$15:N38, issues[TYPE]),0))</f>
        <v>#N/A</v>
      </c>
      <c r="O39" t="e">
        <f t="array" ref="O39">INDEX(issues[PRIORITY],MATCH(0,COUNTIF(O$15:O38,issues[PRIORITY]),0))</f>
        <v>#N/A</v>
      </c>
      <c r="S39" t="e">
        <f t="array" aca="1" ref="S39" ca="1">INDEX(typesUnsorted, MATCH(SMALL(COUNTIF(typesUnsorted, "&lt;"&amp;typesUnsorted), ROW(24:24)), COUNTIF(typesUnsorted, "&lt;"&amp;typesUnsorted), 0))</f>
        <v>#NUM!</v>
      </c>
      <c r="T39" t="e">
        <f t="array" aca="1" ref="T39" ca="1">INDEX(prioritiesUnsorted, MATCH(SMALL(COUNTIF(prioritiesUnsorted, "&lt;"&amp;prioritiesUnsorted), ROW(24:24)), COUNTIF(prioritiesUnsorted, "&lt;"&amp;prioritiesUnsorted), 0))</f>
        <v>#NUM!</v>
      </c>
    </row>
    <row r="40" spans="7:20" x14ac:dyDescent="0.25">
      <c r="G40">
        <v>25</v>
      </c>
      <c r="H40" s="1">
        <f t="shared" ca="1" si="0"/>
        <v>42709</v>
      </c>
      <c r="I40">
        <f ca="1">I39+COUNTIFS(issues[OPENED ON],H40,issues[TYPE],type,issues[PRIORITY],priority)</f>
        <v>0</v>
      </c>
      <c r="J40">
        <f ca="1">J39+COUNTIFS(issues[CLOSED ON],H40,issues[TYPE],type,issues[PRIORITY],priority)</f>
        <v>0</v>
      </c>
      <c r="N40" t="e">
        <f t="array" ref="N40">INDEX(issues[TYPE],MATCH(0,COUNTIF(N$15:N39, issues[TYPE]),0))</f>
        <v>#N/A</v>
      </c>
      <c r="O40" t="e">
        <f t="array" ref="O40">INDEX(issues[PRIORITY],MATCH(0,COUNTIF(O$15:O39,issues[PRIORITY]),0))</f>
        <v>#N/A</v>
      </c>
      <c r="S40" t="e">
        <f t="array" aca="1" ref="S40" ca="1">INDEX(typesUnsorted, MATCH(SMALL(COUNTIF(typesUnsorted, "&lt;"&amp;typesUnsorted), ROW(25:25)), COUNTIF(typesUnsorted, "&lt;"&amp;typesUnsorted), 0))</f>
        <v>#NUM!</v>
      </c>
      <c r="T40" t="e">
        <f t="array" aca="1" ref="T40" ca="1">INDEX(prioritiesUnsorted, MATCH(SMALL(COUNTIF(prioritiesUnsorted, "&lt;"&amp;prioritiesUnsorted), ROW(25:25)), COUNTIF(prioritiesUnsorted, "&lt;"&amp;prioritiesUnsorted), 0))</f>
        <v>#NUM!</v>
      </c>
    </row>
    <row r="41" spans="7:20" x14ac:dyDescent="0.25">
      <c r="G41">
        <v>26</v>
      </c>
      <c r="H41" s="1">
        <f t="shared" ca="1" si="0"/>
        <v>42710</v>
      </c>
      <c r="I41">
        <f ca="1">I40+COUNTIFS(issues[OPENED ON],H41,issues[TYPE],type,issues[PRIORITY],priority)</f>
        <v>0</v>
      </c>
      <c r="J41">
        <f ca="1">J40+COUNTIFS(issues[CLOSED ON],H41,issues[TYPE],type,issues[PRIORITY],priority)</f>
        <v>0</v>
      </c>
      <c r="N41" t="e">
        <f t="array" ref="N41">INDEX(issues[TYPE],MATCH(0,COUNTIF(N$15:N40, issues[TYPE]),0))</f>
        <v>#N/A</v>
      </c>
      <c r="O41" t="e">
        <f t="array" ref="O41">INDEX(issues[PRIORITY],MATCH(0,COUNTIF(O$15:O40,issues[PRIORITY]),0))</f>
        <v>#N/A</v>
      </c>
      <c r="S41" t="e">
        <f t="array" aca="1" ref="S41" ca="1">INDEX(typesUnsorted, MATCH(SMALL(COUNTIF(typesUnsorted, "&lt;"&amp;typesUnsorted), ROW(26:26)), COUNTIF(typesUnsorted, "&lt;"&amp;typesUnsorted), 0))</f>
        <v>#NUM!</v>
      </c>
      <c r="T41" t="e">
        <f t="array" aca="1" ref="T41" ca="1">INDEX(prioritiesUnsorted, MATCH(SMALL(COUNTIF(prioritiesUnsorted, "&lt;"&amp;prioritiesUnsorted), ROW(26:26)), COUNTIF(prioritiesUnsorted, "&lt;"&amp;prioritiesUnsorted), 0))</f>
        <v>#NUM!</v>
      </c>
    </row>
    <row r="42" spans="7:20" x14ac:dyDescent="0.25">
      <c r="G42">
        <v>27</v>
      </c>
      <c r="H42" s="1">
        <f t="shared" ca="1" si="0"/>
        <v>42711</v>
      </c>
      <c r="I42">
        <f ca="1">I41+COUNTIFS(issues[OPENED ON],H42,issues[TYPE],type,issues[PRIORITY],priority)</f>
        <v>0</v>
      </c>
      <c r="J42">
        <f ca="1">J41+COUNTIFS(issues[CLOSED ON],H42,issues[TYPE],type,issues[PRIORITY],priority)</f>
        <v>0</v>
      </c>
      <c r="N42" t="e">
        <f t="array" ref="N42">INDEX(issues[TYPE],MATCH(0,COUNTIF(N$15:N41, issues[TYPE]),0))</f>
        <v>#N/A</v>
      </c>
      <c r="O42" t="e">
        <f t="array" ref="O42">INDEX(issues[PRIORITY],MATCH(0,COUNTIF(O$15:O41,issues[PRIORITY]),0))</f>
        <v>#N/A</v>
      </c>
      <c r="S42" t="e">
        <f t="array" aca="1" ref="S42" ca="1">INDEX(typesUnsorted, MATCH(SMALL(COUNTIF(typesUnsorted, "&lt;"&amp;typesUnsorted), ROW(27:27)), COUNTIF(typesUnsorted, "&lt;"&amp;typesUnsorted), 0))</f>
        <v>#NUM!</v>
      </c>
      <c r="T42" t="e">
        <f t="array" aca="1" ref="T42" ca="1">INDEX(prioritiesUnsorted, MATCH(SMALL(COUNTIF(prioritiesUnsorted, "&lt;"&amp;prioritiesUnsorted), ROW(27:27)), COUNTIF(prioritiesUnsorted, "&lt;"&amp;prioritiesUnsorted), 0))</f>
        <v>#NUM!</v>
      </c>
    </row>
    <row r="43" spans="7:20" x14ac:dyDescent="0.25">
      <c r="G43">
        <v>28</v>
      </c>
      <c r="H43" s="1">
        <f t="shared" ca="1" si="0"/>
        <v>42712</v>
      </c>
      <c r="I43">
        <f ca="1">I42+COUNTIFS(issues[OPENED ON],H43,issues[TYPE],type,issues[PRIORITY],priority)</f>
        <v>0</v>
      </c>
      <c r="J43">
        <f ca="1">J42+COUNTIFS(issues[CLOSED ON],H43,issues[TYPE],type,issues[PRIORITY],priority)</f>
        <v>0</v>
      </c>
      <c r="N43" t="e">
        <f t="array" ref="N43">INDEX(issues[TYPE],MATCH(0,COUNTIF(N$15:N42, issues[TYPE]),0))</f>
        <v>#N/A</v>
      </c>
      <c r="O43" t="e">
        <f t="array" ref="O43">INDEX(issues[PRIORITY],MATCH(0,COUNTIF(O$15:O42,issues[PRIORITY]),0))</f>
        <v>#N/A</v>
      </c>
      <c r="S43" t="e">
        <f t="array" aca="1" ref="S43" ca="1">INDEX(typesUnsorted, MATCH(SMALL(COUNTIF(typesUnsorted, "&lt;"&amp;typesUnsorted), ROW(28:28)), COUNTIF(typesUnsorted, "&lt;"&amp;typesUnsorted), 0))</f>
        <v>#NUM!</v>
      </c>
      <c r="T43" t="e">
        <f t="array" aca="1" ref="T43" ca="1">INDEX(prioritiesUnsorted, MATCH(SMALL(COUNTIF(prioritiesUnsorted, "&lt;"&amp;prioritiesUnsorted), ROW(28:28)), COUNTIF(prioritiesUnsorted, "&lt;"&amp;prioritiesUnsorted), 0))</f>
        <v>#NUM!</v>
      </c>
    </row>
    <row r="44" spans="7:20" x14ac:dyDescent="0.25">
      <c r="G44">
        <v>29</v>
      </c>
      <c r="H44" s="1">
        <f t="shared" ca="1" si="0"/>
        <v>42713</v>
      </c>
      <c r="I44">
        <f ca="1">I43+COUNTIFS(issues[OPENED ON],H44,issues[TYPE],type,issues[PRIORITY],priority)</f>
        <v>0</v>
      </c>
      <c r="J44">
        <f ca="1">J43+COUNTIFS(issues[CLOSED ON],H44,issues[TYPE],type,issues[PRIORITY],priority)</f>
        <v>0</v>
      </c>
      <c r="N44" t="e">
        <f t="array" ref="N44">INDEX(issues[TYPE],MATCH(0,COUNTIF(N$15:N43, issues[TYPE]),0))</f>
        <v>#N/A</v>
      </c>
      <c r="O44" t="e">
        <f t="array" ref="O44">INDEX(issues[PRIORITY],MATCH(0,COUNTIF(O$15:O43,issues[PRIORITY]),0))</f>
        <v>#N/A</v>
      </c>
      <c r="S44" t="e">
        <f t="array" aca="1" ref="S44" ca="1">INDEX(typesUnsorted, MATCH(SMALL(COUNTIF(typesUnsorted, "&lt;"&amp;typesUnsorted), ROW(29:29)), COUNTIF(typesUnsorted, "&lt;"&amp;typesUnsorted), 0))</f>
        <v>#NUM!</v>
      </c>
      <c r="T44" t="e">
        <f t="array" aca="1" ref="T44" ca="1">INDEX(prioritiesUnsorted, MATCH(SMALL(COUNTIF(prioritiesUnsorted, "&lt;"&amp;prioritiesUnsorted), ROW(29:29)), COUNTIF(prioritiesUnsorted, "&lt;"&amp;prioritiesUnsorted), 0))</f>
        <v>#NUM!</v>
      </c>
    </row>
    <row r="45" spans="7:20" x14ac:dyDescent="0.25">
      <c r="G45">
        <v>30</v>
      </c>
      <c r="H45" s="1">
        <f t="shared" ca="1" si="0"/>
        <v>42714</v>
      </c>
      <c r="I45">
        <f ca="1">I44+COUNTIFS(issues[OPENED ON],H45,issues[TYPE],type,issues[PRIORITY],priority)</f>
        <v>0</v>
      </c>
      <c r="J45">
        <f ca="1">J44+COUNTIFS(issues[CLOSED ON],H45,issues[TYPE],type,issues[PRIORITY],priority)</f>
        <v>0</v>
      </c>
      <c r="N45" t="e">
        <f t="array" ref="N45">INDEX(issues[TYPE],MATCH(0,COUNTIF(N$15:N44, issues[TYPE]),0))</f>
        <v>#N/A</v>
      </c>
      <c r="O45" t="e">
        <f t="array" ref="O45">INDEX(issues[PRIORITY],MATCH(0,COUNTIF(O$15:O44,issues[PRIORITY]),0))</f>
        <v>#N/A</v>
      </c>
      <c r="S45" t="e">
        <f t="array" aca="1" ref="S45" ca="1">INDEX(typesUnsorted, MATCH(SMALL(COUNTIF(typesUnsorted, "&lt;"&amp;typesUnsorted), ROW(30:30)), COUNTIF(typesUnsorted, "&lt;"&amp;typesUnsorted), 0))</f>
        <v>#NUM!</v>
      </c>
      <c r="T45" t="e">
        <f t="array" aca="1" ref="T45" ca="1">INDEX(prioritiesUnsorted, MATCH(SMALL(COUNTIF(prioritiesUnsorted, "&lt;"&amp;prioritiesUnsorted), ROW(30:30)), COUNTIF(prioritiesUnsorted, "&lt;"&amp;prioritiesUnsorted), 0))</f>
        <v>#NUM!</v>
      </c>
    </row>
    <row r="46" spans="7:20" x14ac:dyDescent="0.25">
      <c r="G46">
        <v>31</v>
      </c>
      <c r="H46" s="1">
        <f t="shared" ca="1" si="0"/>
        <v>42715</v>
      </c>
      <c r="I46">
        <f ca="1">I45+COUNTIFS(issues[OPENED ON],H46,issues[TYPE],type,issues[PRIORITY],priority)</f>
        <v>0</v>
      </c>
      <c r="J46">
        <f ca="1">J45+COUNTIFS(issues[CLOSED ON],H46,issues[TYPE],type,issues[PRIORITY],priority)</f>
        <v>0</v>
      </c>
    </row>
    <row r="47" spans="7:20" x14ac:dyDescent="0.25">
      <c r="G47">
        <v>32</v>
      </c>
      <c r="H47" s="1">
        <f t="shared" ca="1" si="0"/>
        <v>42716</v>
      </c>
      <c r="I47">
        <f ca="1">I46+COUNTIFS(issues[OPENED ON],H47,issues[TYPE],type,issues[PRIORITY],priority)</f>
        <v>0</v>
      </c>
      <c r="J47">
        <f ca="1">J46+COUNTIFS(issues[CLOSED ON],H47,issues[TYPE],type,issues[PRIORITY],priority)</f>
        <v>0</v>
      </c>
    </row>
    <row r="48" spans="7:20" x14ac:dyDescent="0.25">
      <c r="G48">
        <v>33</v>
      </c>
      <c r="H48" s="1">
        <f t="shared" ref="H48:H79" ca="1" si="1">keydate-days+G48</f>
        <v>42717</v>
      </c>
      <c r="I48">
        <f ca="1">I47+COUNTIFS(issues[OPENED ON],H48,issues[TYPE],type,issues[PRIORITY],priority)</f>
        <v>0</v>
      </c>
      <c r="J48">
        <f ca="1">J47+COUNTIFS(issues[CLOSED ON],H48,issues[TYPE],type,issues[PRIORITY],priority)</f>
        <v>0</v>
      </c>
    </row>
    <row r="49" spans="7:10" x14ac:dyDescent="0.25">
      <c r="G49">
        <v>34</v>
      </c>
      <c r="H49" s="1">
        <f t="shared" ca="1" si="1"/>
        <v>42718</v>
      </c>
      <c r="I49">
        <f ca="1">I48+COUNTIFS(issues[OPENED ON],H49,issues[TYPE],type,issues[PRIORITY],priority)</f>
        <v>0</v>
      </c>
      <c r="J49">
        <f ca="1">J48+COUNTIFS(issues[CLOSED ON],H49,issues[TYPE],type,issues[PRIORITY],priority)</f>
        <v>0</v>
      </c>
    </row>
    <row r="50" spans="7:10" x14ac:dyDescent="0.25">
      <c r="G50">
        <v>35</v>
      </c>
      <c r="H50" s="1">
        <f t="shared" ca="1" si="1"/>
        <v>42719</v>
      </c>
      <c r="I50">
        <f ca="1">I49+COUNTIFS(issues[OPENED ON],H50,issues[TYPE],type,issues[PRIORITY],priority)</f>
        <v>0</v>
      </c>
      <c r="J50">
        <f ca="1">J49+COUNTIFS(issues[CLOSED ON],H50,issues[TYPE],type,issues[PRIORITY],priority)</f>
        <v>0</v>
      </c>
    </row>
    <row r="51" spans="7:10" x14ac:dyDescent="0.25">
      <c r="G51">
        <v>36</v>
      </c>
      <c r="H51" s="1">
        <f t="shared" ca="1" si="1"/>
        <v>42720</v>
      </c>
      <c r="I51">
        <f ca="1">I50+COUNTIFS(issues[OPENED ON],H51,issues[TYPE],type,issues[PRIORITY],priority)</f>
        <v>0</v>
      </c>
      <c r="J51">
        <f ca="1">J50+COUNTIFS(issues[CLOSED ON],H51,issues[TYPE],type,issues[PRIORITY],priority)</f>
        <v>0</v>
      </c>
    </row>
    <row r="52" spans="7:10" x14ac:dyDescent="0.25">
      <c r="G52">
        <v>37</v>
      </c>
      <c r="H52" s="1">
        <f t="shared" ca="1" si="1"/>
        <v>42721</v>
      </c>
      <c r="I52">
        <f ca="1">I51+COUNTIFS(issues[OPENED ON],H52,issues[TYPE],type,issues[PRIORITY],priority)</f>
        <v>0</v>
      </c>
      <c r="J52">
        <f ca="1">J51+COUNTIFS(issues[CLOSED ON],H52,issues[TYPE],type,issues[PRIORITY],priority)</f>
        <v>0</v>
      </c>
    </row>
    <row r="53" spans="7:10" x14ac:dyDescent="0.25">
      <c r="G53">
        <v>38</v>
      </c>
      <c r="H53" s="1">
        <f t="shared" ca="1" si="1"/>
        <v>42722</v>
      </c>
      <c r="I53">
        <f ca="1">I52+COUNTIFS(issues[OPENED ON],H53,issues[TYPE],type,issues[PRIORITY],priority)</f>
        <v>0</v>
      </c>
      <c r="J53">
        <f ca="1">J52+COUNTIFS(issues[CLOSED ON],H53,issues[TYPE],type,issues[PRIORITY],priority)</f>
        <v>0</v>
      </c>
    </row>
    <row r="54" spans="7:10" x14ac:dyDescent="0.25">
      <c r="G54">
        <v>39</v>
      </c>
      <c r="H54" s="1">
        <f t="shared" ca="1" si="1"/>
        <v>42723</v>
      </c>
      <c r="I54">
        <f ca="1">I53+COUNTIFS(issues[OPENED ON],H54,issues[TYPE],type,issues[PRIORITY],priority)</f>
        <v>0</v>
      </c>
      <c r="J54">
        <f ca="1">J53+COUNTIFS(issues[CLOSED ON],H54,issues[TYPE],type,issues[PRIORITY],priority)</f>
        <v>0</v>
      </c>
    </row>
    <row r="55" spans="7:10" x14ac:dyDescent="0.25">
      <c r="G55">
        <v>40</v>
      </c>
      <c r="H55" s="1">
        <f t="shared" ca="1" si="1"/>
        <v>42724</v>
      </c>
      <c r="I55">
        <f ca="1">I54+COUNTIFS(issues[OPENED ON],H55,issues[TYPE],type,issues[PRIORITY],priority)</f>
        <v>0</v>
      </c>
      <c r="J55">
        <f ca="1">J54+COUNTIFS(issues[CLOSED ON],H55,issues[TYPE],type,issues[PRIORITY],priority)</f>
        <v>0</v>
      </c>
    </row>
    <row r="56" spans="7:10" x14ac:dyDescent="0.25">
      <c r="G56">
        <v>41</v>
      </c>
      <c r="H56" s="1">
        <f t="shared" ca="1" si="1"/>
        <v>42725</v>
      </c>
      <c r="I56">
        <f ca="1">I55+COUNTIFS(issues[OPENED ON],H56,issues[TYPE],type,issues[PRIORITY],priority)</f>
        <v>0</v>
      </c>
      <c r="J56">
        <f ca="1">J55+COUNTIFS(issues[CLOSED ON],H56,issues[TYPE],type,issues[PRIORITY],priority)</f>
        <v>0</v>
      </c>
    </row>
    <row r="57" spans="7:10" x14ac:dyDescent="0.25">
      <c r="G57">
        <v>42</v>
      </c>
      <c r="H57" s="1">
        <f t="shared" ca="1" si="1"/>
        <v>42726</v>
      </c>
      <c r="I57">
        <f ca="1">I56+COUNTIFS(issues[OPENED ON],H57,issues[TYPE],type,issues[PRIORITY],priority)</f>
        <v>0</v>
      </c>
      <c r="J57">
        <f ca="1">J56+COUNTIFS(issues[CLOSED ON],H57,issues[TYPE],type,issues[PRIORITY],priority)</f>
        <v>0</v>
      </c>
    </row>
    <row r="58" spans="7:10" x14ac:dyDescent="0.25">
      <c r="G58">
        <v>43</v>
      </c>
      <c r="H58" s="1">
        <f t="shared" ca="1" si="1"/>
        <v>42727</v>
      </c>
      <c r="I58">
        <f ca="1">I57+COUNTIFS(issues[OPENED ON],H58,issues[TYPE],type,issues[PRIORITY],priority)</f>
        <v>0</v>
      </c>
      <c r="J58">
        <f ca="1">J57+COUNTIFS(issues[CLOSED ON],H58,issues[TYPE],type,issues[PRIORITY],priority)</f>
        <v>0</v>
      </c>
    </row>
    <row r="59" spans="7:10" x14ac:dyDescent="0.25">
      <c r="G59">
        <v>44</v>
      </c>
      <c r="H59" s="1">
        <f t="shared" ca="1" si="1"/>
        <v>42728</v>
      </c>
      <c r="I59">
        <f ca="1">I58+COUNTIFS(issues[OPENED ON],H59,issues[TYPE],type,issues[PRIORITY],priority)</f>
        <v>0</v>
      </c>
      <c r="J59">
        <f ca="1">J58+COUNTIFS(issues[CLOSED ON],H59,issues[TYPE],type,issues[PRIORITY],priority)</f>
        <v>0</v>
      </c>
    </row>
    <row r="60" spans="7:10" x14ac:dyDescent="0.25">
      <c r="G60">
        <v>45</v>
      </c>
      <c r="H60" s="1">
        <f t="shared" ca="1" si="1"/>
        <v>42729</v>
      </c>
      <c r="I60">
        <f ca="1">I59+COUNTIFS(issues[OPENED ON],H60,issues[TYPE],type,issues[PRIORITY],priority)</f>
        <v>0</v>
      </c>
      <c r="J60">
        <f ca="1">J59+COUNTIFS(issues[CLOSED ON],H60,issues[TYPE],type,issues[PRIORITY],priority)</f>
        <v>0</v>
      </c>
    </row>
    <row r="61" spans="7:10" x14ac:dyDescent="0.25">
      <c r="G61">
        <v>46</v>
      </c>
      <c r="H61" s="1">
        <f t="shared" ca="1" si="1"/>
        <v>42730</v>
      </c>
      <c r="I61">
        <f ca="1">I60+COUNTIFS(issues[OPENED ON],H61,issues[TYPE],type,issues[PRIORITY],priority)</f>
        <v>0</v>
      </c>
      <c r="J61">
        <f ca="1">J60+COUNTIFS(issues[CLOSED ON],H61,issues[TYPE],type,issues[PRIORITY],priority)</f>
        <v>0</v>
      </c>
    </row>
    <row r="62" spans="7:10" x14ac:dyDescent="0.25">
      <c r="G62">
        <v>47</v>
      </c>
      <c r="H62" s="1">
        <f t="shared" ca="1" si="1"/>
        <v>42731</v>
      </c>
      <c r="I62">
        <f ca="1">I61+COUNTIFS(issues[OPENED ON],H62,issues[TYPE],type,issues[PRIORITY],priority)</f>
        <v>0</v>
      </c>
      <c r="J62">
        <f ca="1">J61+COUNTIFS(issues[CLOSED ON],H62,issues[TYPE],type,issues[PRIORITY],priority)</f>
        <v>0</v>
      </c>
    </row>
    <row r="63" spans="7:10" x14ac:dyDescent="0.25">
      <c r="G63">
        <v>48</v>
      </c>
      <c r="H63" s="1">
        <f t="shared" ca="1" si="1"/>
        <v>42732</v>
      </c>
      <c r="I63">
        <f ca="1">I62+COUNTIFS(issues[OPENED ON],H63,issues[TYPE],type,issues[PRIORITY],priority)</f>
        <v>0</v>
      </c>
      <c r="J63">
        <f ca="1">J62+COUNTIFS(issues[CLOSED ON],H63,issues[TYPE],type,issues[PRIORITY],priority)</f>
        <v>0</v>
      </c>
    </row>
    <row r="64" spans="7:10" x14ac:dyDescent="0.25">
      <c r="G64">
        <v>49</v>
      </c>
      <c r="H64" s="1">
        <f t="shared" ca="1" si="1"/>
        <v>42733</v>
      </c>
      <c r="I64">
        <f ca="1">I63+COUNTIFS(issues[OPENED ON],H64,issues[TYPE],type,issues[PRIORITY],priority)</f>
        <v>0</v>
      </c>
      <c r="J64">
        <f ca="1">J63+COUNTIFS(issues[CLOSED ON],H64,issues[TYPE],type,issues[PRIORITY],priority)</f>
        <v>0</v>
      </c>
    </row>
    <row r="65" spans="7:10" x14ac:dyDescent="0.25">
      <c r="G65">
        <v>50</v>
      </c>
      <c r="H65" s="1">
        <f t="shared" ca="1" si="1"/>
        <v>42734</v>
      </c>
      <c r="I65">
        <f ca="1">I64+COUNTIFS(issues[OPENED ON],H65,issues[TYPE],type,issues[PRIORITY],priority)</f>
        <v>0</v>
      </c>
      <c r="J65">
        <f ca="1">J64+COUNTIFS(issues[CLOSED ON],H65,issues[TYPE],type,issues[PRIORITY],priority)</f>
        <v>0</v>
      </c>
    </row>
    <row r="66" spans="7:10" x14ac:dyDescent="0.25">
      <c r="G66">
        <v>51</v>
      </c>
      <c r="H66" s="1">
        <f t="shared" ca="1" si="1"/>
        <v>42735</v>
      </c>
      <c r="I66">
        <f ca="1">I65+COUNTIFS(issues[OPENED ON],H66,issues[TYPE],type,issues[PRIORITY],priority)</f>
        <v>0</v>
      </c>
      <c r="J66">
        <f ca="1">J65+COUNTIFS(issues[CLOSED ON],H66,issues[TYPE],type,issues[PRIORITY],priority)</f>
        <v>0</v>
      </c>
    </row>
    <row r="67" spans="7:10" x14ac:dyDescent="0.25">
      <c r="G67">
        <v>52</v>
      </c>
      <c r="H67" s="1">
        <f t="shared" ca="1" si="1"/>
        <v>42736</v>
      </c>
      <c r="I67">
        <f ca="1">I66+COUNTIFS(issues[OPENED ON],H67,issues[TYPE],type,issues[PRIORITY],priority)</f>
        <v>0</v>
      </c>
      <c r="J67">
        <f ca="1">J66+COUNTIFS(issues[CLOSED ON],H67,issues[TYPE],type,issues[PRIORITY],priority)</f>
        <v>0</v>
      </c>
    </row>
    <row r="68" spans="7:10" x14ac:dyDescent="0.25">
      <c r="G68">
        <v>53</v>
      </c>
      <c r="H68" s="1">
        <f t="shared" ca="1" si="1"/>
        <v>42737</v>
      </c>
      <c r="I68">
        <f ca="1">I67+COUNTIFS(issues[OPENED ON],H68,issues[TYPE],type,issues[PRIORITY],priority)</f>
        <v>0</v>
      </c>
      <c r="J68">
        <f ca="1">J67+COUNTIFS(issues[CLOSED ON],H68,issues[TYPE],type,issues[PRIORITY],priority)</f>
        <v>0</v>
      </c>
    </row>
    <row r="69" spans="7:10" x14ac:dyDescent="0.25">
      <c r="G69">
        <v>54</v>
      </c>
      <c r="H69" s="1">
        <f t="shared" ca="1" si="1"/>
        <v>42738</v>
      </c>
      <c r="I69">
        <f ca="1">I68+COUNTIFS(issues[OPENED ON],H69,issues[TYPE],type,issues[PRIORITY],priority)</f>
        <v>0</v>
      </c>
      <c r="J69">
        <f ca="1">J68+COUNTIFS(issues[CLOSED ON],H69,issues[TYPE],type,issues[PRIORITY],priority)</f>
        <v>0</v>
      </c>
    </row>
    <row r="70" spans="7:10" x14ac:dyDescent="0.25">
      <c r="G70">
        <v>55</v>
      </c>
      <c r="H70" s="1">
        <f t="shared" ca="1" si="1"/>
        <v>42739</v>
      </c>
      <c r="I70">
        <f ca="1">I69+COUNTIFS(issues[OPENED ON],H70,issues[TYPE],type,issues[PRIORITY],priority)</f>
        <v>0</v>
      </c>
      <c r="J70">
        <f ca="1">J69+COUNTIFS(issues[CLOSED ON],H70,issues[TYPE],type,issues[PRIORITY],priority)</f>
        <v>0</v>
      </c>
    </row>
    <row r="71" spans="7:10" x14ac:dyDescent="0.25">
      <c r="G71">
        <v>56</v>
      </c>
      <c r="H71" s="1">
        <f t="shared" ca="1" si="1"/>
        <v>42740</v>
      </c>
      <c r="I71">
        <f ca="1">I70+COUNTIFS(issues[OPENED ON],H71,issues[TYPE],type,issues[PRIORITY],priority)</f>
        <v>0</v>
      </c>
      <c r="J71">
        <f ca="1">J70+COUNTIFS(issues[CLOSED ON],H71,issues[TYPE],type,issues[PRIORITY],priority)</f>
        <v>0</v>
      </c>
    </row>
    <row r="72" spans="7:10" x14ac:dyDescent="0.25">
      <c r="G72">
        <v>57</v>
      </c>
      <c r="H72" s="1">
        <f t="shared" ca="1" si="1"/>
        <v>42741</v>
      </c>
      <c r="I72">
        <f ca="1">I71+COUNTIFS(issues[OPENED ON],H72,issues[TYPE],type,issues[PRIORITY],priority)</f>
        <v>0</v>
      </c>
      <c r="J72">
        <f ca="1">J71+COUNTIFS(issues[CLOSED ON],H72,issues[TYPE],type,issues[PRIORITY],priority)</f>
        <v>0</v>
      </c>
    </row>
    <row r="73" spans="7:10" x14ac:dyDescent="0.25">
      <c r="G73">
        <v>58</v>
      </c>
      <c r="H73" s="1">
        <f t="shared" ca="1" si="1"/>
        <v>42742</v>
      </c>
      <c r="I73">
        <f ca="1">I72+COUNTIFS(issues[OPENED ON],H73,issues[TYPE],type,issues[PRIORITY],priority)</f>
        <v>0</v>
      </c>
      <c r="J73">
        <f ca="1">J72+COUNTIFS(issues[CLOSED ON],H73,issues[TYPE],type,issues[PRIORITY],priority)</f>
        <v>0</v>
      </c>
    </row>
    <row r="74" spans="7:10" x14ac:dyDescent="0.25">
      <c r="G74">
        <v>59</v>
      </c>
      <c r="H74" s="1">
        <f t="shared" ca="1" si="1"/>
        <v>42743</v>
      </c>
      <c r="I74">
        <f ca="1">I73+COUNTIFS(issues[OPENED ON],H74,issues[TYPE],type,issues[PRIORITY],priority)</f>
        <v>0</v>
      </c>
      <c r="J74">
        <f ca="1">J73+COUNTIFS(issues[CLOSED ON],H74,issues[TYPE],type,issues[PRIORITY],priority)</f>
        <v>0</v>
      </c>
    </row>
    <row r="75" spans="7:10" x14ac:dyDescent="0.25">
      <c r="G75">
        <v>60</v>
      </c>
      <c r="H75" s="1">
        <f t="shared" ca="1" si="1"/>
        <v>42744</v>
      </c>
      <c r="I75">
        <f ca="1">I74+COUNTIFS(issues[OPENED ON],H75,issues[TYPE],type,issues[PRIORITY],priority)</f>
        <v>0</v>
      </c>
      <c r="J75">
        <f ca="1">J74+COUNTIFS(issues[CLOSED ON],H75,issues[TYPE],type,issues[PRIORITY],priority)</f>
        <v>0</v>
      </c>
    </row>
    <row r="76" spans="7:10" x14ac:dyDescent="0.25">
      <c r="G76">
        <v>61</v>
      </c>
      <c r="H76" s="1">
        <f t="shared" ca="1" si="1"/>
        <v>42745</v>
      </c>
      <c r="I76">
        <f ca="1">I75+COUNTIFS(issues[OPENED ON],H76,issues[TYPE],type,issues[PRIORITY],priority)</f>
        <v>0</v>
      </c>
      <c r="J76">
        <f ca="1">J75+COUNTIFS(issues[CLOSED ON],H76,issues[TYPE],type,issues[PRIORITY],priority)</f>
        <v>0</v>
      </c>
    </row>
    <row r="77" spans="7:10" x14ac:dyDescent="0.25">
      <c r="G77">
        <v>62</v>
      </c>
      <c r="H77" s="1">
        <f t="shared" ca="1" si="1"/>
        <v>42746</v>
      </c>
      <c r="I77">
        <f ca="1">I76+COUNTIFS(issues[OPENED ON],H77,issues[TYPE],type,issues[PRIORITY],priority)</f>
        <v>0</v>
      </c>
      <c r="J77">
        <f ca="1">J76+COUNTIFS(issues[CLOSED ON],H77,issues[TYPE],type,issues[PRIORITY],priority)</f>
        <v>0</v>
      </c>
    </row>
    <row r="78" spans="7:10" x14ac:dyDescent="0.25">
      <c r="G78">
        <v>63</v>
      </c>
      <c r="H78" s="1">
        <f t="shared" ca="1" si="1"/>
        <v>42747</v>
      </c>
      <c r="I78">
        <f ca="1">I77+COUNTIFS(issues[OPENED ON],H78,issues[TYPE],type,issues[PRIORITY],priority)</f>
        <v>0</v>
      </c>
      <c r="J78">
        <f ca="1">J77+COUNTIFS(issues[CLOSED ON],H78,issues[TYPE],type,issues[PRIORITY],priority)</f>
        <v>0</v>
      </c>
    </row>
    <row r="79" spans="7:10" x14ac:dyDescent="0.25">
      <c r="G79">
        <v>64</v>
      </c>
      <c r="H79" s="1">
        <f t="shared" ca="1" si="1"/>
        <v>42748</v>
      </c>
      <c r="I79">
        <f ca="1">I78+COUNTIFS(issues[OPENED ON],H79,issues[TYPE],type,issues[PRIORITY],priority)</f>
        <v>0</v>
      </c>
      <c r="J79">
        <f ca="1">J78+COUNTIFS(issues[CLOSED ON],H79,issues[TYPE],type,issues[PRIORITY],priority)</f>
        <v>0</v>
      </c>
    </row>
    <row r="80" spans="7:10" x14ac:dyDescent="0.25">
      <c r="G80">
        <v>65</v>
      </c>
      <c r="H80" s="1">
        <f t="shared" ref="H80" ca="1" si="2">keydate-days+G80</f>
        <v>42749</v>
      </c>
      <c r="I80">
        <f ca="1">I79+COUNTIFS(issues[OPENED ON],H80,issues[TYPE],type,issues[PRIORITY],priority)</f>
        <v>0</v>
      </c>
      <c r="J80">
        <f ca="1">J79+COUNTIFS(issues[CLOSED ON],H80,issues[TYPE],type,issues[PRIORITY],priority)</f>
        <v>0</v>
      </c>
    </row>
  </sheetData>
  <pageMargins left="0.7" right="0.7" top="0.75" bottom="0.75" header="0.3" footer="0.3"/>
  <pageSetup orientation="portrait" horizontalDpi="0" verticalDpi="0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67E3DB8E-9661-4D6A-AA19-1DC733EE7829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7</vt:i4>
      </vt:variant>
    </vt:vector>
  </HeadingPairs>
  <TitlesOfParts>
    <vt:vector size="9" baseType="lpstr">
      <vt:lpstr>Issue Tracker</vt:lpstr>
      <vt:lpstr>calculations</vt:lpstr>
      <vt:lpstr>days</vt:lpstr>
      <vt:lpstr>keydate</vt:lpstr>
      <vt:lpstr>maxdate</vt:lpstr>
      <vt:lpstr>mindate</vt:lpstr>
      <vt:lpstr>'Issue Tracker'!Print_Area</vt:lpstr>
      <vt:lpstr>priority</vt:lpstr>
      <vt:lpstr>type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SIMPSON Michael</dc:creator>
  <cp:lastModifiedBy>Simpson, Michael</cp:lastModifiedBy>
  <dcterms:created xsi:type="dcterms:W3CDTF">2014-08-18T12:59:39Z</dcterms:created>
  <dcterms:modified xsi:type="dcterms:W3CDTF">2017-02-08T12:13:05Z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TC037840019991</vt:lpwstr>
  </property>
</Properties>
</file>