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5 Albums" sheetId="1" r:id="rId4"/>
    <sheet state="visible" name="Other Albums I Liked in 2025" sheetId="2" r:id="rId5"/>
    <sheet state="visible" name="Albums I discovered After Dec 2" sheetId="3" r:id="rId6"/>
  </sheets>
  <definedNames>
    <definedName hidden="1" localSheetId="0" name="_xlnm._FilterDatabase">'2025 Albums'!$A$2:$AB$217</definedName>
    <definedName hidden="1" localSheetId="1" name="_xlnm._FilterDatabase">'Other Albums I Liked in 2025'!$A$1:$V$23</definedName>
  </definedNames>
  <calcPr/>
</workbook>
</file>

<file path=xl/sharedStrings.xml><?xml version="1.0" encoding="utf-8"?>
<sst xmlns="http://schemas.openxmlformats.org/spreadsheetml/2006/main" count="915" uniqueCount="653">
  <si>
    <t>Spotify Sampler</t>
  </si>
  <si>
    <t>Youtube Sampler</t>
  </si>
  <si>
    <t>Rank</t>
  </si>
  <si>
    <t>Cover</t>
  </si>
  <si>
    <t>Artist</t>
  </si>
  <si>
    <t>Album</t>
  </si>
  <si>
    <t>Release Date</t>
  </si>
  <si>
    <t>Best Song</t>
  </si>
  <si>
    <t>Genre(s)</t>
  </si>
  <si>
    <t>Mini-Review</t>
  </si>
  <si>
    <t>Personal Anecdote</t>
  </si>
  <si>
    <t>Clipse</t>
  </si>
  <si>
    <t>07/11/2025</t>
  </si>
  <si>
    <t>hip-hop</t>
  </si>
  <si>
    <t>Modern classic, walks the line between redemption and coke references. Pharell went crazy.</t>
  </si>
  <si>
    <t>Saw live at The Rave, Pusha T looked us straight in the eyes and said, Let God Sort Em Out, Album of the Year. Easy. Easy. Easy. Without blinking once.</t>
  </si>
  <si>
    <t>Denison Witmer</t>
  </si>
  <si>
    <t>02/14/2025</t>
  </si>
  <si>
    <t>folk</t>
  </si>
  <si>
    <t>Longtime Sufjan collaborator and friend, similar lightness and whimsy. Comes across here. Fans of Christian Lee Hutson.</t>
  </si>
  <si>
    <t>This album takes me to a magical place.</t>
  </si>
  <si>
    <t>ROSALÍA</t>
  </si>
  <si>
    <t>LUX</t>
  </si>
  <si>
    <t>Berghain</t>
  </si>
  <si>
    <t>latin, art pop, orchestral, operatic, world</t>
  </si>
  <si>
    <t xml:space="preserve">High art, orchestral, operatic. Epic. </t>
  </si>
  <si>
    <t xml:space="preserve">Connected with a student we hosted from just outside Catalonia on the day of the albums release. </t>
  </si>
  <si>
    <t>Great Grandpa</t>
  </si>
  <si>
    <t>03/28/2025</t>
  </si>
  <si>
    <t>indie rock, grunge pop, chamber pop</t>
  </si>
  <si>
    <t>Rockish, Chamber-Poppy, Folksey, Spacey, feels brave / fresh, and familiar all at once.</t>
  </si>
  <si>
    <t xml:space="preserve">Was my leading AOTY contender at the end of the first 6 months. Denison Witmer came out earlier, but I didn't relisten to it until much later.  My favorite local radiostation gave it a lot of play too. Would love to see them live. </t>
  </si>
  <si>
    <t>Jay Som</t>
  </si>
  <si>
    <t>Belong</t>
  </si>
  <si>
    <t>Float</t>
  </si>
  <si>
    <t>indie-rock, indie-pop</t>
  </si>
  <si>
    <t>She said she wanted to sound like other people and called the album Belong because she wanted to explore how/if she belonged in the music industry after almost giving up to be a full-time producer. A lot of fun bold experimenting with sounds both vocally and instrumentally.</t>
  </si>
  <si>
    <t>Reviewed for Indie Basketball, skipped seeing her open for Lucy Dacus becaue i was so neutral on her artistry, was then asked to review her latest album, am now a fan.</t>
  </si>
  <si>
    <t>Rico Nasty</t>
  </si>
  <si>
    <t>05/16/2025</t>
  </si>
  <si>
    <t>2025, alternative rap, fueled by ramen</t>
  </si>
  <si>
    <t>Big energy, fresh hip-hop. Doechi mixed with Doja Cat. Mostly classy, a touch rachet. Punk influences, screemo on one track.</t>
  </si>
  <si>
    <t>Was going to skip this album, but someone put it in a Music League around the time of release and I was hooked. Caught live at Turner was a lot of fun. Made a high energy Tiny Desk visit, too, this year.</t>
  </si>
  <si>
    <t>Ken Pomeroy</t>
  </si>
  <si>
    <t>singer-songwriter, folk, americana, alt-country</t>
  </si>
  <si>
    <t>Dreamy quality alt-country, lower timbre to her voice. Slide guitars, a bit of twang, but not overpowering.</t>
  </si>
  <si>
    <t>Saw her open for Iron &amp; Wine in 2024.</t>
  </si>
  <si>
    <t>Lawn</t>
  </si>
  <si>
    <t>09/19/2025</t>
  </si>
  <si>
    <t>jangle pop, power pop, post-punk</t>
  </si>
  <si>
    <r>
      <rPr>
        <rFont val="Calibri"/>
        <color theme="1"/>
      </rPr>
      <t xml:space="preserve">Rubber band guitars, jangly ones, chants, brightness/darkness. What I'm saying as it is well </t>
    </r>
    <r>
      <rPr>
        <rFont val="Calibri"/>
        <i/>
        <color theme="1"/>
      </rPr>
      <t xml:space="preserve">textured. </t>
    </r>
    <r>
      <rPr>
        <rFont val="Calibri"/>
        <color theme="1"/>
      </rPr>
      <t>Fans of power-pop and post-punk will love the album. Drummer is top tier.</t>
    </r>
  </si>
  <si>
    <t xml:space="preserve">Saw them open for Momma at The Rave in late summer 2025. I was very impressed. One of the best opener suprises I saw all year. </t>
  </si>
  <si>
    <t>Hand Habits</t>
  </si>
  <si>
    <t>08/22/2025</t>
  </si>
  <si>
    <t>alt-rock, indie-rock</t>
  </si>
  <si>
    <t>A testament to finding the strength to ask for love despite your imperfections.</t>
  </si>
  <si>
    <t>Reviewed for Indie Basketball</t>
  </si>
  <si>
    <t>JID</t>
  </si>
  <si>
    <t>08/08/2025</t>
  </si>
  <si>
    <t>Maybe I'm influenced by JID performing with Big Boi at outkasts Rock &amp; Roll HOF ceremony, but I feel like this is his Aquemini. Free to be himself, doing lyrical exercises over a wide expanse of instrumentals. Still one of the best rappers of today.</t>
  </si>
  <si>
    <t>Had my favorite album of 2022.</t>
  </si>
  <si>
    <t>The Last Dinner Party</t>
  </si>
  <si>
    <t>From The Pyre</t>
  </si>
  <si>
    <t>This is the Killer Speaking</t>
  </si>
  <si>
    <t>indie-rock, glam rock, chamber pop</t>
  </si>
  <si>
    <t>You can hear a lot of influences in The Last Dinner Party's music, glam rock, 60s pop, I even sensed shades of Elvis on This is the Killer Speaking. Stadium rock. Vaudeville. Fans of Wolf Alice</t>
  </si>
  <si>
    <t>Seeing them again in the spring 2026.</t>
  </si>
  <si>
    <t>Caroline Rose</t>
  </si>
  <si>
    <t>year of the slug</t>
  </si>
  <si>
    <t>Conversations with Shiv</t>
  </si>
  <si>
    <t>bedroom pop</t>
  </si>
  <si>
    <t>Recorded on her phone, only sold in limited physical form, or digital download on bandcamp. Raw.</t>
  </si>
  <si>
    <t xml:space="preserve">Saw on her tour of small venues (cactus club). Album available on bandcamp only, I wasnt aware she had released this when i went to the concert, and didnt listen until the fall. </t>
  </si>
  <si>
    <t>Madi Diaz</t>
  </si>
  <si>
    <t>10/10/2025</t>
  </si>
  <si>
    <t>singer-songwriter</t>
  </si>
  <si>
    <t>Our sad emoting queen. Raw accoustic, minimal. Relatable. At times only featuring a single accoustic guitar, another reviewer said it was to symbolize loneliness.</t>
  </si>
  <si>
    <t>Have cried listening to Madi DIaz many times before, and imagine I will again.</t>
  </si>
  <si>
    <t>The Beths</t>
  </si>
  <si>
    <t>08/29/2025</t>
  </si>
  <si>
    <t>indie rock,power pop</t>
  </si>
  <si>
    <t>Another solid album for one of indie-rock/pop's best artists.</t>
  </si>
  <si>
    <t>The Favors</t>
  </si>
  <si>
    <t>singer-songwriter, chamber-pop</t>
  </si>
  <si>
    <t xml:space="preserve">Swoon worthy, story-telling songs. At times melo-dramatic. Fans of musicals will love it. </t>
  </si>
  <si>
    <t>I am very much a fan of musicals. Have been getting into more campy music as well, as of late.</t>
  </si>
  <si>
    <t>Orillia</t>
  </si>
  <si>
    <t>FIRE-WEED</t>
  </si>
  <si>
    <t>Oreo Ice Cream</t>
  </si>
  <si>
    <t>folk, alt-country</t>
  </si>
  <si>
    <t>Like an all-star who made it to the all-star game, a year after making a big unexpected splash late in the season. That's me and Orillia, released a great album late last year, barely squeeked on my top 100 as a late add. Saw him early this year, and loved his new album. Does it deserve to be here, i think so, or is it a make up call. Give it a listen and I'll let you decide.</t>
  </si>
  <si>
    <t>Saw at Sugar Maple early in 2025. Bought on band-camp.</t>
  </si>
  <si>
    <t>Moonchild Sanelly</t>
  </si>
  <si>
    <t>01/10/2025</t>
  </si>
  <si>
    <t>future ghetto funk</t>
  </si>
  <si>
    <t>hyphy r&amp;b, artist hails from South Africa, more soulful and funky than afrobeat, infectious</t>
  </si>
  <si>
    <t>jeanines</t>
  </si>
  <si>
    <t>06/27/2025</t>
  </si>
  <si>
    <t>jangle pop</t>
  </si>
  <si>
    <t>Jangly retro-pop. Two female vocalists. 3 member band.  Fans of Belle &amp; Sebastian</t>
  </si>
  <si>
    <t>Horsegirl</t>
  </si>
  <si>
    <t>lo-fi indie, shoegaze</t>
  </si>
  <si>
    <t>A bit more playful than the last album, at times feels like a Kimya Dawson, juno-soundtrack vibe. Some drift into the folk direction.</t>
  </si>
  <si>
    <t>Neko Case</t>
  </si>
  <si>
    <t>09/26/2025</t>
  </si>
  <si>
    <t>alt country,southern gothic,americana</t>
  </si>
  <si>
    <t>Orchestration, great rise and fall, a touch artsy, a good nighttime driving album.</t>
  </si>
  <si>
    <t xml:space="preserve">I had overlooked her career until I took a chance at free tickets to her Milwaukee show, and I was won over. </t>
  </si>
  <si>
    <t>Blondshell</t>
  </si>
  <si>
    <t>05/02/2025</t>
  </si>
  <si>
    <t>indie-rock, alt-rock</t>
  </si>
  <si>
    <t>Even better than her debut, very 90s-alt-rock. Confident.</t>
  </si>
  <si>
    <t>Has yet to play a show in Milwaukee.</t>
  </si>
  <si>
    <t>Saintseneca</t>
  </si>
  <si>
    <t>Highwalllow &amp; Supermoon Songs</t>
  </si>
  <si>
    <t>Sweet Nothing</t>
  </si>
  <si>
    <t>folk, americana, alt-rock</t>
  </si>
  <si>
    <t xml:space="preserve">See my review on indiebasektaball. </t>
  </si>
  <si>
    <r>
      <rPr/>
      <t xml:space="preserve">Was my 4th review for </t>
    </r>
    <r>
      <rPr>
        <color rgb="FF1155CC"/>
        <u/>
      </rPr>
      <t>indiebasketball.com</t>
    </r>
  </si>
  <si>
    <t>CMAT</t>
  </si>
  <si>
    <t>2025, country, alt country</t>
  </si>
  <si>
    <t>The subtle irish lilt with a country twang over ambitious chamber country numbers. Has a bit of Chappel Roan sass.</t>
  </si>
  <si>
    <t>Sir Chloe</t>
  </si>
  <si>
    <t>indie-pop, bedroom pop</t>
  </si>
  <si>
    <t>Love the angular indie rock / electropop of this album. Fans of Lala Lala, Miss Grit</t>
  </si>
  <si>
    <t>Overslept her concert due to a post work nap. Big regret.</t>
  </si>
  <si>
    <t>Heather Maloney</t>
  </si>
  <si>
    <t>01/31/2025</t>
  </si>
  <si>
    <t>An underrated singer-songwriter out of massachusettes. A lot of beautiful soundscapes, the timbre of her voice is chef kiss.</t>
  </si>
  <si>
    <t>Gordi</t>
  </si>
  <si>
    <t>indie-pop</t>
  </si>
  <si>
    <t>Layered / filtered vocal performances on top of atmospheric indie-pop.</t>
  </si>
  <si>
    <t>Saw her do a studio session at 88nine Radio Milwaukee. Brought my wife and two international students. Didn't know she was a doctor!</t>
  </si>
  <si>
    <t>Bon Iver</t>
  </si>
  <si>
    <t>04/11/2025</t>
  </si>
  <si>
    <t>indie-folk, alt-folk</t>
  </si>
  <si>
    <t>Moved slightly back into the folk direction but has settled in similar territory to his white-boy/soul/funk slightly electronic phase he's been in for a minute. And has inspired a generation of similar ilk.</t>
  </si>
  <si>
    <t>Still lives in Eau Claire, WI. Hasn't played Milwaukee in a hot minute.</t>
  </si>
  <si>
    <t>Haley Heynderickx &amp; Max García Conover</t>
  </si>
  <si>
    <t>What of our Nature</t>
  </si>
  <si>
    <t>Florecent Light</t>
  </si>
  <si>
    <t>I think the album has a double meaning, both a call for protecting mother nature, and asking what has come of our human nature. More political than her previous releases, but that's due to teaming up with Max García Conover.</t>
  </si>
  <si>
    <t>Star 99</t>
  </si>
  <si>
    <t>03/07/2025</t>
  </si>
  <si>
    <t>power pop</t>
  </si>
  <si>
    <t>Mixing power pop, twee, midwest emo into one tasty burrito.</t>
  </si>
  <si>
    <t>Jr Jr</t>
  </si>
  <si>
    <t>05/30/2025</t>
  </si>
  <si>
    <t xml:space="preserve">Grounded themes about finding yourself in community and nature with signature indie-pop sound with elements of Paul Simon and touches of psychadelia. </t>
  </si>
  <si>
    <t>First album I reviewed in over a decade, first for Indie Basketball.</t>
  </si>
  <si>
    <t>Indigo De Souza</t>
  </si>
  <si>
    <t>07/25/2025</t>
  </si>
  <si>
    <t>indie rock, indie pop</t>
  </si>
  <si>
    <t>Synthy, a little more dancy than previous efforts. Fans of Lala Lala, Ian Sweet.</t>
  </si>
  <si>
    <t>Momma</t>
  </si>
  <si>
    <t>04/04/2025</t>
  </si>
  <si>
    <t>indie rock</t>
  </si>
  <si>
    <t>I can picture Daria when I listen to this album. Hazy yearning alt-rock, made for 1996 but made today.</t>
  </si>
  <si>
    <t>Miso Extra</t>
  </si>
  <si>
    <t>avant-pop, electro-pop, j-pop, r&amp;b, bedroom pop</t>
  </si>
  <si>
    <t>British/Japanese heritage, brings elements of j-pop, r&amp;b, afro-beats, electro-pop. Fresh.</t>
  </si>
  <si>
    <t xml:space="preserve">When I had one shot to put on a cool song this year, Good Kisses, was my go to. </t>
  </si>
  <si>
    <t>Wet Leg</t>
  </si>
  <si>
    <t>indie rock,indie</t>
  </si>
  <si>
    <t>Caught their first tour, and wondered if their debut was a little too gimmecky, they came through with a strong second album.</t>
  </si>
  <si>
    <t>Jim Nothing</t>
  </si>
  <si>
    <t>10/18/2024</t>
  </si>
  <si>
    <t>jangle pop, lo-fi, beach rock</t>
  </si>
  <si>
    <t>Fuzzy filters, jangly notes, beach tinged, singer with a honey timbre, female backing harmonies.</t>
  </si>
  <si>
    <t>Justin Bieber</t>
  </si>
  <si>
    <t>09/05/2025</t>
  </si>
  <si>
    <t>pop, r&amp;b</t>
  </si>
  <si>
    <t>I'm standing on business with this choice (is it not clocking to you?)</t>
  </si>
  <si>
    <t>Matt Maltese</t>
  </si>
  <si>
    <t>Could sing a phone book type of voice. Lyrics at time simple, but with a voice like that, you don't need to compensate.</t>
  </si>
  <si>
    <t>My wife, who is this. It's very schmaltzy.</t>
  </si>
  <si>
    <t>Yellow Ostrich</t>
  </si>
  <si>
    <t>09/12/2025</t>
  </si>
  <si>
    <t>If you liked Yellow Ostrich back in the day, you'll like this too.</t>
  </si>
  <si>
    <t>Samia</t>
  </si>
  <si>
    <t>04/25/2025</t>
  </si>
  <si>
    <t>indie pop</t>
  </si>
  <si>
    <t>Known for making midtempo indie-pop bangers, a slight turn towards the somber and introspection this album. Still a solid release.</t>
  </si>
  <si>
    <t>Flyte</t>
  </si>
  <si>
    <t>folk, soft-rock</t>
  </si>
  <si>
    <t xml:space="preserve">Flyte makes the most adult-contemporary music, that I remember growing up listening to in my dad's car. Like 70s adult-contemporary. </t>
  </si>
  <si>
    <t>Sunny War</t>
  </si>
  <si>
    <t>02/21/2025</t>
  </si>
  <si>
    <t>folk punk,americana</t>
  </si>
  <si>
    <t>One of the best album titles of the year, finding joy  and solace in the midst of a unraveling world, that's what this album is.</t>
  </si>
  <si>
    <t>Ashnikko</t>
  </si>
  <si>
    <t>Smoochies</t>
  </si>
  <si>
    <t>hyperpop, electro-pop</t>
  </si>
  <si>
    <t>Fun, hectic, party-pop</t>
  </si>
  <si>
    <t>Eem Triplin</t>
  </si>
  <si>
    <t>02/17/2025</t>
  </si>
  <si>
    <t>A guy with game spits game for 13 tracks with lowkey-ish bars. Fans of Tyler.</t>
  </si>
  <si>
    <t>Snocaps;Waxahatchee;Allison Crutchfield</t>
  </si>
  <si>
    <t>Snocaps</t>
  </si>
  <si>
    <t>Coast</t>
  </si>
  <si>
    <t>alt country</t>
  </si>
  <si>
    <t>Supergroup of Katie and Allison Crutchfield, and MJ Lenderman. Fans of Waxahatchee.</t>
  </si>
  <si>
    <t>Turnstile</t>
  </si>
  <si>
    <t>06/06/2025</t>
  </si>
  <si>
    <t>melodic hardcore</t>
  </si>
  <si>
    <t xml:space="preserve">Makes me wish I was a 27 year old truck driver going down the open road. Just feels like good driving music. Maybe makes me think of a certain kind of person where I grew up. </t>
  </si>
  <si>
    <t>Vundabar</t>
  </si>
  <si>
    <t>post-punk, jangle-pop</t>
  </si>
  <si>
    <t>Enjoyable indie rock. Nothing groundbreaking, but does what it does, well.</t>
  </si>
  <si>
    <t>Chance the Rapper</t>
  </si>
  <si>
    <t>08/15/2025</t>
  </si>
  <si>
    <t>From kid wonder, to wife-guy to too many yes-men, host of the voice, to Chance as grown ass man, bringing a lot of the same charm but in a more grounded place.</t>
  </si>
  <si>
    <t>PUP</t>
  </si>
  <si>
    <t>pop punk, indie rock</t>
  </si>
  <si>
    <t>One of my favorite modern pop-punk bands. Is it my favorite release of theirs, no. Is it still enjoyable, yes.</t>
  </si>
  <si>
    <t>The Head and the Heart</t>
  </si>
  <si>
    <t>05/09/2025</t>
  </si>
  <si>
    <t>indie folk,folk pop,folk</t>
  </si>
  <si>
    <t>Delivering again on their big emotion indie folk sound.</t>
  </si>
  <si>
    <t>Heard the album a week early at Liliput records in Milwaukee, and saw them for the first time at Summerfest 2025. I think they have a place in the heart of a lot of tender hearted millenials.</t>
  </si>
  <si>
    <t>Say She She</t>
  </si>
  <si>
    <t>10/03/2025</t>
  </si>
  <si>
    <t>retro soul, disco</t>
  </si>
  <si>
    <t>3 lady group, bringing disco music back.</t>
  </si>
  <si>
    <t xml:space="preserve">Saw them live at summerfest in 2024. Seeing them again this winter 2026. I like that they're diverse. </t>
  </si>
  <si>
    <t>Hotline TNT</t>
  </si>
  <si>
    <t>Raspberry Moon</t>
  </si>
  <si>
    <t>03/25/2022</t>
  </si>
  <si>
    <t>shoegaze, noisepop</t>
  </si>
  <si>
    <t>Great mixing among fuzzy guitars, voice is clear. Rise and fall frames emotive moments. Male harmonies.</t>
  </si>
  <si>
    <t>Tara Nome Doyle</t>
  </si>
  <si>
    <t>Delicate, mystical, at times sounds like Florence Welch wasn't trying so hard to sing loud.</t>
  </si>
  <si>
    <t>Youth Lagoon</t>
  </si>
  <si>
    <t>dream pop,chillwave</t>
  </si>
  <si>
    <t>Vibey songs that feel like they were made for anxious people to sooth themselves into feeling ok.</t>
  </si>
  <si>
    <t>Common Holly</t>
  </si>
  <si>
    <t>06/13/2025</t>
  </si>
  <si>
    <t>indie québécois, singer-songwriter, lo-fi, jazz</t>
  </si>
  <si>
    <t>Songs that build into something kinda magical through repetition, reminds me a little of Yellow Ostrich debut LP in that regard, a bit of PHOX, too.</t>
  </si>
  <si>
    <t>Perfume Genius</t>
  </si>
  <si>
    <t>art pop</t>
  </si>
  <si>
    <t xml:space="preserve">Genteel, beautiful, wanted more rise and fall. </t>
  </si>
  <si>
    <t>Nation of Language</t>
  </si>
  <si>
    <t>synthpop</t>
  </si>
  <si>
    <t>Making synthpop great again.</t>
  </si>
  <si>
    <t>SAINt JHN</t>
  </si>
  <si>
    <t>afrofusion, r&amp;b, hip-hop</t>
  </si>
  <si>
    <t>Was raised in Guyana and Brooklyn. Pulls sounds from all ends of the black diaspora. Very vibey. Night driving vibes.</t>
  </si>
  <si>
    <t>Annie DiRusso</t>
  </si>
  <si>
    <t xml:space="preserve">Radio friendly indie-pop/rock. </t>
  </si>
  <si>
    <t>Saw live at the Vivarium.</t>
  </si>
  <si>
    <t>Anxious</t>
  </si>
  <si>
    <t>midwest emo,melodic hardcore,pop punk</t>
  </si>
  <si>
    <t>Touches of 2000s mall-punk.</t>
  </si>
  <si>
    <t>Joshua Burnside</t>
  </si>
  <si>
    <t>02/28/2025</t>
  </si>
  <si>
    <t>southern gothic,indie folk</t>
  </si>
  <si>
    <t>Written and dedicated to a close friend of the artist. It is the main subject matter of the album. Mountain music that reads like a eulogy to someone's lost space in the canvas of life.</t>
  </si>
  <si>
    <t>Far Caspian</t>
  </si>
  <si>
    <t>lo-fi indie,dream pop</t>
  </si>
  <si>
    <t>Summer haze dream pop.</t>
  </si>
  <si>
    <t>Matt Maeson</t>
  </si>
  <si>
    <t>alt-rock, indie-folk</t>
  </si>
  <si>
    <t>Sounds like Manchester Orchestra (even featuers a colab).</t>
  </si>
  <si>
    <t>Tyler Childers</t>
  </si>
  <si>
    <t>country</t>
  </si>
  <si>
    <t>Mature writing, borrows rock elements.</t>
  </si>
  <si>
    <t>Listened to it the mornign of at my Milwaukee planet fitness. It didn't match my surroundings which added to the enjoyment.</t>
  </si>
  <si>
    <t>Spacey Jane</t>
  </si>
  <si>
    <t>surf rock</t>
  </si>
  <si>
    <t xml:space="preserve">Jangly surf rock from down under. </t>
  </si>
  <si>
    <t>Florist</t>
  </si>
  <si>
    <t>indie folk</t>
  </si>
  <si>
    <t xml:space="preserve">Gentle folk will like this gentle folk. Sounds like if flowers could sing. </t>
  </si>
  <si>
    <t>The Hunts</t>
  </si>
  <si>
    <t>01/03/2025</t>
  </si>
  <si>
    <t>folk pop,indie folk</t>
  </si>
  <si>
    <t>Longtime fan, early 2010s folk, stomp clap vibes. Family band from Virginia. Half the family are music teachers now.</t>
  </si>
  <si>
    <t>First album I faved this year.</t>
  </si>
  <si>
    <t>Cuco</t>
  </si>
  <si>
    <t>bedroom pop, bossanova</t>
  </si>
  <si>
    <t xml:space="preserve">Smooth singing mexican american from California. </t>
  </si>
  <si>
    <t>Neal Francis</t>
  </si>
  <si>
    <t>03/14/2025</t>
  </si>
  <si>
    <t>Retro disco/soul. Not overly polished.</t>
  </si>
  <si>
    <t>charlie houston</t>
  </si>
  <si>
    <t>alternative/indie</t>
  </si>
  <si>
    <t>Gen Z coded indie / alt pop-rock</t>
  </si>
  <si>
    <t>Charlie Cunningham</t>
  </si>
  <si>
    <t>indie folk, lo-fi, dream-pop</t>
  </si>
  <si>
    <t>It's folk with a dream pop bent. Cavernous.</t>
  </si>
  <si>
    <t>Little Simz</t>
  </si>
  <si>
    <t>2025, jazz rap, rap</t>
  </si>
  <si>
    <t>Not her best album, but there are several bangers here. One of the best rappers on the planet imo.</t>
  </si>
  <si>
    <t>Miya Folick</t>
  </si>
  <si>
    <t>A more in the pocket Maggie Rodgers. Mid-tempo guitar, drums, subtle synths.</t>
  </si>
  <si>
    <t>Ashley Monroe</t>
  </si>
  <si>
    <t>Fans of Kaicey Musgraves.</t>
  </si>
  <si>
    <t>salem ilese</t>
  </si>
  <si>
    <t>electro-pop, alt-rock</t>
  </si>
  <si>
    <t>Feels like it's made for a teen movie.</t>
  </si>
  <si>
    <t>Jason Isbell</t>
  </si>
  <si>
    <t>alt country,americana,roots rock,red dirt</t>
  </si>
  <si>
    <t xml:space="preserve">A kind of depressing album, but I was still in a dark place when it was released so it met me where i was in that regard. </t>
  </si>
  <si>
    <t>Luke Sital-Singh</t>
  </si>
  <si>
    <t>indie folk, singer-songwriter</t>
  </si>
  <si>
    <t>Emotive brassy tone male vocalist. Slow to midtempo, mood ranges from sad to content. Instrumentation isn't overly complicated.</t>
  </si>
  <si>
    <t>Morgan Saint</t>
  </si>
  <si>
    <t>indie-pop, bedroom pop, electro-pop, dream-pop</t>
  </si>
  <si>
    <t>Vibey drum machine autotune/vocoder? electro-pop, elements of dreampop.</t>
  </si>
  <si>
    <t>Japanese Breakfast</t>
  </si>
  <si>
    <t>03/21/2025</t>
  </si>
  <si>
    <t>indie-rock</t>
  </si>
  <si>
    <t>If Jubilee was a turn towards joy, this album, to be on the nose, was a bit more melancholy. A bit less shoegazey than her pre-jubilee days. Left me a little underwhelmed.</t>
  </si>
  <si>
    <t>Saw her at Tuner hall in 2021 as the pandemic was barely lifting, caught Covid that week. Saw again in 2025 at summerfest.</t>
  </si>
  <si>
    <t>Hazlett</t>
  </si>
  <si>
    <t>Sounds like a mix of Bon Iver and Noah Kahan.</t>
  </si>
  <si>
    <t>Saw him in a bigger than I was expecting audience at Turner hall.</t>
  </si>
  <si>
    <t>The Cool Kids</t>
  </si>
  <si>
    <t>06/03/2008</t>
  </si>
  <si>
    <t>Golden era sound, refreshing in a world of chaos. They make it sound cool in 2025, still.</t>
  </si>
  <si>
    <t>The Tubs</t>
  </si>
  <si>
    <t>jangle pop,power pop, low-fi</t>
  </si>
  <si>
    <t xml:space="preserve">Snarly uk jangle pop. </t>
  </si>
  <si>
    <t>Marina</t>
  </si>
  <si>
    <t>10/24/2025</t>
  </si>
  <si>
    <t>pop, euro-pop, diva-pop</t>
  </si>
  <si>
    <t>Diva anthems. Dancy euro-pop.</t>
  </si>
  <si>
    <t>Coach Party</t>
  </si>
  <si>
    <t>garage rock, punk rock, post-punk</t>
  </si>
  <si>
    <t>Following the UK post punk trend of getting a girl to do talk singing over big driving guitars in a poetic fashion. A bit of a cheerleader affect. Riotgirrrl-adjacent but not as angular.</t>
  </si>
  <si>
    <t>HAIM</t>
  </si>
  <si>
    <t>10/17/2025</t>
  </si>
  <si>
    <t>Sheryl Crow walked so the HAIM sisters could run. Mom rock for women without children, somehow won me over. haha</t>
  </si>
  <si>
    <t>Saw at the Rave. I once didn't see the vision with HAIM to the point I blocked spotify from playing their music. A performance at the grammys during the pandemic changed my mind.</t>
  </si>
  <si>
    <t>Kameron Marlowe</t>
  </si>
  <si>
    <t>Soulful country story songs.</t>
  </si>
  <si>
    <t>Mobley</t>
  </si>
  <si>
    <t>04/23/2025</t>
  </si>
  <si>
    <t>r&amp;b</t>
  </si>
  <si>
    <t>Big sounding r&amp;b, soul.</t>
  </si>
  <si>
    <t>Jens Lekman</t>
  </si>
  <si>
    <t>baroque pop,swedish pop</t>
  </si>
  <si>
    <t>Sweedish crooner sings over more baroque styled tunes.</t>
  </si>
  <si>
    <t>Franz Ferdinand</t>
  </si>
  <si>
    <t>More mid-uptempo dancy indie rock from scottland.</t>
  </si>
  <si>
    <t>Tyler, The Creator</t>
  </si>
  <si>
    <t>07/21/2025</t>
  </si>
  <si>
    <t>Lemonade : Renaissance :: Igor :: BREAK THE GLASS</t>
  </si>
  <si>
    <t>Cautious Clay</t>
  </si>
  <si>
    <t>r&amp;b, hip-hop, alt-rnb</t>
  </si>
  <si>
    <t>Each song inspired by another hour of the morning. Easygoing.</t>
  </si>
  <si>
    <t>DaFFo</t>
  </si>
  <si>
    <t>Sounds a little like Adrienne Lenker a little more alt-rockish though.</t>
  </si>
  <si>
    <t>Saw them open for Annie DiRusso in June at Vivarium.</t>
  </si>
  <si>
    <t>Yuno</t>
  </si>
  <si>
    <t>LONG awaited debut album, has some of my favorite indie pop songs of the 2010s. My expectations were so high they weren't fair, but it's still a good release.</t>
  </si>
  <si>
    <t>Heartworms</t>
  </si>
  <si>
    <t>02/07/2025</t>
  </si>
  <si>
    <t>post-punk</t>
  </si>
  <si>
    <t xml:space="preserve">Dark/wry comedy lyrics, campy. </t>
  </si>
  <si>
    <t>Pug Johnson</t>
  </si>
  <si>
    <t>red dirt,texas country</t>
  </si>
  <si>
    <t>I imagine someone singing these songs in an old-timey salloon in the south.</t>
  </si>
  <si>
    <t>Arm's Length</t>
  </si>
  <si>
    <t>midwest emo,pop punk,emo</t>
  </si>
  <si>
    <t>Fellow indiebasketball writer Allen put me on. Solid midwest emo.</t>
  </si>
  <si>
    <t>Lucy Dacus</t>
  </si>
  <si>
    <t>indie folk, rock</t>
  </si>
  <si>
    <t>Despite many listens, one of my favorite artists, this album didn't grab me as much.</t>
  </si>
  <si>
    <t>IDER</t>
  </si>
  <si>
    <t>alt-rock, alt-pop</t>
  </si>
  <si>
    <t>Yodely euro-alt-pop, a little dancey, synths.</t>
  </si>
  <si>
    <t>Panda Bear</t>
  </si>
  <si>
    <t>neo-psychedelic</t>
  </si>
  <si>
    <t>If the beach boys had taken more lsd.</t>
  </si>
  <si>
    <t>Billie Marten</t>
  </si>
  <si>
    <t>07/18/2025</t>
  </si>
  <si>
    <t xml:space="preserve">Her voice is like if a trumpet was silky. </t>
  </si>
  <si>
    <t>Might add back later. Felt like a voice I like but an album that didn't grab me, and I tried enough times to get into it that it rose up my algorithms initial ranking.</t>
  </si>
  <si>
    <t>Craig Finn</t>
  </si>
  <si>
    <t>alt-rock</t>
  </si>
  <si>
    <t>Feels like indie-rocks dad. Spoke/sung admonitions.</t>
  </si>
  <si>
    <t>Album Art</t>
  </si>
  <si>
    <t>Genre</t>
  </si>
  <si>
    <t>Flora From Kansas</t>
  </si>
  <si>
    <t>Deep Sea Diver</t>
  </si>
  <si>
    <t>Alternative/Indie</t>
  </si>
  <si>
    <t>Sam Fender</t>
  </si>
  <si>
    <t>2025, indie rock, 2025 top releases</t>
  </si>
  <si>
    <t>Vincent Lima</t>
  </si>
  <si>
    <t>folk pop</t>
  </si>
  <si>
    <t>The Swell Season</t>
  </si>
  <si>
    <t>Adwaith</t>
  </si>
  <si>
    <t>welsh pop, indie pop</t>
  </si>
  <si>
    <t>The Beaches</t>
  </si>
  <si>
    <t>2025, dance-punk, pop rock</t>
  </si>
  <si>
    <t>Cardi B</t>
  </si>
  <si>
    <t>2025, pop, rap</t>
  </si>
  <si>
    <t>Ruston Kelly</t>
  </si>
  <si>
    <t>americana,alt country</t>
  </si>
  <si>
    <t>Jack Van Cleaf</t>
  </si>
  <si>
    <t>americana</t>
  </si>
  <si>
    <t>corook</t>
  </si>
  <si>
    <t>alt-pop, comedy</t>
  </si>
  <si>
    <t>Brett Eldredge</t>
  </si>
  <si>
    <t>Laufey</t>
  </si>
  <si>
    <t>jazz, singer-songwriter, pop</t>
  </si>
  <si>
    <t>Smif-n-Wessun</t>
  </si>
  <si>
    <t>east coast hip hop,boom bap,old school hip hop</t>
  </si>
  <si>
    <t>Lido Pimienta</t>
  </si>
  <si>
    <t>electrocumbia,latin alternative,latin indie</t>
  </si>
  <si>
    <t>Sofi Tukker</t>
  </si>
  <si>
    <t>electronica, pop, jungle pop</t>
  </si>
  <si>
    <t>Polo &amp; Pan</t>
  </si>
  <si>
    <t>french indie pop,french house</t>
  </si>
  <si>
    <t>Alan Sparhawk</t>
  </si>
  <si>
    <t>bluegrass,newgrass,americana,folk,alt country</t>
  </si>
  <si>
    <t>Pale Blue Eyes</t>
  </si>
  <si>
    <t>syth-wave</t>
  </si>
  <si>
    <t>Miles Caton</t>
  </si>
  <si>
    <t>04/18/2025</t>
  </si>
  <si>
    <t>southern gothic</t>
  </si>
  <si>
    <t>Jacob Slade</t>
  </si>
  <si>
    <t>05/01/2025</t>
  </si>
  <si>
    <t>singer-songwriter, dream pop</t>
  </si>
  <si>
    <t>The Chills</t>
  </si>
  <si>
    <t>Aesop Rock</t>
  </si>
  <si>
    <t>Adam Melchor</t>
  </si>
  <si>
    <t>Leith Ross</t>
  </si>
  <si>
    <t>Francis of Delirium</t>
  </si>
  <si>
    <t>03/22/2024</t>
  </si>
  <si>
    <t>indie-rock, shoegaze</t>
  </si>
  <si>
    <t>Heart Attack Man</t>
  </si>
  <si>
    <t>midwest emo,pop punk</t>
  </si>
  <si>
    <t>Oracle Sisters</t>
  </si>
  <si>
    <t>indie-rock, indie-folk, indie-pop</t>
  </si>
  <si>
    <t>The Altons</t>
  </si>
  <si>
    <t>retro soul</t>
  </si>
  <si>
    <t>David Ramirez</t>
  </si>
  <si>
    <t>Jensen McRae</t>
  </si>
  <si>
    <t>folk-pop</t>
  </si>
  <si>
    <t>Cavetown</t>
  </si>
  <si>
    <t>Empty Heaven</t>
  </si>
  <si>
    <t>spoken word</t>
  </si>
  <si>
    <t>M Ross Perkins</t>
  </si>
  <si>
    <t>psychedelic pop</t>
  </si>
  <si>
    <t>career woman</t>
  </si>
  <si>
    <t>06/27/2023</t>
  </si>
  <si>
    <t>alternative r&amp;b,uk r&amp;b</t>
  </si>
  <si>
    <t>Jade Bird</t>
  </si>
  <si>
    <t>John K</t>
  </si>
  <si>
    <t>Michigander</t>
  </si>
  <si>
    <t>10/29/2025</t>
  </si>
  <si>
    <t>indie-pop, soft-rock</t>
  </si>
  <si>
    <t>Naomi Westwater</t>
  </si>
  <si>
    <t>singer songwriter</t>
  </si>
  <si>
    <t>Brandi Carlile</t>
  </si>
  <si>
    <t>Returning To Myself</t>
  </si>
  <si>
    <t>Human</t>
  </si>
  <si>
    <t>female vocalist, singer-songwriter, folk</t>
  </si>
  <si>
    <t>Ora the Molecule</t>
  </si>
  <si>
    <t>synth-pop, disco</t>
  </si>
  <si>
    <t>Hamilton Leithauser</t>
  </si>
  <si>
    <t>singer-songwriter, indie-pop</t>
  </si>
  <si>
    <t>Small Shake</t>
  </si>
  <si>
    <t>Beach Bunny</t>
  </si>
  <si>
    <t>2025, indie rock, power pop</t>
  </si>
  <si>
    <t>S.G. Goodman</t>
  </si>
  <si>
    <t>06/20/2025</t>
  </si>
  <si>
    <t>southern gothic,alt country</t>
  </si>
  <si>
    <t>illuminati hotties</t>
  </si>
  <si>
    <t>riot grrrl</t>
  </si>
  <si>
    <t>Dumb Things</t>
  </si>
  <si>
    <t>11/03/2023</t>
  </si>
  <si>
    <t>Runaway Brother</t>
  </si>
  <si>
    <t>02/27/2025</t>
  </si>
  <si>
    <t>midwest emo</t>
  </si>
  <si>
    <t>SASAMI</t>
  </si>
  <si>
    <t>2025, listen</t>
  </si>
  <si>
    <t>Big Thief</t>
  </si>
  <si>
    <t>2025, indie rock, rock</t>
  </si>
  <si>
    <t>Dev Lemons</t>
  </si>
  <si>
    <t>08/01/2025</t>
  </si>
  <si>
    <t>hyperpop,bedroom pop</t>
  </si>
  <si>
    <t>Ian M Bailey</t>
  </si>
  <si>
    <t>power pop,jangle pop</t>
  </si>
  <si>
    <t>Dope Lemon</t>
  </si>
  <si>
    <t>Cola Boyy</t>
  </si>
  <si>
    <t>05/23/2025</t>
  </si>
  <si>
    <t>uplifting, alternative dance, positive</t>
  </si>
  <si>
    <t>Runnner</t>
  </si>
  <si>
    <t>Key Glock</t>
  </si>
  <si>
    <t>hip-hop, trap</t>
  </si>
  <si>
    <t>Peel Dream Magazine</t>
  </si>
  <si>
    <t>10/01/2025</t>
  </si>
  <si>
    <t>shoegaze,dream pop</t>
  </si>
  <si>
    <t>Blasé</t>
  </si>
  <si>
    <t>hip-hop, k-pop</t>
  </si>
  <si>
    <t>Joey Bada$$</t>
  </si>
  <si>
    <t>hip hop,rap</t>
  </si>
  <si>
    <t>Noah Cyrus</t>
  </si>
  <si>
    <t>2025, folk, indie</t>
  </si>
  <si>
    <t>Pool Kids</t>
  </si>
  <si>
    <t>midwest emo,math rock</t>
  </si>
  <si>
    <t>Matilda Mann</t>
  </si>
  <si>
    <t>indie pop, 2025</t>
  </si>
  <si>
    <t>Salin</t>
  </si>
  <si>
    <t>afro-jazz, funk</t>
  </si>
  <si>
    <t>Lisa</t>
  </si>
  <si>
    <t>k-pop</t>
  </si>
  <si>
    <t>Bikini Trill</t>
  </si>
  <si>
    <t>reggae rock</t>
  </si>
  <si>
    <t>Kristin Daelyn</t>
  </si>
  <si>
    <t>Arny Margret</t>
  </si>
  <si>
    <t>Sedona</t>
  </si>
  <si>
    <t>Alt-pop, Indie-pop</t>
  </si>
  <si>
    <t>MØ</t>
  </si>
  <si>
    <t>2025, electropop, electronic</t>
  </si>
  <si>
    <t>Kaleo</t>
  </si>
  <si>
    <t>blues rock, folk rock, 2025</t>
  </si>
  <si>
    <t>Sunflower Bean</t>
  </si>
  <si>
    <t>2025, alternative rock, rock</t>
  </si>
  <si>
    <t>Estelle</t>
  </si>
  <si>
    <t>r&amp;b, disco</t>
  </si>
  <si>
    <t>Amber Mark</t>
  </si>
  <si>
    <t>alternative r&amp;b,indie soul</t>
  </si>
  <si>
    <t>St. Lucia</t>
  </si>
  <si>
    <t>2025, synthpop, 4</t>
  </si>
  <si>
    <t>Teyana Taylor</t>
  </si>
  <si>
    <t>r&amp;b, soul</t>
  </si>
  <si>
    <t>Caamp</t>
  </si>
  <si>
    <t>indie folk,folk</t>
  </si>
  <si>
    <t>SYML</t>
  </si>
  <si>
    <t>Ivy</t>
  </si>
  <si>
    <t>chillout, indietronica, indie pop</t>
  </si>
  <si>
    <t>St. Paul &amp; The Broken Bones</t>
  </si>
  <si>
    <t>Ray Bull</t>
  </si>
  <si>
    <t>12/04/2024</t>
  </si>
  <si>
    <t>Saba</t>
  </si>
  <si>
    <t>03/18/2025</t>
  </si>
  <si>
    <t>jazz rap, conscious hip hop, 2025</t>
  </si>
  <si>
    <t>Penny and Sparrow</t>
  </si>
  <si>
    <t>Big Freedia</t>
  </si>
  <si>
    <t>new orleans bounce,bounce,ballroom vogue</t>
  </si>
  <si>
    <t>Petey USA</t>
  </si>
  <si>
    <t>AJ Tracey</t>
  </si>
  <si>
    <t>grime,uk grime,uk drill,drill</t>
  </si>
  <si>
    <t>Matt Pond PA</t>
  </si>
  <si>
    <t>chamber pop, indie pop</t>
  </si>
  <si>
    <t>Panchiko</t>
  </si>
  <si>
    <t>shoegaze</t>
  </si>
  <si>
    <t>Slow Joy</t>
  </si>
  <si>
    <t>shoegaze,midwest emo</t>
  </si>
  <si>
    <t>anamē</t>
  </si>
  <si>
    <t>melodic house,progressive trance,trance</t>
  </si>
  <si>
    <t>We Are Scientists</t>
  </si>
  <si>
    <t>Ava Max</t>
  </si>
  <si>
    <t>2025, pop, electropop</t>
  </si>
  <si>
    <t>Jennie</t>
  </si>
  <si>
    <t>Viagra Boys</t>
  </si>
  <si>
    <t>post-punk,egg punk</t>
  </si>
  <si>
    <t>I'm With Her</t>
  </si>
  <si>
    <t>bluegrass,newgrass,americana,indie folk,folk</t>
  </si>
  <si>
    <t>Courting</t>
  </si>
  <si>
    <t>Das Beat</t>
  </si>
  <si>
    <t>neue deutsche welle,cold wave,darkwave</t>
  </si>
  <si>
    <t>Ellie Holcomb</t>
  </si>
  <si>
    <t>christian folk,christian,worship</t>
  </si>
  <si>
    <t>Somebody's Child</t>
  </si>
  <si>
    <t>rock</t>
  </si>
  <si>
    <t>Evan Honer</t>
  </si>
  <si>
    <t>accoustic folk</t>
  </si>
  <si>
    <t>Sports Team</t>
  </si>
  <si>
    <t>Moontype</t>
  </si>
  <si>
    <t>2025, slow dreamy voice indie</t>
  </si>
  <si>
    <t>SG Lewis</t>
  </si>
  <si>
    <t>dance, electronica</t>
  </si>
  <si>
    <t>Kendall Lujan</t>
  </si>
  <si>
    <t>02/20/2025</t>
  </si>
  <si>
    <t>Unknown</t>
  </si>
  <si>
    <t>Between Friends</t>
  </si>
  <si>
    <t>girlpuppy</t>
  </si>
  <si>
    <t>dream pop</t>
  </si>
  <si>
    <t>Other Lives</t>
  </si>
  <si>
    <t>La Niña</t>
  </si>
  <si>
    <t>neomelodico,canzone napoletana</t>
  </si>
  <si>
    <t>Σtella</t>
  </si>
  <si>
    <t>greek, pop/rock</t>
  </si>
  <si>
    <t>Kina Grannis</t>
  </si>
  <si>
    <t>acoustic pop,folk pop,ambient folk</t>
  </si>
  <si>
    <t>The Knocks</t>
  </si>
  <si>
    <t>nu disco</t>
  </si>
  <si>
    <t>Fotoform</t>
  </si>
  <si>
    <t>shoegaze,dream pop,cold wave</t>
  </si>
  <si>
    <t>Chatham Rabbits</t>
  </si>
  <si>
    <t>bluegrass,newgrass,americana</t>
  </si>
  <si>
    <t>Shame</t>
  </si>
  <si>
    <t>Barry Hyde</t>
  </si>
  <si>
    <t>Sleepingdogs</t>
  </si>
  <si>
    <t>underground hip hop,east coast hip hop</t>
  </si>
  <si>
    <t>Circa Waves</t>
  </si>
  <si>
    <t>indie</t>
  </si>
  <si>
    <t>Matt Embree</t>
  </si>
  <si>
    <t>alt-pop</t>
  </si>
  <si>
    <t>Cynthia Erivo</t>
  </si>
  <si>
    <t>musicals</t>
  </si>
  <si>
    <t>Charles Wesley Godwin</t>
  </si>
  <si>
    <t>red dirt,country</t>
  </si>
  <si>
    <t>Adult Mom</t>
  </si>
  <si>
    <t>Roy Woods</t>
  </si>
  <si>
    <t>trap soul</t>
  </si>
  <si>
    <t>Pink Skies</t>
  </si>
  <si>
    <t>Painting</t>
  </si>
  <si>
    <t>russian, mathrock, jazz</t>
  </si>
  <si>
    <t>Neil Young</t>
  </si>
  <si>
    <t>classic rock,folk rock,singer-songwriter,roots rock</t>
  </si>
  <si>
    <t>NO GUIDNCE</t>
  </si>
  <si>
    <t>uk r&amp;b</t>
  </si>
  <si>
    <t>Bright Eyes</t>
  </si>
  <si>
    <t>Yo La Tengo</t>
  </si>
  <si>
    <t>dream pop,slowcore</t>
  </si>
  <si>
    <t>d4vd</t>
  </si>
  <si>
    <t>pop, alternative, rnb</t>
  </si>
  <si>
    <t>ILLIT</t>
  </si>
  <si>
    <t>06/16/2025</t>
  </si>
  <si>
    <t>Fruit Bats</t>
  </si>
  <si>
    <t>folk, indie-rock</t>
  </si>
  <si>
    <t>Meggo</t>
  </si>
  <si>
    <t>01/22/2025</t>
  </si>
  <si>
    <t>Sydney Rose</t>
  </si>
  <si>
    <t>AYONI</t>
  </si>
  <si>
    <t>09/10/2025</t>
  </si>
  <si>
    <t>Wet</t>
  </si>
  <si>
    <t>Homeboy Sandman</t>
  </si>
  <si>
    <t>east coast hip hop,underground hip hop,alternative hip hop</t>
  </si>
  <si>
    <t>Ball Park Music</t>
  </si>
  <si>
    <t>Big Wild</t>
  </si>
  <si>
    <t>synthpop, 2025</t>
  </si>
  <si>
    <t>Julien Baker &amp; Torres</t>
  </si>
  <si>
    <t>ambient folk,art pop</t>
  </si>
  <si>
    <t>Zara Larsson</t>
  </si>
  <si>
    <t>2025, pop, dance-pop</t>
  </si>
  <si>
    <t>Gary Louris</t>
  </si>
  <si>
    <t>alt country,americana</t>
  </si>
  <si>
    <t>Cut Copy</t>
  </si>
  <si>
    <t>alternative dance,indie dance,indie electronic,new rave</t>
  </si>
  <si>
    <t>Rachel Chinouriri</t>
  </si>
  <si>
    <t>indie pop, indie rock</t>
  </si>
  <si>
    <t>Chloe Slater</t>
  </si>
  <si>
    <t>02/04/2025</t>
  </si>
  <si>
    <t>Bedrooms</t>
  </si>
  <si>
    <t>Nadia Reid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</si>
</sst>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/dd/yyyy"/>
    <numFmt numFmtId="165" formatCode="m/d/yyyy"/>
  </numFmts>
  <fonts count="16">
    <font>
      <sz val="11.0"/>
      <color theme="1"/>
      <name val="Calibri"/>
      <scheme val="minor"/>
    </font>
    <font>
      <color theme="1"/>
      <name val="Calibri"/>
      <scheme val="minor"/>
    </font>
    <font>
      <u/>
      <sz val="19.0"/>
      <color rgb="FF0000FF"/>
    </font>
    <font>
      <b/>
      <sz val="19.0"/>
      <color theme="1"/>
      <name val="Calibri"/>
      <scheme val="minor"/>
    </font>
    <font>
      <u/>
      <color rgb="FF0000FF"/>
    </font>
    <font>
      <u/>
      <color rgb="FF0000FF"/>
    </font>
    <font>
      <sz val="11.0"/>
      <color theme="1"/>
      <name val="Calibri"/>
    </font>
    <font>
      <sz val="11.0"/>
      <color rgb="FF000000"/>
      <name val="Calibri"/>
    </font>
    <font>
      <u/>
      <color rgb="FF0000FF"/>
    </font>
    <font>
      <u/>
      <color rgb="FF0000FF"/>
    </font>
    <font>
      <color theme="1"/>
      <name val="Arial"/>
    </font>
    <font>
      <u/>
      <color rgb="FF0000FF"/>
      <name val="Arial"/>
    </font>
    <font>
      <sz val="11.0"/>
      <color rgb="FF0F1115"/>
      <name val="Calibri"/>
      <scheme val="minor"/>
    </font>
    <font>
      <b/>
      <sz val="11.0"/>
      <color theme="1"/>
      <name val="Calibri"/>
    </font>
    <font>
      <b/>
      <color theme="1"/>
      <name val="Calibri"/>
      <scheme val="minor"/>
    </font>
    <font>
      <u/>
      <sz val="11.0"/>
      <color rgb="FF0000FF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shrinkToFit="0" wrapText="1"/>
    </xf>
    <xf borderId="0" fillId="0" fontId="2" numFmtId="0" xfId="0" applyAlignment="1" applyFont="1">
      <alignment readingOrder="0"/>
    </xf>
    <xf borderId="0" fillId="0" fontId="3" numFmtId="0" xfId="0" applyFont="1"/>
    <xf borderId="0" fillId="0" fontId="1" numFmtId="0" xfId="0" applyFont="1"/>
    <xf borderId="0" fillId="0" fontId="4" numFmtId="0" xfId="0" applyFont="1"/>
    <xf borderId="0" fillId="0" fontId="1" numFmtId="164" xfId="0" applyAlignment="1" applyFont="1" applyNumberFormat="1">
      <alignment horizontal="left"/>
    </xf>
    <xf borderId="0" fillId="0" fontId="5" numFmtId="0" xfId="0" applyAlignment="1" applyFont="1">
      <alignment shrinkToFit="0" wrapText="1"/>
    </xf>
    <xf borderId="0" fillId="0" fontId="1" numFmtId="0" xfId="0" applyAlignment="1" applyFont="1">
      <alignment shrinkToFit="0" wrapText="1"/>
    </xf>
    <xf borderId="0" fillId="0" fontId="3" numFmtId="0" xfId="0" applyAlignment="1" applyFont="1">
      <alignment readingOrder="0"/>
    </xf>
    <xf borderId="0" fillId="0" fontId="6" numFmtId="0" xfId="0" applyAlignment="1" applyFont="1">
      <alignment vertical="bottom"/>
    </xf>
    <xf borderId="0" fillId="0" fontId="7" numFmtId="164" xfId="0" applyAlignment="1" applyFont="1" applyNumberFormat="1">
      <alignment horizontal="left" readingOrder="0" shrinkToFit="0" vertical="bottom" wrapText="0"/>
    </xf>
    <xf borderId="0" fillId="0" fontId="1" numFmtId="0" xfId="0" applyAlignment="1" applyFont="1">
      <alignment vertical="bottom"/>
    </xf>
    <xf borderId="0" fillId="0" fontId="1" numFmtId="164" xfId="0" applyAlignment="1" applyFont="1" applyNumberFormat="1">
      <alignment horizontal="left" readingOrder="0"/>
    </xf>
    <xf borderId="0" fillId="0" fontId="8" numFmtId="0" xfId="0" applyAlignment="1" applyFont="1">
      <alignment readingOrder="0" shrinkToFit="0" wrapText="1"/>
    </xf>
    <xf borderId="0" fillId="0" fontId="9" numFmtId="0" xfId="0" applyAlignment="1" applyFont="1">
      <alignment readingOrder="0"/>
    </xf>
    <xf borderId="0" fillId="0" fontId="1" numFmtId="165" xfId="0" applyAlignment="1" applyFont="1" applyNumberFormat="1">
      <alignment horizontal="left" readingOrder="0"/>
    </xf>
    <xf borderId="0" fillId="0" fontId="1" numFmtId="0" xfId="0" applyAlignment="1" applyFont="1">
      <alignment shrinkToFit="0" wrapText="1"/>
    </xf>
    <xf borderId="0" fillId="0" fontId="10" numFmtId="0" xfId="0" applyAlignment="1" applyFont="1">
      <alignment vertical="bottom"/>
    </xf>
    <xf borderId="0" fillId="0" fontId="11" numFmtId="0" xfId="0" applyAlignment="1" applyFont="1">
      <alignment readingOrder="0" vertical="bottom"/>
    </xf>
    <xf borderId="0" fillId="0" fontId="12" numFmtId="0" xfId="0" applyAlignment="1" applyFont="1">
      <alignment readingOrder="0"/>
    </xf>
    <xf borderId="0" fillId="0" fontId="1" numFmtId="0" xfId="0" applyAlignment="1" applyFont="1">
      <alignment horizontal="left"/>
    </xf>
    <xf borderId="0" fillId="0" fontId="13" numFmtId="0" xfId="0" applyAlignment="1" applyFont="1">
      <alignment horizontal="center" vertical="top"/>
    </xf>
    <xf borderId="0" fillId="0" fontId="14" numFmtId="0" xfId="0" applyAlignment="1" applyFont="1">
      <alignment horizontal="center" readingOrder="0" vertical="top"/>
    </xf>
    <xf borderId="0" fillId="0" fontId="7" numFmtId="0" xfId="0" applyAlignment="1" applyFont="1">
      <alignment horizontal="left" readingOrder="0" shrinkToFit="0" vertical="bottom" wrapText="0"/>
    </xf>
    <xf borderId="0" fillId="0" fontId="14" numFmtId="0" xfId="0" applyAlignment="1" applyFont="1">
      <alignment horizontal="center" readingOrder="0" shrinkToFit="0" vertical="top" wrapText="1"/>
    </xf>
    <xf borderId="0" fillId="0" fontId="7" numFmtId="164" xfId="0" applyAlignment="1" applyFont="1" applyNumberFormat="1">
      <alignment readingOrder="0" shrinkToFit="0" vertical="bottom" wrapText="0"/>
    </xf>
    <xf borderId="0" fillId="0" fontId="15" numFmtId="0" xfId="0" applyAlignment="1" applyFont="1">
      <alignment vertical="bottom"/>
    </xf>
    <xf borderId="0" fillId="0" fontId="6" numFmtId="164" xfId="0" applyAlignment="1" applyFont="1" applyNumberFormat="1">
      <alignment vertical="bottom"/>
    </xf>
    <xf borderId="0" fillId="0" fontId="6" numFmtId="0" xfId="0" applyAlignment="1" applyFont="1">
      <alignment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jpg"/><Relationship Id="rId3" Type="http://schemas.openxmlformats.org/officeDocument/2006/relationships/image" Target="../media/image14.jpg"/><Relationship Id="rId4" Type="http://schemas.openxmlformats.org/officeDocument/2006/relationships/image" Target="../media/image12.jpg"/><Relationship Id="rId11" Type="http://schemas.openxmlformats.org/officeDocument/2006/relationships/image" Target="../media/image7.jpg"/><Relationship Id="rId10" Type="http://schemas.openxmlformats.org/officeDocument/2006/relationships/image" Target="../media/image2.jpg"/><Relationship Id="rId9" Type="http://schemas.openxmlformats.org/officeDocument/2006/relationships/image" Target="../media/image6.jpg"/><Relationship Id="rId5" Type="http://schemas.openxmlformats.org/officeDocument/2006/relationships/image" Target="../media/image4.jpg"/><Relationship Id="rId6" Type="http://schemas.openxmlformats.org/officeDocument/2006/relationships/image" Target="../media/image8.jpg"/><Relationship Id="rId7" Type="http://schemas.openxmlformats.org/officeDocument/2006/relationships/image" Target="../media/image5.jpg"/><Relationship Id="rId8" Type="http://schemas.openxmlformats.org/officeDocument/2006/relationships/image" Target="../media/image9.jp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jpg"/><Relationship Id="rId2" Type="http://schemas.openxmlformats.org/officeDocument/2006/relationships/image" Target="../media/image16.jpg"/><Relationship Id="rId3" Type="http://schemas.openxmlformats.org/officeDocument/2006/relationships/image" Target="../media/image13.jpg"/><Relationship Id="rId4" Type="http://schemas.openxmlformats.org/officeDocument/2006/relationships/image" Target="../media/image15.jpg"/><Relationship Id="rId5" Type="http://schemas.openxmlformats.org/officeDocument/2006/relationships/image" Target="../media/image10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4</xdr:row>
      <xdr:rowOff>0</xdr:rowOff>
    </xdr:from>
    <xdr:ext cx="952500" cy="9525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6</xdr:row>
      <xdr:rowOff>0</xdr:rowOff>
    </xdr:from>
    <xdr:ext cx="952500" cy="952500"/>
    <xdr:pic>
      <xdr:nvPicPr>
        <xdr:cNvPr id="0" name="image3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12</xdr:row>
      <xdr:rowOff>0</xdr:rowOff>
    </xdr:from>
    <xdr:ext cx="952500" cy="952500"/>
    <xdr:pic>
      <xdr:nvPicPr>
        <xdr:cNvPr id="0" name="image14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13</xdr:row>
      <xdr:rowOff>0</xdr:rowOff>
    </xdr:from>
    <xdr:ext cx="952500" cy="952500"/>
    <xdr:pic>
      <xdr:nvPicPr>
        <xdr:cNvPr id="0" name="image12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17</xdr:row>
      <xdr:rowOff>0</xdr:rowOff>
    </xdr:from>
    <xdr:ext cx="952500" cy="952500"/>
    <xdr:pic>
      <xdr:nvPicPr>
        <xdr:cNvPr id="0" name="image4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23</xdr:row>
      <xdr:rowOff>0</xdr:rowOff>
    </xdr:from>
    <xdr:ext cx="952500" cy="952500"/>
    <xdr:pic>
      <xdr:nvPicPr>
        <xdr:cNvPr id="0" name="image8.jp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29</xdr:row>
      <xdr:rowOff>0</xdr:rowOff>
    </xdr:from>
    <xdr:ext cx="952500" cy="952500"/>
    <xdr:pic>
      <xdr:nvPicPr>
        <xdr:cNvPr id="0" name="image5.jp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31</xdr:row>
      <xdr:rowOff>0</xdr:rowOff>
    </xdr:from>
    <xdr:ext cx="962025" cy="942975"/>
    <xdr:pic>
      <xdr:nvPicPr>
        <xdr:cNvPr id="0" name="image9.jp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43</xdr:row>
      <xdr:rowOff>0</xdr:rowOff>
    </xdr:from>
    <xdr:ext cx="952500" cy="952500"/>
    <xdr:pic>
      <xdr:nvPicPr>
        <xdr:cNvPr id="0" name="image6.jp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45</xdr:row>
      <xdr:rowOff>0</xdr:rowOff>
    </xdr:from>
    <xdr:ext cx="952500" cy="952500"/>
    <xdr:pic>
      <xdr:nvPicPr>
        <xdr:cNvPr id="0" name="image2.jp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97</xdr:row>
      <xdr:rowOff>0</xdr:rowOff>
    </xdr:from>
    <xdr:ext cx="952500" cy="952500"/>
    <xdr:pic>
      <xdr:nvPicPr>
        <xdr:cNvPr id="0" name="image7.jp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</xdr:row>
      <xdr:rowOff>0</xdr:rowOff>
    </xdr:from>
    <xdr:ext cx="952500" cy="952500"/>
    <xdr:pic>
      <xdr:nvPicPr>
        <xdr:cNvPr id="0" name="image1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41</xdr:row>
      <xdr:rowOff>0</xdr:rowOff>
    </xdr:from>
    <xdr:ext cx="952500" cy="952500"/>
    <xdr:pic>
      <xdr:nvPicPr>
        <xdr:cNvPr id="0" name="image16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42</xdr:row>
      <xdr:rowOff>0</xdr:rowOff>
    </xdr:from>
    <xdr:ext cx="952500" cy="952500"/>
    <xdr:pic>
      <xdr:nvPicPr>
        <xdr:cNvPr id="0" name="image13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133</xdr:row>
      <xdr:rowOff>0</xdr:rowOff>
    </xdr:from>
    <xdr:ext cx="952500" cy="952500"/>
    <xdr:pic>
      <xdr:nvPicPr>
        <xdr:cNvPr id="0" name="image15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150</xdr:row>
      <xdr:rowOff>0</xdr:rowOff>
    </xdr:from>
    <xdr:ext cx="952500" cy="952500"/>
    <xdr:pic>
      <xdr:nvPicPr>
        <xdr:cNvPr id="0" name="image10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open.spotify.com/track/489671TvFDjbXX9axQ9G9u?si=3841af88447f4fc5" TargetMode="External"/><Relationship Id="rId10" Type="http://schemas.openxmlformats.org/officeDocument/2006/relationships/hyperlink" Target="https://carolinerosemusic.bandcamp.com/track/conversation-with-shiv-liquid-k-song-2" TargetMode="External"/><Relationship Id="rId13" Type="http://schemas.openxmlformats.org/officeDocument/2006/relationships/hyperlink" Target="http://indiebasketball.com/" TargetMode="External"/><Relationship Id="rId12" Type="http://schemas.openxmlformats.org/officeDocument/2006/relationships/hyperlink" Target="https://www.indiebasketball.com/articles/saintseneca-highwalllow-and-supermoon" TargetMode="External"/><Relationship Id="rId1" Type="http://schemas.openxmlformats.org/officeDocument/2006/relationships/hyperlink" Target="https://open.spotify.com/playlist/5YkQRapH8qJGC9OkqQQU7u" TargetMode="External"/><Relationship Id="rId2" Type="http://schemas.openxmlformats.org/officeDocument/2006/relationships/hyperlink" Target="https://youtube.com/playlist?list=PLNhRocdmhnDYdJrnul0wuPdPt6HbE8a9x&amp;si=uS80sG9guwoAnOKY" TargetMode="External"/><Relationship Id="rId3" Type="http://schemas.openxmlformats.org/officeDocument/2006/relationships/hyperlink" Target="https://open.spotify.com/track/6V4ntlX6608rd3Ec5SpVhj?si=faee9d7288f1482d" TargetMode="External"/><Relationship Id="rId4" Type="http://schemas.openxmlformats.org/officeDocument/2006/relationships/hyperlink" Target="https://open.spotify.com/album/2sdK35lVZvkcOvztZYpG3a?si=t2lzXAPrQTm5a4Da7xIc9Q" TargetMode="External"/><Relationship Id="rId9" Type="http://schemas.openxmlformats.org/officeDocument/2006/relationships/hyperlink" Target="https://carolinerosemusic.bandcamp.com/album/year-of-the-slug" TargetMode="External"/><Relationship Id="rId15" Type="http://schemas.openxmlformats.org/officeDocument/2006/relationships/hyperlink" Target="https://hotlinetnt.bandcamp.com/album/raspberry-moon" TargetMode="External"/><Relationship Id="rId14" Type="http://schemas.openxmlformats.org/officeDocument/2006/relationships/hyperlink" Target="https://open.spotify.com/track/6cr8KU40rypJaNRYrmJRF1?si=1e72cc87dceb45e8" TargetMode="External"/><Relationship Id="rId16" Type="http://schemas.openxmlformats.org/officeDocument/2006/relationships/drawing" Target="../drawings/drawing1.xml"/><Relationship Id="rId5" Type="http://schemas.openxmlformats.org/officeDocument/2006/relationships/hyperlink" Target="https://open.spotify.com/track/55ajMXRw1koPLQiG5jOXf1?si=bffec79b8741406b" TargetMode="External"/><Relationship Id="rId6" Type="http://schemas.openxmlformats.org/officeDocument/2006/relationships/hyperlink" Target="https://open.spotify.com/album/3xxkjx6Hgl8sWpNfuqhHtD?si=KSb6zSbnS_uGCxj0Lwy0jA" TargetMode="External"/><Relationship Id="rId7" Type="http://schemas.openxmlformats.org/officeDocument/2006/relationships/hyperlink" Target="https://open.spotify.com/track/62ZspgOi379ykrVuC3GRBJ?si=a5dc1ccebbf147b1" TargetMode="External"/><Relationship Id="rId8" Type="http://schemas.openxmlformats.org/officeDocument/2006/relationships/hyperlink" Target="https://carolinerosemusic.bandcamp.com/album/year-of-the-slug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43"/>
    <col customWidth="1" min="2" max="2" width="14.43"/>
    <col customWidth="1" min="3" max="3" width="15.0"/>
    <col customWidth="1" min="4" max="4" width="25.0"/>
    <col customWidth="1" min="5" max="5" width="15.14"/>
    <col customWidth="1" min="6" max="6" width="24.86"/>
    <col customWidth="1" min="7" max="7" width="21.71"/>
    <col customWidth="1" min="8" max="8" width="71.43"/>
    <col customWidth="1" min="9" max="9" width="70.29"/>
    <col customWidth="1" hidden="1" min="10" max="10" width="29.71"/>
    <col customWidth="1" hidden="1" min="11" max="11" width="12.0"/>
    <col customWidth="1" hidden="1" min="12" max="28" width="8.71"/>
  </cols>
  <sheetData>
    <row r="1" ht="51.75" customHeight="1">
      <c r="A1" s="1"/>
      <c r="B1" s="1"/>
      <c r="C1" s="1"/>
      <c r="D1" s="1"/>
      <c r="E1" s="1"/>
      <c r="F1" s="2"/>
      <c r="G1" s="2"/>
      <c r="H1" s="3" t="s">
        <v>0</v>
      </c>
      <c r="I1" s="3" t="s">
        <v>1</v>
      </c>
    </row>
    <row r="2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2" t="s">
        <v>7</v>
      </c>
      <c r="G2" s="2" t="s">
        <v>8</v>
      </c>
      <c r="H2" s="1" t="s">
        <v>9</v>
      </c>
      <c r="I2" s="1" t="s">
        <v>10</v>
      </c>
    </row>
    <row r="3" ht="75.0" customHeight="1">
      <c r="A3" s="4">
        <v>1.0</v>
      </c>
      <c r="B3" s="5"/>
      <c r="C3" s="5" t="s">
        <v>11</v>
      </c>
      <c r="D3" s="6" t="str">
        <f>HYPERLINK("https://open.spotify.com/track/6L3i4jdNnk0a9kMT3qIqTG", "Let God Sort Em Out")</f>
        <v>Let God Sort Em Out</v>
      </c>
      <c r="E3" s="7" t="s">
        <v>12</v>
      </c>
      <c r="F3" s="8" t="str">
        <f>HYPERLINK("https://open.spotify.com/track/3znSvEwBq09We4cxxmwlZM", "Chains &amp; Whips")</f>
        <v>Chains &amp; Whips</v>
      </c>
      <c r="G3" s="9" t="s">
        <v>13</v>
      </c>
      <c r="H3" s="9" t="s">
        <v>14</v>
      </c>
      <c r="I3" s="2" t="s">
        <v>15</v>
      </c>
      <c r="J3" s="5">
        <v>16.62</v>
      </c>
      <c r="K3" s="5">
        <v>398.0</v>
      </c>
    </row>
    <row r="4" ht="75.0" customHeight="1">
      <c r="A4" s="10">
        <v>2.0</v>
      </c>
      <c r="B4" s="11"/>
      <c r="C4" s="5" t="s">
        <v>16</v>
      </c>
      <c r="D4" s="6" t="str">
        <f>HYPERLINK("https://open.spotify.com/track/585gUVdyY7LUmM7gv2YapJ", "Anything At All")</f>
        <v>Anything At All</v>
      </c>
      <c r="E4" s="12" t="s">
        <v>17</v>
      </c>
      <c r="F4" s="8" t="str">
        <f>HYPERLINK("https://open.spotify.com/track/0jllpyj5FhtLgb7Txj7oxv", "Shade I'll Never See")</f>
        <v>Shade I'll Never See</v>
      </c>
      <c r="G4" s="2" t="s">
        <v>18</v>
      </c>
      <c r="H4" s="2" t="s">
        <v>19</v>
      </c>
      <c r="I4" s="2" t="s">
        <v>20</v>
      </c>
      <c r="J4" s="5">
        <v>2.92</v>
      </c>
      <c r="K4" s="5">
        <v>43.0</v>
      </c>
    </row>
    <row r="5" ht="75.0" customHeight="1">
      <c r="A5" s="10">
        <v>3.0</v>
      </c>
      <c r="B5" s="11"/>
      <c r="C5" s="13" t="s">
        <v>21</v>
      </c>
      <c r="D5" s="13" t="s">
        <v>22</v>
      </c>
      <c r="E5" s="14">
        <v>45968.0</v>
      </c>
      <c r="F5" s="15" t="s">
        <v>23</v>
      </c>
      <c r="G5" s="2" t="s">
        <v>24</v>
      </c>
      <c r="H5" s="2" t="s">
        <v>25</v>
      </c>
      <c r="I5" s="2" t="s">
        <v>26</v>
      </c>
    </row>
    <row r="6" ht="75.0" customHeight="1">
      <c r="A6" s="10">
        <v>4.0</v>
      </c>
      <c r="B6" s="11"/>
      <c r="C6" s="5" t="s">
        <v>27</v>
      </c>
      <c r="D6" s="6" t="str">
        <f>HYPERLINK("https://open.spotify.com/track/6tXvoKcGQvnKZKEV7jL094", "Patience, Moonbeam")</f>
        <v>Patience, Moonbeam</v>
      </c>
      <c r="E6" s="12" t="s">
        <v>28</v>
      </c>
      <c r="F6" s="8" t="str">
        <f>HYPERLINK("https://open.spotify.com/track/1JDEDO4rqR7QBlN01gwxUR", "Junior")</f>
        <v>Junior</v>
      </c>
      <c r="G6" s="2" t="s">
        <v>29</v>
      </c>
      <c r="H6" s="2" t="s">
        <v>30</v>
      </c>
      <c r="I6" s="2" t="s">
        <v>31</v>
      </c>
      <c r="J6" s="5">
        <v>2.67</v>
      </c>
      <c r="K6" s="5">
        <v>62.0</v>
      </c>
    </row>
    <row r="7" ht="75.0" customHeight="1">
      <c r="A7" s="4">
        <v>5.0</v>
      </c>
      <c r="B7" s="11"/>
      <c r="C7" s="1" t="s">
        <v>32</v>
      </c>
      <c r="D7" s="16" t="s">
        <v>33</v>
      </c>
      <c r="E7" s="17">
        <v>45940.0</v>
      </c>
      <c r="F7" s="15" t="s">
        <v>34</v>
      </c>
      <c r="G7" s="2" t="s">
        <v>35</v>
      </c>
      <c r="H7" s="2" t="s">
        <v>36</v>
      </c>
      <c r="I7" s="2" t="s">
        <v>37</v>
      </c>
      <c r="J7" s="1">
        <v>4.5</v>
      </c>
      <c r="K7" s="1">
        <v>209.0</v>
      </c>
    </row>
    <row r="8" ht="75.0" customHeight="1">
      <c r="A8" s="10">
        <v>6.0</v>
      </c>
      <c r="B8" s="11"/>
      <c r="C8" s="5" t="s">
        <v>38</v>
      </c>
      <c r="D8" s="6" t="str">
        <f>HYPERLINK("https://open.spotify.com/track/3Qp6UhTS4KO6kGvFgnxpOK", "LETHAL")</f>
        <v>LETHAL</v>
      </c>
      <c r="E8" s="12" t="s">
        <v>39</v>
      </c>
      <c r="F8" s="8" t="str">
        <f>HYPERLINK("https://open.spotify.com/track/0WEttQnuVB3wntMV6HvXV4", "SON OF A GUN")</f>
        <v>SON OF A GUN</v>
      </c>
      <c r="G8" s="18" t="s">
        <v>40</v>
      </c>
      <c r="H8" s="2" t="s">
        <v>41</v>
      </c>
      <c r="I8" s="2" t="s">
        <v>42</v>
      </c>
      <c r="J8" s="5">
        <v>2.9</v>
      </c>
      <c r="K8" s="5">
        <v>86.0</v>
      </c>
    </row>
    <row r="9" ht="75.0" customHeight="1">
      <c r="A9" s="10">
        <v>7.0</v>
      </c>
      <c r="B9" s="11"/>
      <c r="C9" s="5" t="s">
        <v>43</v>
      </c>
      <c r="D9" s="6" t="str">
        <f>HYPERLINK("https://open.spotify.com/track/2IOdTFLaINYO24r7Xp0Vdx", "Cruel Joke")</f>
        <v>Cruel Joke</v>
      </c>
      <c r="E9" s="12" t="s">
        <v>39</v>
      </c>
      <c r="F9" s="8" t="str">
        <f>HYPERLINK("https://open.spotify.com/track/7oUiQH66dtqxiUuRgrRrz6", "Wolf In Sheep’s Clothes")</f>
        <v>Wolf In Sheep’s Clothes</v>
      </c>
      <c r="G9" s="2" t="s">
        <v>44</v>
      </c>
      <c r="H9" s="2" t="s">
        <v>45</v>
      </c>
      <c r="I9" s="2" t="s">
        <v>46</v>
      </c>
      <c r="J9" s="5">
        <v>1.55</v>
      </c>
      <c r="K9" s="5">
        <v>27.0</v>
      </c>
    </row>
    <row r="10" ht="75.0" customHeight="1">
      <c r="A10" s="10">
        <v>8.0</v>
      </c>
      <c r="B10" s="11"/>
      <c r="C10" s="5" t="s">
        <v>47</v>
      </c>
      <c r="D10" s="6" t="str">
        <f>HYPERLINK("https://open.spotify.com/track/3N2ZNAtQbM9CvgsUb5j0q8", "God Made The Highway")</f>
        <v>God Made The Highway</v>
      </c>
      <c r="E10" s="12" t="s">
        <v>48</v>
      </c>
      <c r="F10" s="8" t="str">
        <f>HYPERLINK("https://open.spotify.com/track/6bdlUbvKBbUMC1alXEGPGG", "Davie")</f>
        <v>Davie</v>
      </c>
      <c r="G10" s="2" t="s">
        <v>49</v>
      </c>
      <c r="H10" s="2" t="s">
        <v>50</v>
      </c>
      <c r="I10" s="2" t="s">
        <v>51</v>
      </c>
      <c r="J10" s="5">
        <v>3.1</v>
      </c>
      <c r="K10" s="5">
        <v>49.0</v>
      </c>
    </row>
    <row r="11" ht="75.0" customHeight="1">
      <c r="A11" s="4">
        <v>9.0</v>
      </c>
      <c r="B11" s="11"/>
      <c r="C11" s="5" t="s">
        <v>52</v>
      </c>
      <c r="D11" s="6" t="str">
        <f>HYPERLINK("https://open.spotify.com/track/6hmpvFKplIrMc7sySSl94Q", "Blue Reminder")</f>
        <v>Blue Reminder</v>
      </c>
      <c r="E11" s="12" t="s">
        <v>53</v>
      </c>
      <c r="F11" s="8" t="str">
        <f>HYPERLINK("https://open.spotify.com/track/3Pt9wTo0ls4aSGg7EtWh7w", "Wheel of Change")</f>
        <v>Wheel of Change</v>
      </c>
      <c r="G11" s="2" t="s">
        <v>54</v>
      </c>
      <c r="H11" s="2" t="s">
        <v>55</v>
      </c>
      <c r="I11" s="2" t="s">
        <v>56</v>
      </c>
      <c r="J11" s="5">
        <v>3.54</v>
      </c>
      <c r="K11" s="5">
        <v>76.0</v>
      </c>
    </row>
    <row r="12" ht="75.0" customHeight="1">
      <c r="A12" s="10">
        <v>10.0</v>
      </c>
      <c r="B12" s="11"/>
      <c r="C12" s="5" t="s">
        <v>57</v>
      </c>
      <c r="D12" s="6" t="str">
        <f>HYPERLINK("https://open.spotify.com/track/2m2AbCpeWgms32FdLfBBdk", "God Does Like Ugly")</f>
        <v>God Does Like Ugly</v>
      </c>
      <c r="E12" s="12" t="s">
        <v>58</v>
      </c>
      <c r="F12" s="8" t="str">
        <f>HYPERLINK("https://open.spotify.com/track/0jxd4JBrPUZ4Pf2AwtH6JO", "WRK")</f>
        <v>WRK</v>
      </c>
      <c r="G12" s="2" t="s">
        <v>13</v>
      </c>
      <c r="H12" s="2" t="s">
        <v>59</v>
      </c>
      <c r="I12" s="2" t="s">
        <v>60</v>
      </c>
      <c r="J12" s="5">
        <v>2.44</v>
      </c>
      <c r="K12" s="5">
        <v>105.0</v>
      </c>
    </row>
    <row r="13" ht="75.0" customHeight="1">
      <c r="A13" s="4">
        <v>11.0</v>
      </c>
      <c r="B13" s="11"/>
      <c r="C13" s="19" t="s">
        <v>61</v>
      </c>
      <c r="D13" s="20" t="s">
        <v>62</v>
      </c>
      <c r="E13" s="17">
        <v>45947.0</v>
      </c>
      <c r="F13" s="15" t="s">
        <v>63</v>
      </c>
      <c r="G13" s="2" t="s">
        <v>64</v>
      </c>
      <c r="H13" s="2" t="s">
        <v>65</v>
      </c>
      <c r="I13" s="2" t="s">
        <v>66</v>
      </c>
    </row>
    <row r="14" ht="75.0" customHeight="1">
      <c r="A14" s="10">
        <v>12.0</v>
      </c>
      <c r="B14" s="11"/>
      <c r="C14" s="16" t="s">
        <v>67</v>
      </c>
      <c r="D14" s="16" t="s">
        <v>68</v>
      </c>
      <c r="E14" s="14">
        <v>45715.0</v>
      </c>
      <c r="F14" s="15" t="s">
        <v>69</v>
      </c>
      <c r="G14" s="2" t="s">
        <v>70</v>
      </c>
      <c r="H14" s="2" t="s">
        <v>71</v>
      </c>
      <c r="I14" s="2" t="s">
        <v>72</v>
      </c>
    </row>
    <row r="15" ht="75.0" customHeight="1">
      <c r="A15" s="10">
        <v>13.0</v>
      </c>
      <c r="B15" s="11"/>
      <c r="C15" s="5" t="s">
        <v>73</v>
      </c>
      <c r="D15" s="6" t="str">
        <f>HYPERLINK("https://open.spotify.com/track/0LVOKb3hyLVGsye0BzMho1", "Fatal Optimist")</f>
        <v>Fatal Optimist</v>
      </c>
      <c r="E15" s="12" t="s">
        <v>74</v>
      </c>
      <c r="F15" s="8" t="str">
        <f>HYPERLINK("https://open.spotify.com/track/5UzQB4PpueNiVECXthQDWP", "Ambivalence")</f>
        <v>Ambivalence</v>
      </c>
      <c r="G15" s="2" t="s">
        <v>75</v>
      </c>
      <c r="H15" s="2" t="s">
        <v>76</v>
      </c>
      <c r="I15" s="2" t="s">
        <v>77</v>
      </c>
      <c r="J15" s="5">
        <v>1.64</v>
      </c>
      <c r="K15" s="5">
        <v>26.0</v>
      </c>
    </row>
    <row r="16" ht="75.0" customHeight="1">
      <c r="A16" s="10">
        <v>14.0</v>
      </c>
      <c r="B16" s="11"/>
      <c r="C16" s="5" t="s">
        <v>78</v>
      </c>
      <c r="D16" s="6" t="str">
        <f>HYPERLINK("https://open.spotify.com/track/1KpAjuTO2M9eYnaGz6uoTc", "Straight Line Was A Lie")</f>
        <v>Straight Line Was A Lie</v>
      </c>
      <c r="E16" s="12" t="s">
        <v>79</v>
      </c>
      <c r="F16" s="8" t="str">
        <f>HYPERLINK("https://open.spotify.com/track/1KpAjuTO2M9eYnaGz6uoTc", "Straight Line Was A Lie")</f>
        <v>Straight Line Was A Lie</v>
      </c>
      <c r="G16" s="18" t="s">
        <v>80</v>
      </c>
      <c r="H16" s="2" t="s">
        <v>81</v>
      </c>
      <c r="I16" s="18"/>
      <c r="J16" s="5">
        <v>4.24</v>
      </c>
      <c r="K16" s="5">
        <v>66.0</v>
      </c>
    </row>
    <row r="17" ht="75.0" customHeight="1">
      <c r="A17" s="4">
        <v>15.0</v>
      </c>
      <c r="B17" s="11"/>
      <c r="C17" s="5" t="s">
        <v>82</v>
      </c>
      <c r="D17" s="6" t="str">
        <f>HYPERLINK("https://open.spotify.com/track/65qBg2ns881KyXf9Fmu4Kk", "The Dream")</f>
        <v>The Dream</v>
      </c>
      <c r="E17" s="12" t="s">
        <v>48</v>
      </c>
      <c r="F17" s="8" t="str">
        <f>HYPERLINK("https://open.spotify.com/track/7m6v28coJpF6mr6LEHbmce", "The Little Mess You Made")</f>
        <v>The Little Mess You Made</v>
      </c>
      <c r="G17" s="2" t="s">
        <v>83</v>
      </c>
      <c r="H17" s="2" t="s">
        <v>84</v>
      </c>
      <c r="I17" s="2" t="s">
        <v>85</v>
      </c>
      <c r="J17" s="5">
        <v>6.46</v>
      </c>
      <c r="K17" s="5">
        <v>108.0</v>
      </c>
    </row>
    <row r="18" ht="75.0" customHeight="1">
      <c r="A18" s="10">
        <v>16.0</v>
      </c>
      <c r="B18" s="5"/>
      <c r="C18" s="1" t="s">
        <v>86</v>
      </c>
      <c r="D18" s="1" t="s">
        <v>87</v>
      </c>
      <c r="E18" s="17">
        <v>45954.0</v>
      </c>
      <c r="F18" s="15" t="s">
        <v>88</v>
      </c>
      <c r="G18" s="2" t="s">
        <v>89</v>
      </c>
      <c r="H18" s="2" t="s">
        <v>90</v>
      </c>
      <c r="I18" s="2" t="s">
        <v>91</v>
      </c>
    </row>
    <row r="19" ht="75.0" customHeight="1">
      <c r="A19" s="10">
        <v>17.0</v>
      </c>
      <c r="B19" s="11"/>
      <c r="C19" s="5" t="s">
        <v>92</v>
      </c>
      <c r="D19" s="6" t="str">
        <f>HYPERLINK("https://open.spotify.com/track/3BpU2XEMvN0XicImzJxLD7", "Full Moon")</f>
        <v>Full Moon</v>
      </c>
      <c r="E19" s="12" t="s">
        <v>93</v>
      </c>
      <c r="F19" s="8" t="str">
        <f>HYPERLINK("https://open.spotify.com/track/3BpU2XEMvN0XicImzJxLD7", "Scrambled Eggs")</f>
        <v>Scrambled Eggs</v>
      </c>
      <c r="G19" s="2" t="s">
        <v>94</v>
      </c>
      <c r="H19" s="2" t="s">
        <v>95</v>
      </c>
      <c r="I19" s="18"/>
      <c r="J19" s="5">
        <v>2.08</v>
      </c>
      <c r="K19" s="5">
        <v>44.0</v>
      </c>
    </row>
    <row r="20" ht="75.0" customHeight="1">
      <c r="A20" s="10">
        <v>18.0</v>
      </c>
      <c r="B20" s="11"/>
      <c r="C20" s="5" t="s">
        <v>96</v>
      </c>
      <c r="D20" s="6" t="str">
        <f>HYPERLINK("https://open.spotify.com/track/5ISLzpotOGtUdESx6UXUz7", "How Long Can It Last")</f>
        <v>How Long Can It Last</v>
      </c>
      <c r="E20" s="12" t="s">
        <v>97</v>
      </c>
      <c r="F20" s="8" t="str">
        <f>HYPERLINK("https://open.spotify.com/track/5ISLzpotOGtUdESx6UXUz7", "To Fail")</f>
        <v>To Fail</v>
      </c>
      <c r="G20" s="18" t="s">
        <v>98</v>
      </c>
      <c r="H20" s="2" t="s">
        <v>99</v>
      </c>
      <c r="I20" s="18"/>
      <c r="J20" s="5">
        <v>1.92</v>
      </c>
      <c r="K20" s="5">
        <v>36.0</v>
      </c>
    </row>
    <row r="21" ht="75.0" customHeight="1">
      <c r="A21" s="4">
        <v>19.0</v>
      </c>
      <c r="B21" s="11"/>
      <c r="C21" s="5" t="s">
        <v>100</v>
      </c>
      <c r="D21" s="6" t="str">
        <f>HYPERLINK("https://open.spotify.com/track/51nV3C1hpbfKBi4bXiyDkv", "Phonetics On and On")</f>
        <v>Phonetics On and On</v>
      </c>
      <c r="E21" s="12" t="s">
        <v>17</v>
      </c>
      <c r="F21" s="8" t="str">
        <f>HYPERLINK("https://open.spotify.com/track/1SFVei3ZUf3EuJdvKqmGKv", "Switch Over")</f>
        <v>Switch Over</v>
      </c>
      <c r="G21" s="2" t="s">
        <v>101</v>
      </c>
      <c r="H21" s="2" t="s">
        <v>102</v>
      </c>
      <c r="I21" s="18"/>
      <c r="J21" s="5">
        <v>4.18</v>
      </c>
      <c r="K21" s="5">
        <v>69.0</v>
      </c>
    </row>
    <row r="22" ht="75.0" customHeight="1">
      <c r="A22" s="10">
        <v>20.0</v>
      </c>
      <c r="B22" s="11"/>
      <c r="C22" s="5" t="s">
        <v>103</v>
      </c>
      <c r="D22" s="6" t="str">
        <f>HYPERLINK("https://open.spotify.com/track/5BlGwkHjJHXa7ssaElVmYt", "Neon Grey Midnight Green")</f>
        <v>Neon Grey Midnight Green</v>
      </c>
      <c r="E22" s="12" t="s">
        <v>104</v>
      </c>
      <c r="F22" s="8" t="str">
        <f>HYPERLINK("https://open.spotify.com/track/5BlGwkHjJHXa7ssaElVmYt", "Destination")</f>
        <v>Destination</v>
      </c>
      <c r="G22" s="18" t="s">
        <v>105</v>
      </c>
      <c r="H22" s="2" t="s">
        <v>106</v>
      </c>
      <c r="I22" s="2" t="s">
        <v>107</v>
      </c>
      <c r="J22" s="5">
        <v>1.91</v>
      </c>
      <c r="K22" s="5">
        <v>39.0</v>
      </c>
    </row>
    <row r="23" ht="75.0" customHeight="1">
      <c r="A23" s="4">
        <v>21.0</v>
      </c>
      <c r="B23" s="11"/>
      <c r="C23" s="5" t="s">
        <v>108</v>
      </c>
      <c r="D23" s="6" t="str">
        <f>HYPERLINK("https://open.spotify.com/track/0tKOqKnfxhMBXVtAn1PRLq", "If You Asked For A Picture")</f>
        <v>If You Asked For A Picture</v>
      </c>
      <c r="E23" s="12" t="s">
        <v>109</v>
      </c>
      <c r="F23" s="8" t="str">
        <f>HYPERLINK("https://open.spotify.com/track/0tKOqKnfxhMBXVtAn1PRLq", "Thumbtack")</f>
        <v>Thumbtack</v>
      </c>
      <c r="G23" s="2" t="s">
        <v>110</v>
      </c>
      <c r="H23" s="2" t="s">
        <v>111</v>
      </c>
      <c r="I23" s="2" t="s">
        <v>112</v>
      </c>
      <c r="J23" s="5">
        <v>4.78</v>
      </c>
      <c r="K23" s="5">
        <v>96.0</v>
      </c>
    </row>
    <row r="24" ht="75.0" customHeight="1">
      <c r="A24" s="10">
        <v>22.0</v>
      </c>
      <c r="B24" s="11"/>
      <c r="C24" s="19" t="s">
        <v>113</v>
      </c>
      <c r="D24" s="19" t="s">
        <v>114</v>
      </c>
      <c r="E24" s="17">
        <v>45961.0</v>
      </c>
      <c r="F24" s="2" t="s">
        <v>115</v>
      </c>
      <c r="G24" s="2" t="s">
        <v>116</v>
      </c>
      <c r="H24" s="15" t="s">
        <v>117</v>
      </c>
      <c r="I24" s="15" t="s">
        <v>118</v>
      </c>
    </row>
    <row r="25" ht="75.0" customHeight="1">
      <c r="A25" s="10">
        <v>23.0</v>
      </c>
      <c r="B25" s="11"/>
      <c r="C25" s="5" t="s">
        <v>119</v>
      </c>
      <c r="D25" s="6" t="str">
        <f>HYPERLINK("https://open.spotify.com/track/7kK7ShsTOOoqfMFIUVBX8m", "EURO-COUNTRY")</f>
        <v>EURO-COUNTRY</v>
      </c>
      <c r="E25" s="12" t="s">
        <v>79</v>
      </c>
      <c r="F25" s="8" t="str">
        <f>HYPERLINK("https://open.spotify.com/track/6VXIZWHmdOTHIFhsSkYFgQ", "When A Good Man Cries")</f>
        <v>When A Good Man Cries</v>
      </c>
      <c r="G25" s="18" t="s">
        <v>120</v>
      </c>
      <c r="H25" s="2" t="s">
        <v>121</v>
      </c>
      <c r="I25" s="18"/>
      <c r="J25" s="5">
        <v>0.63</v>
      </c>
      <c r="K25" s="5">
        <v>18.0</v>
      </c>
    </row>
    <row r="26" ht="75.0" customHeight="1">
      <c r="A26" s="10">
        <v>24.0</v>
      </c>
      <c r="B26" s="11"/>
      <c r="C26" s="5" t="s">
        <v>122</v>
      </c>
      <c r="D26" s="6" t="str">
        <f>HYPERLINK("https://open.spotify.com/track/4pOXxq4wBUSl7luxoizF3d", "Swallow the Knife")</f>
        <v>Swallow the Knife</v>
      </c>
      <c r="E26" s="12" t="s">
        <v>53</v>
      </c>
      <c r="F26" s="8" t="str">
        <f>HYPERLINK("https://open.spotify.com/track/0mo8ihg80BpO2XQ8YsOQzL", "Kiss")</f>
        <v>Kiss</v>
      </c>
      <c r="G26" s="2" t="s">
        <v>123</v>
      </c>
      <c r="H26" s="2" t="s">
        <v>124</v>
      </c>
      <c r="I26" s="2" t="s">
        <v>125</v>
      </c>
      <c r="J26" s="5">
        <v>1.18</v>
      </c>
      <c r="K26" s="5">
        <v>22.0</v>
      </c>
    </row>
    <row r="27" ht="75.0" customHeight="1">
      <c r="A27" s="4">
        <v>25.0</v>
      </c>
      <c r="B27" s="11"/>
      <c r="C27" s="5" t="s">
        <v>126</v>
      </c>
      <c r="D27" s="6" t="str">
        <f>HYPERLINK("https://open.spotify.com/track/0yKuBUmxlaLfmGore9BeMx", "Exploding Star")</f>
        <v>Exploding Star</v>
      </c>
      <c r="E27" s="12" t="s">
        <v>127</v>
      </c>
      <c r="F27" s="8" t="str">
        <f>HYPERLINK("https://open.spotify.com/track/0LDeoPBRsBqL9H0ZfQXFVn", "Exploding Star")</f>
        <v>Exploding Star</v>
      </c>
      <c r="G27" s="2" t="s">
        <v>75</v>
      </c>
      <c r="H27" s="2" t="s">
        <v>128</v>
      </c>
      <c r="I27" s="18"/>
      <c r="J27" s="5">
        <v>2.41</v>
      </c>
      <c r="K27" s="5">
        <v>38.0</v>
      </c>
    </row>
    <row r="28" ht="75.0" customHeight="1">
      <c r="A28" s="10">
        <v>26.0</v>
      </c>
      <c r="B28" s="11"/>
      <c r="C28" s="5" t="s">
        <v>129</v>
      </c>
      <c r="D28" s="6" t="str">
        <f>HYPERLINK("https://open.spotify.com/track/7uDjRuv4KTpxv7LyTnigIJ", "Like Plasticine")</f>
        <v>Like Plasticine</v>
      </c>
      <c r="E28" s="12" t="s">
        <v>58</v>
      </c>
      <c r="F28" s="8" t="str">
        <f>HYPERLINK("https://open.spotify.com/track/4QE5GyfpjIZz6vIJdwwkf4", "Peripheral Lover")</f>
        <v>Peripheral Lover</v>
      </c>
      <c r="G28" s="2" t="s">
        <v>130</v>
      </c>
      <c r="H28" s="2" t="s">
        <v>131</v>
      </c>
      <c r="I28" s="2" t="s">
        <v>132</v>
      </c>
      <c r="J28" s="5">
        <v>3.58</v>
      </c>
      <c r="K28" s="5">
        <v>71.0</v>
      </c>
    </row>
    <row r="29" ht="75.0" customHeight="1">
      <c r="A29" s="10">
        <v>27.0</v>
      </c>
      <c r="B29" s="11"/>
      <c r="C29" s="5" t="s">
        <v>133</v>
      </c>
      <c r="D29" s="6" t="str">
        <f>HYPERLINK("https://open.spotify.com/track/5NqTQLtSXTkpkKvr0DgCv6", "SABLE, fABLE")</f>
        <v>SABLE, fABLE</v>
      </c>
      <c r="E29" s="12" t="s">
        <v>134</v>
      </c>
      <c r="F29" s="8" t="str">
        <f>HYPERLINK("https://open.spotify.com/track/4FeYX8QKpNA1Nof6XLsMnv", "S P E Y S I D E")</f>
        <v>S P E Y S I D E</v>
      </c>
      <c r="G29" s="2" t="s">
        <v>135</v>
      </c>
      <c r="H29" s="2" t="s">
        <v>136</v>
      </c>
      <c r="I29" s="2" t="s">
        <v>137</v>
      </c>
      <c r="J29" s="5">
        <v>2.66</v>
      </c>
      <c r="K29" s="5">
        <v>51.0</v>
      </c>
    </row>
    <row r="30" ht="75.0" customHeight="1">
      <c r="A30" s="10">
        <v>28.0</v>
      </c>
      <c r="B30" s="11"/>
      <c r="C30" s="1" t="s">
        <v>138</v>
      </c>
      <c r="D30" s="1" t="s">
        <v>139</v>
      </c>
      <c r="E30" s="12">
        <v>45982.0</v>
      </c>
      <c r="F30" s="15" t="s">
        <v>140</v>
      </c>
      <c r="G30" s="2" t="s">
        <v>18</v>
      </c>
      <c r="H30" s="2" t="s">
        <v>141</v>
      </c>
      <c r="I30" s="18"/>
    </row>
    <row r="31" ht="75.0" customHeight="1">
      <c r="A31" s="4">
        <v>29.0</v>
      </c>
      <c r="B31" s="11"/>
      <c r="C31" s="5" t="s">
        <v>142</v>
      </c>
      <c r="D31" s="6" t="str">
        <f>HYPERLINK("https://open.spotify.com/track/328ZjbpOr7cANqSp1uMXoB", "Gaman")</f>
        <v>Gaman</v>
      </c>
      <c r="E31" s="12" t="s">
        <v>143</v>
      </c>
      <c r="F31" s="8" t="str">
        <f>HYPERLINK("https://open.spotify.com/track/328ZjbpOr7cANqSp1uMXoB", "Kill")</f>
        <v>Kill</v>
      </c>
      <c r="G31" s="18" t="s">
        <v>144</v>
      </c>
      <c r="H31" s="2" t="s">
        <v>145</v>
      </c>
      <c r="I31" s="18"/>
      <c r="J31" s="5">
        <v>1.34</v>
      </c>
      <c r="K31" s="5">
        <v>20.0</v>
      </c>
    </row>
    <row r="32" ht="75.0" customHeight="1">
      <c r="A32" s="10">
        <v>30.0</v>
      </c>
      <c r="B32" s="11"/>
      <c r="C32" s="5" t="s">
        <v>146</v>
      </c>
      <c r="D32" s="6" t="str">
        <f>HYPERLINK("https://open.spotify.com/track/7gSWw35D85fTmHWiuq8wy6", "Back to the Land")</f>
        <v>Back to the Land</v>
      </c>
      <c r="E32" s="12" t="s">
        <v>147</v>
      </c>
      <c r="F32" s="8" t="str">
        <f>HYPERLINK("https://open.spotify.com/track/58DbkXY8DOGkhFUQqSVh0k", "Back to the Land")</f>
        <v>Back to the Land</v>
      </c>
      <c r="G32" s="2" t="s">
        <v>130</v>
      </c>
      <c r="H32" s="2" t="s">
        <v>148</v>
      </c>
      <c r="I32" s="2" t="s">
        <v>149</v>
      </c>
      <c r="J32" s="5">
        <v>2.5</v>
      </c>
      <c r="K32" s="5">
        <v>61.0</v>
      </c>
    </row>
    <row r="33" ht="75.0" customHeight="1">
      <c r="A33" s="4">
        <v>31.0</v>
      </c>
      <c r="B33" s="11"/>
      <c r="C33" s="5" t="s">
        <v>150</v>
      </c>
      <c r="D33" s="6" t="str">
        <f>HYPERLINK("https://open.spotify.com/track/3VDZHydhAOVI7L0PngrZRC", "Precipice")</f>
        <v>Precipice</v>
      </c>
      <c r="E33" s="12" t="s">
        <v>151</v>
      </c>
      <c r="F33" s="8" t="str">
        <f>HYPERLINK("https://open.spotify.com/track/4e63OHfw9CGC6WLXMvNHWJ", "Crush")</f>
        <v>Crush</v>
      </c>
      <c r="G33" s="2" t="s">
        <v>152</v>
      </c>
      <c r="H33" s="2" t="s">
        <v>153</v>
      </c>
      <c r="I33" s="18"/>
      <c r="J33" s="5">
        <v>2.62</v>
      </c>
      <c r="K33" s="5">
        <v>50.0</v>
      </c>
    </row>
    <row r="34" ht="75.0" customHeight="1">
      <c r="A34" s="10">
        <v>32.0</v>
      </c>
      <c r="B34" s="11"/>
      <c r="C34" s="5" t="s">
        <v>154</v>
      </c>
      <c r="D34" s="6" t="str">
        <f>HYPERLINK("https://open.spotify.com/track/1Y1iDBe3Q1rPn44DcvCdzH", "Welcome to My Blue Sky")</f>
        <v>Welcome to My Blue Sky</v>
      </c>
      <c r="E34" s="12" t="s">
        <v>155</v>
      </c>
      <c r="F34" s="8" t="str">
        <f>HYPERLINK("https://open.spotify.com/track/4Ze7DFjyVa0smRqY2Fxcnz", "I Want You (Fever)")</f>
        <v>I Want You (Fever)</v>
      </c>
      <c r="G34" s="18" t="s">
        <v>156</v>
      </c>
      <c r="H34" s="2" t="s">
        <v>157</v>
      </c>
      <c r="I34" s="18"/>
      <c r="J34" s="5">
        <v>3.18</v>
      </c>
      <c r="K34" s="5">
        <v>81.0</v>
      </c>
    </row>
    <row r="35" ht="75.0" customHeight="1">
      <c r="A35" s="10">
        <v>33.0</v>
      </c>
      <c r="B35" s="11"/>
      <c r="C35" s="5" t="s">
        <v>158</v>
      </c>
      <c r="D35" s="6" t="str">
        <f>HYPERLINK("https://open.spotify.com/track/2vst3MeuiYh3FE9tMd3740", "Earcandy")</f>
        <v>Earcandy</v>
      </c>
      <c r="E35" s="12" t="s">
        <v>39</v>
      </c>
      <c r="F35" s="8" t="str">
        <f>HYPERLINK("https://open.spotify.com/track/4dC3lOFZhxuTmdoI1hNSuj", "Good Kisses")</f>
        <v>Good Kisses</v>
      </c>
      <c r="G35" s="2" t="s">
        <v>159</v>
      </c>
      <c r="H35" s="2" t="s">
        <v>160</v>
      </c>
      <c r="I35" s="2" t="s">
        <v>161</v>
      </c>
      <c r="J35" s="5">
        <v>1.3</v>
      </c>
      <c r="K35" s="5">
        <v>26.0</v>
      </c>
    </row>
    <row r="36" ht="75.0" customHeight="1">
      <c r="A36" s="10">
        <v>34.0</v>
      </c>
      <c r="B36" s="11"/>
      <c r="C36" s="5" t="s">
        <v>162</v>
      </c>
      <c r="D36" s="6" t="str">
        <f>HYPERLINK("https://open.spotify.com/track/0K7FxrnT2QE5O4EqjQU7kO", "moisturizer")</f>
        <v>moisturizer</v>
      </c>
      <c r="E36" s="12" t="s">
        <v>12</v>
      </c>
      <c r="F36" s="8" t="str">
        <f>HYPERLINK("https://open.spotify.com/track/5UW4tA4j23YL6kDfRw3rWT", "mangetout")</f>
        <v>mangetout</v>
      </c>
      <c r="G36" s="18" t="s">
        <v>163</v>
      </c>
      <c r="H36" s="2" t="s">
        <v>164</v>
      </c>
      <c r="I36" s="18"/>
      <c r="J36" s="5">
        <v>2.6</v>
      </c>
      <c r="K36" s="5">
        <v>48.0</v>
      </c>
    </row>
    <row r="37" ht="75.0" customHeight="1">
      <c r="A37" s="4">
        <v>35.0</v>
      </c>
      <c r="B37" s="11"/>
      <c r="C37" s="5" t="s">
        <v>165</v>
      </c>
      <c r="D37" s="6" t="str">
        <f>HYPERLINK("https://open.spotify.com/track/32RQX3RG3lOYYJZVYXbTlJ", "Grey Eyes, Grey Lynn")</f>
        <v>Grey Eyes, Grey Lynn</v>
      </c>
      <c r="E37" s="12" t="s">
        <v>166</v>
      </c>
      <c r="F37" s="8" t="str">
        <f>HYPERLINK("https://open.spotify.com/track/32RQX3RG3lOYYJZVYXbTlJ", "Hourglass")</f>
        <v>Hourglass</v>
      </c>
      <c r="G37" s="2" t="s">
        <v>167</v>
      </c>
      <c r="H37" s="2" t="s">
        <v>168</v>
      </c>
      <c r="I37" s="18"/>
      <c r="J37" s="5">
        <v>2.13</v>
      </c>
      <c r="K37" s="5">
        <v>46.0</v>
      </c>
    </row>
    <row r="38" ht="75.0" customHeight="1">
      <c r="A38" s="10">
        <v>36.0</v>
      </c>
      <c r="B38" s="11"/>
      <c r="C38" s="5" t="s">
        <v>169</v>
      </c>
      <c r="D38" s="6" t="str">
        <f>HYPERLINK("https://open.spotify.com/track/72PVbRKkUimweUPV0nKAPs", "SWAG")</f>
        <v>SWAG</v>
      </c>
      <c r="E38" s="12" t="s">
        <v>170</v>
      </c>
      <c r="F38" s="8" t="str">
        <f>HYPERLINK("https://open.spotify.com/track/5BZsQlgw21vDOAjoqkNgKb", "DAISIES")</f>
        <v>DAISIES</v>
      </c>
      <c r="G38" s="2" t="s">
        <v>171</v>
      </c>
      <c r="H38" s="2" t="s">
        <v>172</v>
      </c>
      <c r="I38" s="18"/>
      <c r="J38" s="5">
        <v>4.82</v>
      </c>
      <c r="K38" s="5">
        <v>138.0</v>
      </c>
    </row>
    <row r="39" ht="75.0" customHeight="1">
      <c r="A39" s="10">
        <v>37.0</v>
      </c>
      <c r="B39" s="11"/>
      <c r="C39" s="5" t="s">
        <v>173</v>
      </c>
      <c r="D39" s="6" t="str">
        <f>HYPERLINK("https://open.spotify.com/track/7ikrpSzeBv8shde5zsbFbL", "Hers")</f>
        <v>Hers</v>
      </c>
      <c r="E39" s="12" t="s">
        <v>39</v>
      </c>
      <c r="F39" s="8" t="str">
        <f>HYPERLINK("https://open.spotify.com/track/5iBUS6fqRWhwqRXXfKu3tV", "Happy Birthday")</f>
        <v>Happy Birthday</v>
      </c>
      <c r="G39" s="2" t="s">
        <v>75</v>
      </c>
      <c r="H39" s="2" t="s">
        <v>174</v>
      </c>
      <c r="I39" s="2" t="s">
        <v>175</v>
      </c>
      <c r="J39" s="5">
        <v>1.58</v>
      </c>
      <c r="K39" s="5">
        <v>26.0</v>
      </c>
    </row>
    <row r="40" ht="75.0" customHeight="1">
      <c r="A40" s="10">
        <v>38.0</v>
      </c>
      <c r="B40" s="11"/>
      <c r="C40" s="5" t="s">
        <v>176</v>
      </c>
      <c r="D40" s="6" t="str">
        <f>HYPERLINK("https://open.spotify.com/track/3Tylzz9BdhxnFMMjulIcdP", "TRYING")</f>
        <v>TRYING</v>
      </c>
      <c r="E40" s="12" t="s">
        <v>177</v>
      </c>
      <c r="F40" s="8" t="str">
        <f>HYPERLINK("https://open.spotify.com/track/3Tylzz9BdhxnFMMjulIcdP", "Self Defense")</f>
        <v>Self Defense</v>
      </c>
      <c r="G40" s="2" t="s">
        <v>130</v>
      </c>
      <c r="H40" s="2" t="s">
        <v>178</v>
      </c>
      <c r="I40" s="18"/>
      <c r="J40" s="5">
        <v>2.3</v>
      </c>
      <c r="K40" s="5">
        <v>46.0</v>
      </c>
    </row>
    <row r="41" ht="75.0" customHeight="1">
      <c r="A41" s="4">
        <v>39.0</v>
      </c>
      <c r="B41" s="11"/>
      <c r="C41" s="5" t="s">
        <v>179</v>
      </c>
      <c r="D41" s="6" t="str">
        <f>HYPERLINK("https://open.spotify.com/track/7vsPqZLxTXdrDsymHYo9nM", "Bloodless")</f>
        <v>Bloodless</v>
      </c>
      <c r="E41" s="12" t="s">
        <v>180</v>
      </c>
      <c r="F41" s="8" t="str">
        <f>HYPERLINK("https://open.spotify.com/track/4VXR2PO8iIIDzZvVlC4m7n", "North Poles")</f>
        <v>North Poles</v>
      </c>
      <c r="G41" s="18" t="s">
        <v>181</v>
      </c>
      <c r="H41" s="2" t="s">
        <v>182</v>
      </c>
      <c r="I41" s="18"/>
      <c r="J41" s="5">
        <v>3.25</v>
      </c>
      <c r="K41" s="5">
        <v>74.0</v>
      </c>
    </row>
    <row r="42" ht="75.0" customHeight="1">
      <c r="A42" s="10">
        <v>40.0</v>
      </c>
      <c r="B42" s="11"/>
      <c r="C42" s="5" t="s">
        <v>183</v>
      </c>
      <c r="D42" s="6" t="str">
        <f>HYPERLINK("https://open.spotify.com/track/6lTdDthK3RDwh9b23vETRL", "Between You and Me")</f>
        <v>Between You and Me</v>
      </c>
      <c r="E42" s="12" t="s">
        <v>79</v>
      </c>
      <c r="F42" s="8" t="str">
        <f>HYPERLINK("https://open.spotify.com/track/39qhEfWsxkbhuRqs1cEfoX", "Emily and Me")</f>
        <v>Emily and Me</v>
      </c>
      <c r="G42" s="2" t="s">
        <v>184</v>
      </c>
      <c r="H42" s="2" t="s">
        <v>185</v>
      </c>
      <c r="I42" s="18"/>
      <c r="J42" s="5">
        <v>1.77</v>
      </c>
      <c r="K42" s="5">
        <v>29.0</v>
      </c>
    </row>
    <row r="43" ht="75.0" customHeight="1">
      <c r="A43" s="4">
        <v>41.0</v>
      </c>
      <c r="B43" s="11"/>
      <c r="C43" s="5" t="s">
        <v>186</v>
      </c>
      <c r="D43" s="6" t="str">
        <f>HYPERLINK("https://open.spotify.com/track/1IJVZOE9deaGvUFR87CZdO", "Armageddon In A Summer Dress")</f>
        <v>Armageddon In A Summer Dress</v>
      </c>
      <c r="E43" s="12" t="s">
        <v>187</v>
      </c>
      <c r="F43" s="8" t="str">
        <f>HYPERLINK("https://open.spotify.com/track/10TS4rn0t7GRGEB3gGLjUv", "Cry Baby - feat. Valerie June")</f>
        <v>Cry Baby - feat. Valerie June</v>
      </c>
      <c r="G43" s="18" t="s">
        <v>188</v>
      </c>
      <c r="H43" s="2" t="s">
        <v>189</v>
      </c>
      <c r="I43" s="18"/>
      <c r="J43" s="5">
        <v>2.27</v>
      </c>
      <c r="K43" s="5">
        <v>35.0</v>
      </c>
    </row>
    <row r="44" ht="75.0" customHeight="1">
      <c r="A44" s="10">
        <v>42.0</v>
      </c>
      <c r="B44" s="11"/>
      <c r="C44" s="19" t="s">
        <v>190</v>
      </c>
      <c r="D44" s="19" t="s">
        <v>191</v>
      </c>
      <c r="E44" s="17">
        <v>45947.0</v>
      </c>
      <c r="F44" s="2" t="s">
        <v>191</v>
      </c>
      <c r="G44" s="2" t="s">
        <v>192</v>
      </c>
      <c r="H44" s="2" t="s">
        <v>193</v>
      </c>
      <c r="I44" s="18"/>
    </row>
    <row r="45" ht="75.0" customHeight="1">
      <c r="A45" s="10">
        <v>43.0</v>
      </c>
      <c r="B45" s="11"/>
      <c r="C45" s="5" t="s">
        <v>194</v>
      </c>
      <c r="D45" s="6" t="str">
        <f>HYPERLINK("https://open.spotify.com/track/2MZR6wlmeMY81GXksQcDI3", "Melody Of A Memory")</f>
        <v>Melody Of A Memory</v>
      </c>
      <c r="E45" s="12" t="s">
        <v>195</v>
      </c>
      <c r="F45" s="8" t="str">
        <f>HYPERLINK("https://open.spotify.com/track/2eRMWLSNBS6yvxNcEbstRJ", "MISS ME?")</f>
        <v>MISS ME?</v>
      </c>
      <c r="G45" s="2" t="s">
        <v>13</v>
      </c>
      <c r="H45" s="2" t="s">
        <v>196</v>
      </c>
      <c r="I45" s="18"/>
      <c r="J45" s="5">
        <v>0.82</v>
      </c>
      <c r="K45" s="5">
        <v>13.0</v>
      </c>
    </row>
    <row r="46" ht="75.0" customHeight="1">
      <c r="A46" s="10">
        <v>44.0</v>
      </c>
      <c r="B46" s="11"/>
      <c r="C46" s="19" t="s">
        <v>197</v>
      </c>
      <c r="D46" s="19" t="s">
        <v>198</v>
      </c>
      <c r="E46" s="17">
        <v>45961.0</v>
      </c>
      <c r="F46" s="2" t="s">
        <v>199</v>
      </c>
      <c r="G46" s="2" t="s">
        <v>200</v>
      </c>
      <c r="H46" s="2" t="s">
        <v>201</v>
      </c>
      <c r="I46" s="18"/>
    </row>
    <row r="47" ht="75.0" customHeight="1">
      <c r="A47" s="4">
        <v>45.0</v>
      </c>
      <c r="B47" s="11"/>
      <c r="C47" s="5" t="s">
        <v>202</v>
      </c>
      <c r="D47" s="6" t="str">
        <f>HYPERLINK("https://open.spotify.com/track/1zoXDi9AY4TF5JoUuCCTL6", "NEVER ENOUGH")</f>
        <v>NEVER ENOUGH</v>
      </c>
      <c r="E47" s="12" t="s">
        <v>203</v>
      </c>
      <c r="F47" s="8" t="str">
        <f>HYPERLINK("https://open.spotify.com/track/1zoXDi9AY4TF5JoUuCCTL6", "NEVER ENOUGH")</f>
        <v>NEVER ENOUGH</v>
      </c>
      <c r="G47" s="2" t="s">
        <v>204</v>
      </c>
      <c r="H47" s="2" t="s">
        <v>205</v>
      </c>
      <c r="I47" s="18"/>
      <c r="J47" s="5">
        <v>1.02</v>
      </c>
      <c r="K47" s="5">
        <v>17.0</v>
      </c>
    </row>
    <row r="48" ht="75.0" customHeight="1">
      <c r="A48" s="10">
        <v>46.0</v>
      </c>
      <c r="B48" s="11"/>
      <c r="C48" s="5" t="s">
        <v>206</v>
      </c>
      <c r="D48" s="6" t="str">
        <f>HYPERLINK("https://open.spotify.com/track/6dyWt5NO4h0x1GeJgNQGt4", "Surgery and Pleasure")</f>
        <v>Surgery and Pleasure</v>
      </c>
      <c r="E48" s="12" t="s">
        <v>143</v>
      </c>
      <c r="F48" s="8" t="str">
        <f>HYPERLINK("https://open.spotify.com/track/0durAcZD9jCazXAGO8co1U", "Beta Fish")</f>
        <v>Beta Fish</v>
      </c>
      <c r="G48" s="2" t="s">
        <v>207</v>
      </c>
      <c r="H48" s="2" t="s">
        <v>208</v>
      </c>
      <c r="I48" s="18"/>
      <c r="J48" s="5">
        <v>1.48</v>
      </c>
      <c r="K48" s="5">
        <v>24.0</v>
      </c>
    </row>
    <row r="49" ht="75.0" customHeight="1">
      <c r="A49" s="10">
        <v>47.0</v>
      </c>
      <c r="B49" s="11"/>
      <c r="C49" s="5" t="s">
        <v>209</v>
      </c>
      <c r="D49" s="6" t="str">
        <f>HYPERLINK("https://open.spotify.com/track/0YiizfHPZxx0LfUQsEzsDo", "STAR LINE")</f>
        <v>STAR LINE</v>
      </c>
      <c r="E49" s="12" t="s">
        <v>210</v>
      </c>
      <c r="F49" s="8" t="str">
        <f>HYPERLINK("https://open.spotify.com/track/7lx69Bf8P4NeKhmZKbtNC0", "Drapetomania (feat. BabyChiefDoit)")</f>
        <v>Drapetomania (feat. BabyChiefDoit)</v>
      </c>
      <c r="G49" s="2" t="s">
        <v>13</v>
      </c>
      <c r="H49" s="2" t="s">
        <v>211</v>
      </c>
      <c r="I49" s="18"/>
      <c r="J49" s="5">
        <v>1.19</v>
      </c>
      <c r="K49" s="5">
        <v>32.0</v>
      </c>
    </row>
    <row r="50" ht="75.0" customHeight="1">
      <c r="A50" s="10">
        <v>48.0</v>
      </c>
      <c r="B50" s="11"/>
      <c r="C50" s="5" t="s">
        <v>212</v>
      </c>
      <c r="D50" s="6" t="str">
        <f>HYPERLINK("https://open.spotify.com/track/0OAQGBvxb4XiZCBmsl7nZZ", "Who Will Look After The Dogs?")</f>
        <v>Who Will Look After The Dogs?</v>
      </c>
      <c r="E50" s="12" t="s">
        <v>109</v>
      </c>
      <c r="F50" s="8" t="str">
        <f>HYPERLINK("https://open.spotify.com/track/3krrOD1ChbVQ4gYnh4CsAe", "Concrete")</f>
        <v>Concrete</v>
      </c>
      <c r="G50" s="2" t="s">
        <v>213</v>
      </c>
      <c r="H50" s="2" t="s">
        <v>214</v>
      </c>
      <c r="I50" s="18"/>
      <c r="J50" s="5">
        <v>2.65</v>
      </c>
      <c r="K50" s="5">
        <v>46.0</v>
      </c>
    </row>
    <row r="51" ht="75.0" customHeight="1">
      <c r="A51" s="4">
        <v>49.0</v>
      </c>
      <c r="B51" s="11"/>
      <c r="C51" s="5" t="s">
        <v>215</v>
      </c>
      <c r="D51" s="6" t="str">
        <f>HYPERLINK("https://open.spotify.com/track/28z5kwMyiyuJ5ksyMEAEua", "Aperture")</f>
        <v>Aperture</v>
      </c>
      <c r="E51" s="12" t="s">
        <v>216</v>
      </c>
      <c r="F51" s="8" t="str">
        <f>HYPERLINK("https://open.spotify.com/track/1SddmjX60LKydFCMXPtMdV", "Arrow")</f>
        <v>Arrow</v>
      </c>
      <c r="G51" s="18" t="s">
        <v>217</v>
      </c>
      <c r="H51" s="2" t="s">
        <v>218</v>
      </c>
      <c r="I51" s="2" t="s">
        <v>219</v>
      </c>
      <c r="J51" s="5">
        <v>1.95</v>
      </c>
      <c r="K51" s="5">
        <v>34.0</v>
      </c>
    </row>
    <row r="52" ht="75.0" customHeight="1">
      <c r="A52" s="10">
        <v>50.0</v>
      </c>
      <c r="B52" s="11"/>
      <c r="C52" s="5" t="s">
        <v>220</v>
      </c>
      <c r="D52" s="6" t="str">
        <f>HYPERLINK("https://open.spotify.com/track/2VmXX54vJ5SLvZzJ9Ak00z", "Cut &amp; Rewind")</f>
        <v>Cut &amp; Rewind</v>
      </c>
      <c r="E52" s="12" t="s">
        <v>221</v>
      </c>
      <c r="F52" s="8" t="str">
        <f>HYPERLINK("https://open.spotify.com/track/3KZfBcqpUeeG5pLj39WI69", "Shop Boy")</f>
        <v>Shop Boy</v>
      </c>
      <c r="G52" s="2" t="s">
        <v>222</v>
      </c>
      <c r="H52" s="2" t="s">
        <v>223</v>
      </c>
      <c r="I52" s="2" t="s">
        <v>224</v>
      </c>
      <c r="J52" s="5">
        <v>1.37</v>
      </c>
      <c r="K52" s="5">
        <v>23.0</v>
      </c>
    </row>
    <row r="53" ht="75.0" customHeight="1">
      <c r="A53" s="4">
        <v>51.0</v>
      </c>
      <c r="B53" s="11"/>
      <c r="C53" s="5" t="s">
        <v>225</v>
      </c>
      <c r="D53" s="16" t="s">
        <v>226</v>
      </c>
      <c r="E53" s="12" t="s">
        <v>227</v>
      </c>
      <c r="F53" s="8" t="str">
        <f>HYPERLINK("https://open.spotify.com/track/0h4aBq7QsZiNwwsxQlwQoP", "The Scene")</f>
        <v>The Scene</v>
      </c>
      <c r="G53" s="2" t="s">
        <v>228</v>
      </c>
      <c r="H53" s="2" t="s">
        <v>229</v>
      </c>
      <c r="I53" s="18"/>
      <c r="J53" s="5">
        <v>1.07</v>
      </c>
      <c r="K53" s="5">
        <v>10.0</v>
      </c>
    </row>
    <row r="54" ht="75.0" customHeight="1">
      <c r="A54" s="10">
        <v>52.0</v>
      </c>
      <c r="B54" s="11"/>
      <c r="C54" s="5" t="s">
        <v>230</v>
      </c>
      <c r="D54" s="6" t="str">
        <f>HYPERLINK("https://open.spotify.com/track/4O5V4yPbl5lwvjsfSqz53v", "Ekko")</f>
        <v>Ekko</v>
      </c>
      <c r="E54" s="12" t="s">
        <v>134</v>
      </c>
      <c r="F54" s="8" t="str">
        <f>HYPERLINK("https://open.spotify.com/track/0D6FuaVQVKZSoEEFkG6GmV", "Anthill")</f>
        <v>Anthill</v>
      </c>
      <c r="G54" s="2" t="s">
        <v>75</v>
      </c>
      <c r="H54" s="2" t="s">
        <v>231</v>
      </c>
      <c r="I54" s="18"/>
      <c r="J54" s="5">
        <v>2.42</v>
      </c>
      <c r="K54" s="5">
        <v>35.0</v>
      </c>
    </row>
    <row r="55" ht="75.0" customHeight="1">
      <c r="A55" s="10">
        <v>53.0</v>
      </c>
      <c r="B55" s="11"/>
      <c r="C55" s="5" t="s">
        <v>232</v>
      </c>
      <c r="D55" s="6" t="str">
        <f>HYPERLINK("https://open.spotify.com/track/2kgTCdftXDfT8idrJdvGUp", "Rarely Do I Dream")</f>
        <v>Rarely Do I Dream</v>
      </c>
      <c r="E55" s="12" t="s">
        <v>187</v>
      </c>
      <c r="F55" s="8" t="str">
        <f>HYPERLINK("https://open.spotify.com/track/4I939vqD5prXBpMlyDjbuw", "Gumshoe (Dracula From Arkansas)")</f>
        <v>Gumshoe (Dracula From Arkansas)</v>
      </c>
      <c r="G55" s="18" t="s">
        <v>233</v>
      </c>
      <c r="H55" s="2" t="s">
        <v>234</v>
      </c>
      <c r="I55" s="18"/>
      <c r="J55" s="5">
        <v>2.47</v>
      </c>
      <c r="K55" s="5">
        <v>53.0</v>
      </c>
    </row>
    <row r="56" ht="75.0" customHeight="1">
      <c r="A56" s="10">
        <v>54.0</v>
      </c>
      <c r="B56" s="11"/>
      <c r="C56" s="5" t="s">
        <v>235</v>
      </c>
      <c r="D56" s="6" t="str">
        <f>HYPERLINK("https://open.spotify.com/track/26P2CitINuHrZBPTJRWT8s", "Anything glass")</f>
        <v>Anything glass</v>
      </c>
      <c r="E56" s="12" t="s">
        <v>236</v>
      </c>
      <c r="F56" s="8" t="str">
        <f>HYPERLINK("https://open.spotify.com/track/26P2CitINuHrZBPTJRWT8s", "Terrible hands")</f>
        <v>Terrible hands</v>
      </c>
      <c r="G56" s="2" t="s">
        <v>237</v>
      </c>
      <c r="H56" s="2" t="s">
        <v>238</v>
      </c>
      <c r="I56" s="18"/>
      <c r="J56" s="5">
        <v>1.88</v>
      </c>
      <c r="K56" s="5">
        <v>26.0</v>
      </c>
    </row>
    <row r="57" ht="75.0" customHeight="1">
      <c r="A57" s="4">
        <v>55.0</v>
      </c>
      <c r="B57" s="11"/>
      <c r="C57" s="5" t="s">
        <v>239</v>
      </c>
      <c r="D57" s="6" t="str">
        <f>HYPERLINK("https://open.spotify.com/track/2UYuux157cn498H23UfHQf", "Glory")</f>
        <v>Glory</v>
      </c>
      <c r="E57" s="12" t="s">
        <v>28</v>
      </c>
      <c r="F57" s="8" t="str">
        <f>HYPERLINK("https://open.spotify.com/track/2UYuux157cn498H23UfHQf", "It's a Mirror")</f>
        <v>It's a Mirror</v>
      </c>
      <c r="G57" s="18" t="s">
        <v>240</v>
      </c>
      <c r="H57" s="2" t="s">
        <v>241</v>
      </c>
      <c r="I57" s="18"/>
      <c r="J57" s="5">
        <v>2.05</v>
      </c>
      <c r="K57" s="5">
        <v>33.0</v>
      </c>
    </row>
    <row r="58" ht="75.0" customHeight="1">
      <c r="A58" s="10">
        <v>56.0</v>
      </c>
      <c r="B58" s="11"/>
      <c r="C58" s="5" t="s">
        <v>242</v>
      </c>
      <c r="D58" s="6" t="str">
        <f>HYPERLINK("https://open.spotify.com/track/30NYedLY0oYNxAHne8NePL", "Dance Called Memory")</f>
        <v>Dance Called Memory</v>
      </c>
      <c r="E58" s="12" t="s">
        <v>48</v>
      </c>
      <c r="F58" s="8" t="str">
        <f>HYPERLINK("https://open.spotify.com/track/5oooQqwuBpqBsh6lEissKS", "Now That You're Gone")</f>
        <v>Now That You're Gone</v>
      </c>
      <c r="G58" s="18" t="s">
        <v>243</v>
      </c>
      <c r="H58" s="2" t="s">
        <v>244</v>
      </c>
      <c r="I58" s="18"/>
      <c r="J58" s="5">
        <v>1.99</v>
      </c>
      <c r="K58" s="5">
        <v>33.0</v>
      </c>
    </row>
    <row r="59" ht="75.0" customHeight="1">
      <c r="A59" s="10">
        <v>57.0</v>
      </c>
      <c r="B59" s="11"/>
      <c r="C59" s="5" t="s">
        <v>245</v>
      </c>
      <c r="D59" s="6" t="str">
        <f>HYPERLINK("https://open.spotify.com/track/2mEUlCtYYYNkJmQaXipE3v", "FESTIVAL SEASON")</f>
        <v>FESTIVAL SEASON</v>
      </c>
      <c r="E59" s="12" t="s">
        <v>187</v>
      </c>
      <c r="F59" s="8" t="str">
        <f>HYPERLINK("https://open.spotify.com/track/6l6vsrPwhBdjKx0deIENXd", "Hunting Nirvana")</f>
        <v>Hunting Nirvana</v>
      </c>
      <c r="G59" s="2" t="s">
        <v>246</v>
      </c>
      <c r="H59" s="2" t="s">
        <v>247</v>
      </c>
      <c r="I59" s="18"/>
      <c r="J59" s="5">
        <v>1.74</v>
      </c>
      <c r="K59" s="5">
        <v>33.0</v>
      </c>
    </row>
    <row r="60" ht="75.0" customHeight="1">
      <c r="A60" s="10">
        <v>58.0</v>
      </c>
      <c r="B60" s="11"/>
      <c r="C60" s="5" t="s">
        <v>248</v>
      </c>
      <c r="D60" s="6" t="str">
        <f>HYPERLINK("https://open.spotify.com/track/6i8zsDkenFs6kGv17lfKUQ", "Super Pedestrian")</f>
        <v>Super Pedestrian</v>
      </c>
      <c r="E60" s="12" t="s">
        <v>143</v>
      </c>
      <c r="F60" s="8" t="str">
        <f>HYPERLINK("https://open.spotify.com/track/5TFsqJBrzreJ2DtsK1nyAr", "Legs")</f>
        <v>Legs</v>
      </c>
      <c r="G60" s="2" t="s">
        <v>130</v>
      </c>
      <c r="H60" s="2" t="s">
        <v>249</v>
      </c>
      <c r="I60" s="2" t="s">
        <v>250</v>
      </c>
      <c r="J60" s="5">
        <v>2.35</v>
      </c>
      <c r="K60" s="5">
        <v>45.0</v>
      </c>
    </row>
    <row r="61" ht="75.0" customHeight="1">
      <c r="A61" s="4">
        <v>59.0</v>
      </c>
      <c r="B61" s="11"/>
      <c r="C61" s="5" t="s">
        <v>251</v>
      </c>
      <c r="D61" s="6" t="str">
        <f>HYPERLINK("https://open.spotify.com/track/544eBBEk91c9mskOEO2Axw", "Bambi")</f>
        <v>Bambi</v>
      </c>
      <c r="E61" s="12" t="s">
        <v>187</v>
      </c>
      <c r="F61" s="8" t="str">
        <f>HYPERLINK("https://open.spotify.com/track/4VrpWkVxr3iJT0mJ5gJ9ae", "Counting Sheep")</f>
        <v>Counting Sheep</v>
      </c>
      <c r="G61" s="18" t="s">
        <v>252</v>
      </c>
      <c r="H61" s="2" t="s">
        <v>253</v>
      </c>
      <c r="I61" s="2"/>
      <c r="J61" s="5">
        <v>1.6</v>
      </c>
      <c r="K61" s="5">
        <v>26.0</v>
      </c>
    </row>
    <row r="62" ht="75.0" customHeight="1">
      <c r="A62" s="10">
        <v>60.0</v>
      </c>
      <c r="B62" s="11"/>
      <c r="C62" s="5" t="s">
        <v>254</v>
      </c>
      <c r="D62" s="6" t="str">
        <f>HYPERLINK("https://open.spotify.com/track/3hTRYM9ri1HR9THLtAZyuD", "Teeth of Time")</f>
        <v>Teeth of Time</v>
      </c>
      <c r="E62" s="12" t="s">
        <v>255</v>
      </c>
      <c r="F62" s="8" t="str">
        <f>HYPERLINK("https://open.spotify.com/track/3jaRg4yL7C5HtFKGyZwz73", "Up and Down")</f>
        <v>Up and Down</v>
      </c>
      <c r="G62" s="18" t="s">
        <v>256</v>
      </c>
      <c r="H62" s="2" t="s">
        <v>257</v>
      </c>
      <c r="I62" s="18"/>
      <c r="J62" s="5">
        <v>1.72</v>
      </c>
      <c r="K62" s="5">
        <v>30.0</v>
      </c>
    </row>
    <row r="63" ht="75.0" customHeight="1">
      <c r="A63" s="4">
        <v>61.0</v>
      </c>
      <c r="B63" s="11"/>
      <c r="C63" s="5" t="s">
        <v>258</v>
      </c>
      <c r="D63" s="6" t="str">
        <f>HYPERLINK("https://open.spotify.com/track/0IvH6sHnRuD90oKGvRjsk2", "Autofiction")</f>
        <v>Autofiction</v>
      </c>
      <c r="E63" s="12" t="s">
        <v>151</v>
      </c>
      <c r="F63" s="8" t="str">
        <f>HYPERLINK("https://open.spotify.com/track/6DJWhc6h2iJAeJMO5KJlGG", "First Day")</f>
        <v>First Day</v>
      </c>
      <c r="G63" s="18" t="s">
        <v>259</v>
      </c>
      <c r="H63" s="2" t="s">
        <v>260</v>
      </c>
      <c r="I63" s="18"/>
      <c r="J63" s="5">
        <v>1.7</v>
      </c>
      <c r="K63" s="5">
        <v>27.0</v>
      </c>
    </row>
    <row r="64" ht="75.0" customHeight="1">
      <c r="A64" s="10">
        <v>62.0</v>
      </c>
      <c r="B64" s="11"/>
      <c r="C64" s="5" t="s">
        <v>261</v>
      </c>
      <c r="D64" s="6" t="str">
        <f>HYPERLINK("https://open.spotify.com/track/0TmnedQbC3kdhQchKnupoL", "A Quiet and Harmless Living")</f>
        <v>A Quiet and Harmless Living</v>
      </c>
      <c r="E64" s="12" t="s">
        <v>177</v>
      </c>
      <c r="F64" s="8" t="str">
        <f>HYPERLINK("https://open.spotify.com/track/2RJnW5OLYkMUcxn9Hv8XIg", "Cursive (feat. Manchester Orchestra)")</f>
        <v>Cursive (feat. Manchester Orchestra)</v>
      </c>
      <c r="G64" s="2" t="s">
        <v>262</v>
      </c>
      <c r="H64" s="2" t="s">
        <v>263</v>
      </c>
      <c r="I64" s="18"/>
      <c r="J64" s="5">
        <v>1.09</v>
      </c>
      <c r="K64" s="5">
        <v>15.0</v>
      </c>
    </row>
    <row r="65" ht="75.0" customHeight="1">
      <c r="A65" s="10">
        <v>63.0</v>
      </c>
      <c r="B65" s="11"/>
      <c r="C65" s="5" t="s">
        <v>264</v>
      </c>
      <c r="D65" s="6" t="str">
        <f>HYPERLINK("https://open.spotify.com/track/6b77gsnwtmE0mY1Xkv3Tyn", "Snipe Hunter")</f>
        <v>Snipe Hunter</v>
      </c>
      <c r="E65" s="12" t="s">
        <v>151</v>
      </c>
      <c r="F65" s="8" t="str">
        <f>HYPERLINK("https://open.spotify.com/track/0x5wJ0cDp7miv49jSMTSkq", "Bitin' List")</f>
        <v>Bitin' List</v>
      </c>
      <c r="G65" s="2" t="s">
        <v>265</v>
      </c>
      <c r="H65" s="2" t="s">
        <v>266</v>
      </c>
      <c r="I65" s="2" t="s">
        <v>267</v>
      </c>
      <c r="J65" s="5">
        <v>1.7</v>
      </c>
      <c r="K65" s="5">
        <v>27.0</v>
      </c>
    </row>
    <row r="66" ht="75.0" customHeight="1">
      <c r="A66" s="10">
        <v>64.0</v>
      </c>
      <c r="B66" s="11"/>
      <c r="C66" s="5" t="s">
        <v>268</v>
      </c>
      <c r="D66" s="6" t="str">
        <f>HYPERLINK("https://open.spotify.com/track/4tXAtakOs0tWlHxzEFucBe", "If That Makes Sense")</f>
        <v>If That Makes Sense</v>
      </c>
      <c r="E66" s="12" t="s">
        <v>216</v>
      </c>
      <c r="F66" s="8" t="str">
        <f>HYPERLINK("https://open.spotify.com/track/7rmqj2wCUD7rmeFLrcEfNC", "Whateverrrr")</f>
        <v>Whateverrrr</v>
      </c>
      <c r="G66" s="18" t="s">
        <v>269</v>
      </c>
      <c r="H66" s="2" t="s">
        <v>270</v>
      </c>
      <c r="I66" s="18"/>
      <c r="J66" s="5">
        <v>1.69</v>
      </c>
      <c r="K66" s="5">
        <v>31.0</v>
      </c>
    </row>
    <row r="67" ht="75.0" customHeight="1">
      <c r="A67" s="4">
        <v>65.0</v>
      </c>
      <c r="B67" s="11"/>
      <c r="C67" s="5" t="s">
        <v>271</v>
      </c>
      <c r="D67" s="6" t="str">
        <f>HYPERLINK("https://open.spotify.com/track/54sxFKDI5OeXhqrCn2hGJX", "Jellywish")</f>
        <v>Jellywish</v>
      </c>
      <c r="E67" s="12" t="s">
        <v>155</v>
      </c>
      <c r="F67" s="8" t="str">
        <f>HYPERLINK("https://open.spotify.com/track/4Bj1KgPvlZvr03fvBPJxiE", "This Was A Gift")</f>
        <v>This Was A Gift</v>
      </c>
      <c r="G67" s="2" t="s">
        <v>272</v>
      </c>
      <c r="H67" s="2" t="s">
        <v>273</v>
      </c>
      <c r="I67" s="18"/>
      <c r="J67" s="5">
        <v>1.66</v>
      </c>
      <c r="K67" s="5">
        <v>21.0</v>
      </c>
    </row>
    <row r="68" ht="75.0" customHeight="1">
      <c r="A68" s="10">
        <v>66.0</v>
      </c>
      <c r="B68" s="11"/>
      <c r="C68" s="5" t="s">
        <v>274</v>
      </c>
      <c r="D68" s="6" t="str">
        <f>HYPERLINK("https://open.spotify.com/track/7BH0CGbRIPZsdO7LXj9SGw", "Hibernating Heart")</f>
        <v>Hibernating Heart</v>
      </c>
      <c r="E68" s="12" t="s">
        <v>275</v>
      </c>
      <c r="F68" s="8" t="str">
        <f>HYPERLINK("https://open.spotify.com/track/7BH0CGbRIPZsdO7LXj9SGw", "Sparrow")</f>
        <v>Sparrow</v>
      </c>
      <c r="G68" s="18" t="s">
        <v>276</v>
      </c>
      <c r="H68" s="2" t="s">
        <v>277</v>
      </c>
      <c r="I68" s="2" t="s">
        <v>278</v>
      </c>
      <c r="J68" s="5">
        <v>5.21</v>
      </c>
      <c r="K68" s="5">
        <v>108.0</v>
      </c>
    </row>
    <row r="69" ht="75.0" customHeight="1">
      <c r="A69" s="10">
        <v>67.0</v>
      </c>
      <c r="B69" s="11"/>
      <c r="C69" s="5" t="s">
        <v>279</v>
      </c>
      <c r="D69" s="6" t="str">
        <f>HYPERLINK("https://open.spotify.com/track/6bEU8b08XL8Sffyfl4vo0X", "Ridin'")</f>
        <v>Ridin'</v>
      </c>
      <c r="E69" s="12" t="s">
        <v>216</v>
      </c>
      <c r="F69" s="8" t="str">
        <f>HYPERLINK("https://open.spotify.com/track/1tM2pSqW5U8g7ozygojhNT", "My 45 (with Jean Carter)")</f>
        <v>My 45 (with Jean Carter)</v>
      </c>
      <c r="G69" s="2" t="s">
        <v>280</v>
      </c>
      <c r="H69" s="2" t="s">
        <v>281</v>
      </c>
      <c r="I69" s="18"/>
      <c r="J69" s="5">
        <v>1.57</v>
      </c>
      <c r="K69" s="5">
        <v>25.0</v>
      </c>
    </row>
    <row r="70" ht="75.0" customHeight="1">
      <c r="A70" s="10">
        <v>68.0</v>
      </c>
      <c r="B70" s="11"/>
      <c r="C70" s="5" t="s">
        <v>282</v>
      </c>
      <c r="D70" s="6" t="str">
        <f>HYPERLINK("https://open.spotify.com/track/6KOM9KrwNtLKCaQQ9n48hI", "Return To Zero")</f>
        <v>Return To Zero</v>
      </c>
      <c r="E70" s="12" t="s">
        <v>283</v>
      </c>
      <c r="F70" s="8" t="str">
        <f>HYPERLINK("https://open.spotify.com/track/1Ewtd0ZNsWoJAd4nZcIsLK", "Broken Glass (feat. Say She She)")</f>
        <v>Broken Glass (feat. Say She She)</v>
      </c>
      <c r="G70" s="2" t="s">
        <v>222</v>
      </c>
      <c r="H70" s="2" t="s">
        <v>284</v>
      </c>
      <c r="I70" s="18"/>
      <c r="J70" s="5">
        <v>1.94</v>
      </c>
      <c r="K70" s="5">
        <v>30.0</v>
      </c>
    </row>
    <row r="71" ht="75.0" customHeight="1">
      <c r="A71" s="4">
        <v>69.0</v>
      </c>
      <c r="B71" s="11"/>
      <c r="C71" s="5" t="s">
        <v>285</v>
      </c>
      <c r="D71" s="6" t="str">
        <f>HYPERLINK("https://open.spotify.com/track/0jpmuSnqiVbSU4o09ox4hs", "Big After I Die")</f>
        <v>Big After I Die</v>
      </c>
      <c r="E71" s="12" t="s">
        <v>127</v>
      </c>
      <c r="F71" s="8" t="str">
        <f>HYPERLINK("https://open.spotify.com/track/7ljOGJKQLO3bdsyrbDHTsj", "Lighter")</f>
        <v>Lighter</v>
      </c>
      <c r="G71" s="2" t="s">
        <v>286</v>
      </c>
      <c r="H71" s="2" t="s">
        <v>287</v>
      </c>
      <c r="I71" s="18"/>
      <c r="J71" s="5">
        <v>1.56</v>
      </c>
      <c r="K71" s="5">
        <v>18.0</v>
      </c>
    </row>
    <row r="72" ht="75.0" customHeight="1">
      <c r="A72" s="10">
        <v>70.0</v>
      </c>
      <c r="B72" s="11"/>
      <c r="C72" s="5" t="s">
        <v>288</v>
      </c>
      <c r="D72" s="6" t="str">
        <f>HYPERLINK("https://open.spotify.com/track/2b2h4Qq1tlhaOKcsK24jRH", "In Light")</f>
        <v>In Light</v>
      </c>
      <c r="E72" s="12" t="s">
        <v>283</v>
      </c>
      <c r="F72" s="8" t="str">
        <f>HYPERLINK("https://open.spotify.com/track/4t2KSODKdttPDuy8T7DThD", "This I Know")</f>
        <v>This I Know</v>
      </c>
      <c r="G72" s="2" t="s">
        <v>289</v>
      </c>
      <c r="H72" s="2" t="s">
        <v>290</v>
      </c>
      <c r="I72" s="18"/>
      <c r="J72" s="5">
        <v>1.56</v>
      </c>
      <c r="K72" s="5">
        <v>22.0</v>
      </c>
    </row>
    <row r="73" ht="75.0" customHeight="1">
      <c r="A73" s="4">
        <v>71.0</v>
      </c>
      <c r="B73" s="11"/>
      <c r="C73" s="5" t="s">
        <v>291</v>
      </c>
      <c r="D73" s="6" t="str">
        <f>HYPERLINK("https://open.spotify.com/track/20kfSemlOU2CpCmh7GRSRv", "Lotus")</f>
        <v>Lotus</v>
      </c>
      <c r="E73" s="12" t="s">
        <v>203</v>
      </c>
      <c r="F73" s="8" t="str">
        <f>HYPERLINK("https://open.spotify.com/track/2JnMEz1aD9m6bZAXUXFliU", "Lion")</f>
        <v>Lion</v>
      </c>
      <c r="G73" s="18" t="s">
        <v>292</v>
      </c>
      <c r="H73" s="2" t="s">
        <v>293</v>
      </c>
      <c r="I73" s="18"/>
      <c r="J73" s="5">
        <v>0.86</v>
      </c>
      <c r="K73" s="5">
        <v>7.0</v>
      </c>
    </row>
    <row r="74" ht="75.0" customHeight="1">
      <c r="A74" s="10">
        <v>72.0</v>
      </c>
      <c r="B74" s="11"/>
      <c r="C74" s="5" t="s">
        <v>294</v>
      </c>
      <c r="D74" s="6" t="str">
        <f>HYPERLINK("https://open.spotify.com/track/1dBS4iejXWbLZyGpMejc1A", "Erotica Veronica")</f>
        <v>Erotica Veronica</v>
      </c>
      <c r="E74" s="12" t="s">
        <v>255</v>
      </c>
      <c r="F74" s="8" t="str">
        <f>HYPERLINK("https://open.spotify.com/track/3Uzl2TOMotX0WwHyvn24Om", "Felicity")</f>
        <v>Felicity</v>
      </c>
      <c r="G74" s="2" t="s">
        <v>75</v>
      </c>
      <c r="H74" s="2" t="s">
        <v>295</v>
      </c>
      <c r="I74" s="18"/>
      <c r="J74" s="5">
        <v>2.58</v>
      </c>
      <c r="K74" s="5">
        <v>53.0</v>
      </c>
    </row>
    <row r="75" ht="75.0" customHeight="1">
      <c r="A75" s="10">
        <v>73.0</v>
      </c>
      <c r="B75" s="11"/>
      <c r="C75" s="5" t="s">
        <v>296</v>
      </c>
      <c r="D75" s="6" t="str">
        <f>HYPERLINK("https://open.spotify.com/track/2L5g84fplV5h48Ik8RuLFn", "Tennessee Lightning")</f>
        <v>Tennessee Lightning</v>
      </c>
      <c r="E75" s="12" t="s">
        <v>58</v>
      </c>
      <c r="F75" s="8" t="str">
        <f>HYPERLINK("https://open.spotify.com/track/5KuRBfJSI4pK56CBLcHzam", "Closer")</f>
        <v>Closer</v>
      </c>
      <c r="G75" s="18" t="s">
        <v>265</v>
      </c>
      <c r="H75" s="2" t="s">
        <v>297</v>
      </c>
      <c r="I75" s="18"/>
      <c r="J75" s="5">
        <v>1.45</v>
      </c>
      <c r="K75" s="5">
        <v>36.0</v>
      </c>
    </row>
    <row r="76" ht="75.0" customHeight="1">
      <c r="A76" s="10">
        <v>74.0</v>
      </c>
      <c r="B76" s="11"/>
      <c r="C76" s="5" t="s">
        <v>298</v>
      </c>
      <c r="D76" s="6" t="str">
        <f>HYPERLINK("https://open.spotify.com/track/4WRG8kQxLXNKVk3ukdwDeY", "growing down")</f>
        <v>growing down</v>
      </c>
      <c r="E76" s="12" t="s">
        <v>236</v>
      </c>
      <c r="F76" s="8" t="str">
        <f>HYPERLINK("https://open.spotify.com/track/5nEwHVQGW692tmrVGYLFNX", "dirty martini")</f>
        <v>dirty martini</v>
      </c>
      <c r="G76" s="2" t="s">
        <v>299</v>
      </c>
      <c r="H76" s="2" t="s">
        <v>300</v>
      </c>
      <c r="I76" s="18"/>
      <c r="J76" s="5">
        <v>1.55</v>
      </c>
      <c r="K76" s="5">
        <v>16.0</v>
      </c>
    </row>
    <row r="77" ht="75.0" customHeight="1">
      <c r="A77" s="4">
        <v>75.0</v>
      </c>
      <c r="B77" s="11"/>
      <c r="C77" s="5" t="s">
        <v>301</v>
      </c>
      <c r="D77" s="6" t="str">
        <f>HYPERLINK("https://open.spotify.com/track/56fy1fC0cxRpoEDMySEGBv", "Foxes in the Snow")</f>
        <v>Foxes in the Snow</v>
      </c>
      <c r="E77" s="12" t="s">
        <v>143</v>
      </c>
      <c r="F77" s="8" t="str">
        <f>HYPERLINK("https://open.spotify.com/track/56fy1fC0cxRpoEDMySEGBv", "Bury Me")</f>
        <v>Bury Me</v>
      </c>
      <c r="G77" s="18" t="s">
        <v>302</v>
      </c>
      <c r="H77" s="2" t="s">
        <v>303</v>
      </c>
      <c r="I77" s="18"/>
      <c r="J77" s="5">
        <v>1.51</v>
      </c>
      <c r="K77" s="5">
        <v>25.0</v>
      </c>
    </row>
    <row r="78" ht="75.0" customHeight="1">
      <c r="A78" s="10">
        <v>76.0</v>
      </c>
      <c r="B78" s="11"/>
      <c r="C78" s="5" t="s">
        <v>304</v>
      </c>
      <c r="D78" s="6" t="str">
        <f>HYPERLINK("https://open.spotify.com/track/5KJ2egBHfnyqQgpFDCi5WK", "Fool's Spring")</f>
        <v>Fool's Spring</v>
      </c>
      <c r="E78" s="12" t="s">
        <v>187</v>
      </c>
      <c r="F78" s="8" t="str">
        <f>HYPERLINK("https://open.spotify.com/track/1K3NM16ja1PtCxoKJC32zm", "Little River")</f>
        <v>Little River</v>
      </c>
      <c r="G78" s="2" t="s">
        <v>305</v>
      </c>
      <c r="H78" s="2" t="s">
        <v>306</v>
      </c>
      <c r="I78" s="18"/>
      <c r="J78" s="5">
        <v>1.5</v>
      </c>
      <c r="K78" s="5">
        <v>22.0</v>
      </c>
    </row>
    <row r="79" ht="75.0" customHeight="1">
      <c r="A79" s="10">
        <v>77.0</v>
      </c>
      <c r="B79" s="11"/>
      <c r="C79" s="5" t="s">
        <v>307</v>
      </c>
      <c r="D79" s="6" t="str">
        <f>HYPERLINK("https://open.spotify.com/track/3Zp0TYLUWpyfdQCKVHb6na", "Out Of The Blue")</f>
        <v>Out Of The Blue</v>
      </c>
      <c r="E79" s="12" t="s">
        <v>17</v>
      </c>
      <c r="F79" s="8" t="str">
        <f>HYPERLINK("https://open.spotify.com/track/6J1qJGfbB31D0WxiehfcoV", "Did You Lose Your Heart")</f>
        <v>Did You Lose Your Heart</v>
      </c>
      <c r="G79" s="2" t="s">
        <v>308</v>
      </c>
      <c r="H79" s="2" t="s">
        <v>309</v>
      </c>
      <c r="I79" s="18"/>
      <c r="J79" s="5">
        <v>1.95</v>
      </c>
      <c r="K79" s="5">
        <v>31.0</v>
      </c>
    </row>
    <row r="80" ht="75.0" customHeight="1">
      <c r="A80" s="10">
        <v>78.0</v>
      </c>
      <c r="B80" s="11"/>
      <c r="C80" s="5" t="s">
        <v>310</v>
      </c>
      <c r="D80" s="6" t="str">
        <f>HYPERLINK("https://open.spotify.com/track/6VfeVmzckgv3N0qYutzJOg", "For Melancholy Brunettes (&amp; sad women)")</f>
        <v>For Melancholy Brunettes (&amp; sad women)</v>
      </c>
      <c r="E80" s="12" t="s">
        <v>311</v>
      </c>
      <c r="F80" s="8" t="str">
        <f>HYPERLINK("https://open.spotify.com/track/02olsPYJypEE0IyuaGS4K4", "Picture Window")</f>
        <v>Picture Window</v>
      </c>
      <c r="G80" s="2" t="s">
        <v>312</v>
      </c>
      <c r="H80" s="2" t="s">
        <v>313</v>
      </c>
      <c r="I80" s="2" t="s">
        <v>314</v>
      </c>
      <c r="J80" s="5">
        <v>4.33</v>
      </c>
      <c r="K80" s="5">
        <v>82.0</v>
      </c>
    </row>
    <row r="81" ht="75.0" customHeight="1">
      <c r="A81" s="4">
        <v>79.0</v>
      </c>
      <c r="B81" s="11"/>
      <c r="C81" s="5" t="s">
        <v>315</v>
      </c>
      <c r="D81" s="6" t="str">
        <f>HYPERLINK("https://open.spotify.com/track/7t0ohvf7w4e8VacR124wbA", "last night you said you missed me")</f>
        <v>last night you said you missed me</v>
      </c>
      <c r="E81" s="12" t="s">
        <v>177</v>
      </c>
      <c r="F81" s="8" t="str">
        <f>HYPERLINK("https://open.spotify.com/track/7t0ohvf7w4e8VacR124wbA", "doing my best")</f>
        <v>doing my best</v>
      </c>
      <c r="G81" s="18" t="s">
        <v>272</v>
      </c>
      <c r="H81" s="2" t="s">
        <v>316</v>
      </c>
      <c r="I81" s="2" t="s">
        <v>317</v>
      </c>
      <c r="J81" s="5">
        <v>1.49</v>
      </c>
      <c r="K81" s="5">
        <v>28.0</v>
      </c>
    </row>
    <row r="82" ht="75.0" customHeight="1">
      <c r="A82" s="10">
        <v>80.0</v>
      </c>
      <c r="B82" s="11"/>
      <c r="C82" s="5" t="s">
        <v>318</v>
      </c>
      <c r="D82" s="6" t="str">
        <f>HYPERLINK("https://open.spotify.com/track/2cdJwCOhBEj2x6c6Mz8Da4", "The Bake Sale")</f>
        <v>The Bake Sale</v>
      </c>
      <c r="E82" s="12" t="s">
        <v>319</v>
      </c>
      <c r="F82" s="8" t="str">
        <f>HYPERLINK("https://open.spotify.com/track/5wlFf3t4c5ITfKH5L0TeXD", "Black Mags")</f>
        <v>Black Mags</v>
      </c>
      <c r="G82" s="2" t="s">
        <v>13</v>
      </c>
      <c r="H82" s="2" t="s">
        <v>320</v>
      </c>
      <c r="I82" s="18"/>
      <c r="J82" s="5">
        <v>1.58</v>
      </c>
      <c r="K82" s="5">
        <v>20.0</v>
      </c>
    </row>
    <row r="83" ht="75.0" customHeight="1">
      <c r="A83" s="4">
        <v>81.0</v>
      </c>
      <c r="B83" s="11"/>
      <c r="C83" s="5" t="s">
        <v>321</v>
      </c>
      <c r="D83" s="6" t="str">
        <f>HYPERLINK("https://open.spotify.com/track/3KFfVGM23PHBvogvhdrSDo", "Cotton Crown")</f>
        <v>Cotton Crown</v>
      </c>
      <c r="E83" s="12" t="s">
        <v>143</v>
      </c>
      <c r="F83" s="8" t="str">
        <f>HYPERLINK("https://open.spotify.com/track/2Y6hFWNkREbbr9aR8mLXdg", "Freak Mode")</f>
        <v>Freak Mode</v>
      </c>
      <c r="G83" s="2" t="s">
        <v>322</v>
      </c>
      <c r="H83" s="2" t="s">
        <v>323</v>
      </c>
      <c r="I83" s="18"/>
      <c r="J83" s="5">
        <v>1.65</v>
      </c>
      <c r="K83" s="5">
        <v>19.0</v>
      </c>
    </row>
    <row r="84" ht="75.0" customHeight="1">
      <c r="A84" s="10">
        <v>82.0</v>
      </c>
      <c r="B84" s="11"/>
      <c r="C84" s="5" t="s">
        <v>324</v>
      </c>
      <c r="D84" s="6" t="str">
        <f>HYPERLINK("https://open.spotify.com/track/4UIIN6YR7Def3ZYXbhJqFT", "PRINCESS OF POWER")</f>
        <v>PRINCESS OF POWER</v>
      </c>
      <c r="E84" s="12" t="s">
        <v>325</v>
      </c>
      <c r="F84" s="8" t="str">
        <f>HYPERLINK("https://open.spotify.com/track/4UIIN6YR7Def3ZYXbhJqFT", "PRINCESS OF POWER")</f>
        <v>PRINCESS OF POWER</v>
      </c>
      <c r="G84" s="2" t="s">
        <v>326</v>
      </c>
      <c r="H84" s="2" t="s">
        <v>327</v>
      </c>
      <c r="I84" s="18"/>
      <c r="J84" s="5">
        <v>1.23</v>
      </c>
      <c r="K84" s="5">
        <v>26.0</v>
      </c>
    </row>
    <row r="85" ht="75.0" customHeight="1">
      <c r="A85" s="10">
        <v>83.0</v>
      </c>
      <c r="B85" s="11"/>
      <c r="C85" s="5" t="s">
        <v>328</v>
      </c>
      <c r="D85" s="6" t="str">
        <f>HYPERLINK("https://open.spotify.com/track/7auomdMpLwAFjvWpirD6xw", "Caramel")</f>
        <v>Caramel</v>
      </c>
      <c r="E85" s="12" t="s">
        <v>104</v>
      </c>
      <c r="F85" s="8" t="str">
        <f>HYPERLINK("https://open.spotify.com/track/674JYSvMnOFtky6ZQSfeJC", "Control")</f>
        <v>Control</v>
      </c>
      <c r="G85" s="2" t="s">
        <v>329</v>
      </c>
      <c r="H85" s="2" t="s">
        <v>330</v>
      </c>
      <c r="I85" s="18"/>
      <c r="J85" s="5">
        <v>1.45</v>
      </c>
      <c r="K85" s="5">
        <v>15.0</v>
      </c>
    </row>
    <row r="86" ht="75.0" customHeight="1">
      <c r="A86" s="10">
        <v>84.0</v>
      </c>
      <c r="B86" s="11"/>
      <c r="C86" s="5" t="s">
        <v>331</v>
      </c>
      <c r="D86" s="6" t="str">
        <f>HYPERLINK("https://open.spotify.com/track/7GB9nHKwwLs9mdbjErqK4H", "I quit")</f>
        <v>I quit</v>
      </c>
      <c r="E86" s="12" t="s">
        <v>332</v>
      </c>
      <c r="F86" s="8" t="str">
        <f>HYPERLINK("https://open.spotify.com/track/7GB9nHKwwLs9mdbjErqK4H", "Gone")</f>
        <v>Gone</v>
      </c>
      <c r="G86" s="2" t="s">
        <v>312</v>
      </c>
      <c r="H86" s="2" t="s">
        <v>333</v>
      </c>
      <c r="I86" s="2" t="s">
        <v>334</v>
      </c>
      <c r="J86" s="5">
        <v>3.53</v>
      </c>
      <c r="K86" s="5">
        <v>93.0</v>
      </c>
    </row>
    <row r="87" ht="75.0" customHeight="1">
      <c r="A87" s="4">
        <v>85.0</v>
      </c>
      <c r="B87" s="11"/>
      <c r="C87" s="5" t="s">
        <v>335</v>
      </c>
      <c r="D87" s="6" t="str">
        <f>HYPERLINK("https://open.spotify.com/track/6XcPGXc9qp1VADPUkwE5UV", "Sad Songs for the Soul")</f>
        <v>Sad Songs for the Soul</v>
      </c>
      <c r="E87" s="12" t="s">
        <v>187</v>
      </c>
      <c r="F87" s="8" t="str">
        <f>HYPERLINK("https://open.spotify.com/track/6XcPGXc9qp1VADPUkwE5UV", "Burning House")</f>
        <v>Burning House</v>
      </c>
      <c r="G87" s="18" t="s">
        <v>265</v>
      </c>
      <c r="H87" s="2" t="s">
        <v>336</v>
      </c>
      <c r="I87" s="18"/>
      <c r="J87" s="5">
        <v>1.45</v>
      </c>
      <c r="K87" s="5">
        <v>21.0</v>
      </c>
    </row>
    <row r="88" ht="75.0" customHeight="1">
      <c r="A88" s="10">
        <v>86.0</v>
      </c>
      <c r="B88" s="11"/>
      <c r="C88" s="5" t="s">
        <v>337</v>
      </c>
      <c r="D88" s="6" t="str">
        <f>HYPERLINK("https://open.spotify.com/track/1grnjgb9Jt84MP35ngibIA", "We Do Not Fear Ruins")</f>
        <v>We Do Not Fear Ruins</v>
      </c>
      <c r="E88" s="12" t="s">
        <v>338</v>
      </c>
      <c r="F88" s="8" t="str">
        <f>HYPERLINK("https://open.spotify.com/track/0BcxY7eN1FsRipHhM3RAW0", "No Exit")</f>
        <v>No Exit</v>
      </c>
      <c r="G88" s="2" t="s">
        <v>339</v>
      </c>
      <c r="H88" s="2" t="s">
        <v>340</v>
      </c>
      <c r="I88" s="18"/>
      <c r="J88" s="5">
        <v>1.8</v>
      </c>
      <c r="K88" s="5">
        <v>48.0</v>
      </c>
    </row>
    <row r="89" ht="75.0" customHeight="1">
      <c r="A89" s="10">
        <v>87.0</v>
      </c>
      <c r="B89" s="11"/>
      <c r="C89" s="5" t="s">
        <v>341</v>
      </c>
      <c r="D89" s="6" t="str">
        <f>HYPERLINK("https://open.spotify.com/track/4s4QlPG5Jw4tH1e6loZ2KG", "Songs for Other People's Weddings")</f>
        <v>Songs for Other People's Weddings</v>
      </c>
      <c r="E89" s="12" t="s">
        <v>177</v>
      </c>
      <c r="F89" s="8" t="str">
        <f>HYPERLINK("https://open.spotify.com/track/4s4QlPG5Jw4tH1e6loZ2KG", "The First Lovesong")</f>
        <v>The First Lovesong</v>
      </c>
      <c r="G89" s="18" t="s">
        <v>342</v>
      </c>
      <c r="H89" s="2" t="s">
        <v>343</v>
      </c>
      <c r="I89" s="18"/>
      <c r="J89" s="5">
        <v>1.44</v>
      </c>
      <c r="K89" s="5">
        <v>4.0</v>
      </c>
    </row>
    <row r="90" ht="75.0" customHeight="1">
      <c r="A90" s="10">
        <v>88.0</v>
      </c>
      <c r="B90" s="11"/>
      <c r="C90" s="5" t="s">
        <v>344</v>
      </c>
      <c r="D90" s="6" t="str">
        <f>HYPERLINK("https://open.spotify.com/track/1TNdQw9rHynqZ6wur56bpr", "The Human Fear")</f>
        <v>The Human Fear</v>
      </c>
      <c r="E90" s="12" t="s">
        <v>93</v>
      </c>
      <c r="F90" s="8" t="str">
        <f>HYPERLINK("https://open.spotify.com/track/7MEq9ql3Pt3FU0cjp6yJLA", "Night Or Day")</f>
        <v>Night Or Day</v>
      </c>
      <c r="G90" s="18" t="s">
        <v>156</v>
      </c>
      <c r="H90" s="21" t="s">
        <v>345</v>
      </c>
      <c r="I90" s="18"/>
      <c r="J90" s="5">
        <v>2.71</v>
      </c>
      <c r="K90" s="5">
        <v>57.0</v>
      </c>
    </row>
    <row r="91" ht="75.0" customHeight="1">
      <c r="A91" s="4">
        <v>89.0</v>
      </c>
      <c r="B91" s="11"/>
      <c r="C91" s="5" t="s">
        <v>346</v>
      </c>
      <c r="D91" s="6" t="str">
        <f>HYPERLINK("https://open.spotify.com/track/4sLvxpKLvagQ4lZHUpymza", "DON'T TAP THE GLASS")</f>
        <v>DON'T TAP THE GLASS</v>
      </c>
      <c r="E91" s="12" t="s">
        <v>347</v>
      </c>
      <c r="F91" s="8" t="str">
        <f>HYPERLINK("https://open.spotify.com/track/6xV7Be6XEvkSnighmh2Tzj", "Sugar On My Tongue")</f>
        <v>Sugar On My Tongue</v>
      </c>
      <c r="G91" s="2" t="s">
        <v>13</v>
      </c>
      <c r="H91" s="2" t="s">
        <v>348</v>
      </c>
      <c r="I91" s="18"/>
      <c r="J91" s="5">
        <v>1.42</v>
      </c>
      <c r="K91" s="5">
        <v>22.0</v>
      </c>
    </row>
    <row r="92" ht="75.0" customHeight="1">
      <c r="A92" s="10">
        <v>90.0</v>
      </c>
      <c r="B92" s="11"/>
      <c r="C92" s="5" t="s">
        <v>349</v>
      </c>
      <c r="D92" s="6" t="str">
        <f>HYPERLINK("https://open.spotify.com/track/4hdZmSL7BBEVpphhWI8B5w", "The Hours: Morning")</f>
        <v>The Hours: Morning</v>
      </c>
      <c r="E92" s="12" t="s">
        <v>39</v>
      </c>
      <c r="F92" s="8" t="str">
        <f>HYPERLINK("https://open.spotify.com/track/7o8nze5iJbCZlly56QO2OG", "No Champagne (6am)")</f>
        <v>No Champagne (6am)</v>
      </c>
      <c r="G92" s="2" t="s">
        <v>350</v>
      </c>
      <c r="H92" s="2" t="s">
        <v>351</v>
      </c>
      <c r="I92" s="18"/>
      <c r="J92" s="5">
        <v>1.41</v>
      </c>
      <c r="K92" s="5">
        <v>16.0</v>
      </c>
    </row>
    <row r="93" ht="75.0" customHeight="1">
      <c r="A93" s="4">
        <v>91.0</v>
      </c>
      <c r="B93" s="11"/>
      <c r="C93" s="5" t="s">
        <v>352</v>
      </c>
      <c r="D93" s="6" t="str">
        <f>HYPERLINK("https://open.spotify.com/track/52CbonepTkpvJWU3n78CY4", "Where the Earth Bends")</f>
        <v>Where the Earth Bends</v>
      </c>
      <c r="E93" s="12" t="s">
        <v>104</v>
      </c>
      <c r="F93" s="8" t="str">
        <f>HYPERLINK("https://open.spotify.com/track/1qchzoDEw9XVvbNQXEwCcM", "Dagger Song")</f>
        <v>Dagger Song</v>
      </c>
      <c r="G93" s="2" t="s">
        <v>312</v>
      </c>
      <c r="H93" s="2" t="s">
        <v>353</v>
      </c>
      <c r="I93" s="2" t="s">
        <v>354</v>
      </c>
      <c r="J93" s="5">
        <v>1.03</v>
      </c>
      <c r="K93" s="5">
        <v>18.0</v>
      </c>
    </row>
    <row r="94" ht="75.0" customHeight="1">
      <c r="A94" s="10">
        <v>92.0</v>
      </c>
      <c r="B94" s="11"/>
      <c r="C94" s="5" t="s">
        <v>355</v>
      </c>
      <c r="D94" s="6" t="str">
        <f>HYPERLINK("https://open.spotify.com/track/4RlLGRhqexzoNQQnvLTvJO", "Blest")</f>
        <v>Blest</v>
      </c>
      <c r="E94" s="12" t="s">
        <v>39</v>
      </c>
      <c r="F94" s="8" t="str">
        <f>HYPERLINK("https://open.spotify.com/track/1tT6hPNKVUWt5VOElEBx4S", "Gimme Ocean")</f>
        <v>Gimme Ocean</v>
      </c>
      <c r="G94" s="2" t="s">
        <v>130</v>
      </c>
      <c r="H94" s="2" t="s">
        <v>356</v>
      </c>
      <c r="I94" s="18"/>
      <c r="J94" s="5">
        <v>1.35</v>
      </c>
      <c r="K94" s="5">
        <v>23.0</v>
      </c>
    </row>
    <row r="95" ht="75.0" customHeight="1">
      <c r="A95" s="10">
        <v>93.0</v>
      </c>
      <c r="B95" s="11"/>
      <c r="C95" s="5" t="s">
        <v>357</v>
      </c>
      <c r="D95" s="6" t="str">
        <f>HYPERLINK("https://open.spotify.com/track/3WleEA8w5R5r2ePmQZbxvO", "Glutton For Punishment")</f>
        <v>Glutton For Punishment</v>
      </c>
      <c r="E95" s="12" t="s">
        <v>358</v>
      </c>
      <c r="F95" s="8" t="str">
        <f>HYPERLINK("https://open.spotify.com/track/3d34BjXrlp7rOPdGosajUB", "Warplane")</f>
        <v>Warplane</v>
      </c>
      <c r="G95" s="18" t="s">
        <v>359</v>
      </c>
      <c r="H95" s="2" t="s">
        <v>360</v>
      </c>
      <c r="I95" s="18"/>
      <c r="J95" s="5">
        <v>2.08</v>
      </c>
      <c r="K95" s="5">
        <v>27.0</v>
      </c>
    </row>
    <row r="96" ht="75.0" customHeight="1">
      <c r="A96" s="10">
        <v>94.0</v>
      </c>
      <c r="B96" s="11"/>
      <c r="C96" s="5" t="s">
        <v>361</v>
      </c>
      <c r="D96" s="6" t="str">
        <f>HYPERLINK("https://open.spotify.com/track/0GIxY5i1YTcD6qq9XEyFXu", "El Cabron")</f>
        <v>El Cabron</v>
      </c>
      <c r="E96" s="12" t="s">
        <v>28</v>
      </c>
      <c r="F96" s="8" t="str">
        <f>HYPERLINK("https://open.spotify.com/track/6dNvWROcWdhLULW5OttAe7", "Believer")</f>
        <v>Believer</v>
      </c>
      <c r="G96" s="18" t="s">
        <v>362</v>
      </c>
      <c r="H96" s="2" t="s">
        <v>363</v>
      </c>
      <c r="I96" s="18"/>
      <c r="J96" s="5">
        <v>0.8</v>
      </c>
      <c r="K96" s="5">
        <v>11.0</v>
      </c>
    </row>
    <row r="97" ht="75.0" customHeight="1">
      <c r="A97" s="4">
        <v>95.0</v>
      </c>
      <c r="B97" s="11"/>
      <c r="C97" s="5" t="s">
        <v>364</v>
      </c>
      <c r="D97" s="6" t="str">
        <f>HYPERLINK("https://open.spotify.com/track/1rFUgrgGe1dbxCEpDrEHNj", "There's A Whole World Out There")</f>
        <v>There's A Whole World Out There</v>
      </c>
      <c r="E97" s="12" t="s">
        <v>39</v>
      </c>
      <c r="F97" s="8" t="str">
        <f>HYPERLINK("https://open.spotify.com/track/1JNWrcdczW2hxLKLBJC0t8", "Palinopsia")</f>
        <v>Palinopsia</v>
      </c>
      <c r="G97" s="18" t="s">
        <v>365</v>
      </c>
      <c r="H97" s="2" t="s">
        <v>366</v>
      </c>
      <c r="I97" s="18"/>
      <c r="J97" s="5">
        <v>0.9</v>
      </c>
      <c r="K97" s="5">
        <v>15.0</v>
      </c>
    </row>
    <row r="98" ht="75.0" customHeight="1">
      <c r="A98" s="10">
        <v>96.0</v>
      </c>
      <c r="B98" s="11"/>
      <c r="C98" s="5" t="s">
        <v>367</v>
      </c>
      <c r="D98" s="6" t="str">
        <f>HYPERLINK("https://open.spotify.com/track/4mihgm7PkoBfslVD4bujOA", "Forever Is A Feeling")</f>
        <v>Forever Is A Feeling</v>
      </c>
      <c r="E98" s="12" t="s">
        <v>74</v>
      </c>
      <c r="F98" s="8" t="str">
        <f>HYPERLINK("https://open.spotify.com/track/4VhbsGXRGDncpi79aiX8eE", "Ankles")</f>
        <v>Ankles</v>
      </c>
      <c r="G98" s="2" t="s">
        <v>368</v>
      </c>
      <c r="H98" s="2" t="s">
        <v>369</v>
      </c>
      <c r="I98" s="18"/>
      <c r="J98" s="5">
        <v>6.71</v>
      </c>
      <c r="K98" s="5">
        <v>178.0</v>
      </c>
    </row>
    <row r="99" ht="75.0" customHeight="1">
      <c r="A99" s="10">
        <v>97.0</v>
      </c>
      <c r="B99" s="11"/>
      <c r="C99" s="5" t="s">
        <v>370</v>
      </c>
      <c r="D99" s="6" t="str">
        <f>HYPERLINK("https://open.spotify.com/track/1suemVXx4nt6E30MuTVLUy", "Late to the World")</f>
        <v>Late to the World</v>
      </c>
      <c r="E99" s="12" t="s">
        <v>187</v>
      </c>
      <c r="F99" s="8" t="str">
        <f>HYPERLINK("https://open.spotify.com/track/5ulbnfYdIz4VPIGqUb1O2U", "You Don't Know How to Drive")</f>
        <v>You Don't Know How to Drive</v>
      </c>
      <c r="G99" s="2" t="s">
        <v>371</v>
      </c>
      <c r="H99" s="2" t="s">
        <v>372</v>
      </c>
      <c r="I99" s="18"/>
      <c r="J99" s="5">
        <v>0.77</v>
      </c>
      <c r="K99" s="5">
        <v>13.0</v>
      </c>
    </row>
    <row r="100" ht="75.0" customHeight="1">
      <c r="A100" s="10">
        <v>98.0</v>
      </c>
      <c r="B100" s="11"/>
      <c r="C100" s="5" t="s">
        <v>373</v>
      </c>
      <c r="D100" s="6" t="str">
        <f>HYPERLINK("https://open.spotify.com/track/08aaQA6A7UHvbPGsfPrAFe", "Sinister Grift")</f>
        <v>Sinister Grift</v>
      </c>
      <c r="E100" s="12" t="s">
        <v>255</v>
      </c>
      <c r="F100" s="8" t="str">
        <f>HYPERLINK("https://open.spotify.com/track/08aaQA6A7UHvbPGsfPrAFe", "Praise")</f>
        <v>Praise</v>
      </c>
      <c r="G100" s="18" t="s">
        <v>374</v>
      </c>
      <c r="H100" s="2" t="s">
        <v>375</v>
      </c>
      <c r="I100" s="18"/>
      <c r="J100" s="5">
        <v>0.74</v>
      </c>
      <c r="K100" s="5">
        <v>11.0</v>
      </c>
    </row>
    <row r="101" ht="75.0" customHeight="1">
      <c r="A101" s="4">
        <v>99.0</v>
      </c>
      <c r="B101" s="11"/>
      <c r="C101" s="5" t="s">
        <v>376</v>
      </c>
      <c r="D101" s="6" t="str">
        <f>HYPERLINK("https://open.spotify.com/track/59S8JfBTZo1jZhwCgwzEYz", "Dog Eared")</f>
        <v>Dog Eared</v>
      </c>
      <c r="E101" s="12" t="s">
        <v>377</v>
      </c>
      <c r="F101" s="8" t="str">
        <f>HYPERLINK("https://open.spotify.com/track/59S8JfBTZo1jZhwCgwzEYz", "Feeling")</f>
        <v>Feeling</v>
      </c>
      <c r="G101" s="2" t="s">
        <v>75</v>
      </c>
      <c r="H101" s="2" t="s">
        <v>378</v>
      </c>
      <c r="I101" s="18"/>
      <c r="J101" s="5">
        <v>1.97</v>
      </c>
      <c r="K101" s="5">
        <v>31.0</v>
      </c>
      <c r="L101" s="1" t="s">
        <v>379</v>
      </c>
    </row>
    <row r="102" ht="75.0" customHeight="1">
      <c r="A102" s="10">
        <v>100.0</v>
      </c>
      <c r="B102" s="11"/>
      <c r="C102" s="5" t="s">
        <v>380</v>
      </c>
      <c r="D102" s="6" t="str">
        <f>HYPERLINK("https://open.spotify.com/track/2DLZwV6ZyP8wuECN7UjD4Z", "Always Been")</f>
        <v>Always Been</v>
      </c>
      <c r="E102" s="12" t="s">
        <v>155</v>
      </c>
      <c r="F102" s="8" t="str">
        <f>HYPERLINK("https://open.spotify.com/track/4MtXbKTXoT5t8GTwVCYzvY", "Luke &amp; Leanna")</f>
        <v>Luke &amp; Leanna</v>
      </c>
      <c r="G102" s="2" t="s">
        <v>381</v>
      </c>
      <c r="H102" s="2" t="s">
        <v>382</v>
      </c>
      <c r="I102" s="18"/>
      <c r="J102" s="5">
        <v>0.77</v>
      </c>
      <c r="K102" s="5">
        <v>13.0</v>
      </c>
    </row>
    <row r="103" hidden="1">
      <c r="F103" s="18"/>
      <c r="G103" s="18"/>
    </row>
    <row r="104" hidden="1">
      <c r="F104" s="18"/>
      <c r="G104" s="18"/>
    </row>
    <row r="105" hidden="1">
      <c r="F105" s="18"/>
      <c r="G105" s="18"/>
    </row>
    <row r="106" hidden="1">
      <c r="F106" s="18"/>
      <c r="G106" s="18"/>
    </row>
    <row r="107" hidden="1">
      <c r="F107" s="18"/>
      <c r="G107" s="18"/>
    </row>
    <row r="108" hidden="1">
      <c r="F108" s="18"/>
      <c r="G108" s="18"/>
    </row>
    <row r="109" hidden="1">
      <c r="F109" s="18"/>
      <c r="G109" s="18"/>
    </row>
    <row r="110" hidden="1">
      <c r="F110" s="18"/>
      <c r="G110" s="18"/>
    </row>
    <row r="111" hidden="1">
      <c r="F111" s="18"/>
      <c r="G111" s="18"/>
    </row>
    <row r="112" hidden="1">
      <c r="F112" s="18"/>
      <c r="G112" s="18"/>
    </row>
    <row r="113" hidden="1">
      <c r="F113" s="18"/>
      <c r="G113" s="18"/>
    </row>
    <row r="114" hidden="1">
      <c r="F114" s="18"/>
      <c r="G114" s="18"/>
    </row>
    <row r="115" hidden="1">
      <c r="F115" s="18"/>
      <c r="G115" s="18"/>
    </row>
    <row r="116" hidden="1">
      <c r="F116" s="18"/>
      <c r="G116" s="18"/>
    </row>
    <row r="117" hidden="1">
      <c r="F117" s="18"/>
      <c r="G117" s="18"/>
    </row>
    <row r="118" hidden="1">
      <c r="F118" s="18"/>
      <c r="G118" s="18"/>
    </row>
    <row r="119" hidden="1">
      <c r="F119" s="18"/>
      <c r="G119" s="18"/>
    </row>
    <row r="120" hidden="1">
      <c r="F120" s="18"/>
      <c r="G120" s="18"/>
    </row>
    <row r="121" hidden="1">
      <c r="F121" s="18"/>
      <c r="G121" s="18"/>
    </row>
    <row r="122" hidden="1">
      <c r="F122" s="18"/>
      <c r="G122" s="18"/>
    </row>
    <row r="123" hidden="1">
      <c r="F123" s="18"/>
      <c r="G123" s="18"/>
    </row>
    <row r="124" hidden="1">
      <c r="F124" s="18"/>
      <c r="G124" s="18"/>
    </row>
    <row r="125" hidden="1">
      <c r="F125" s="18"/>
      <c r="G125" s="18"/>
    </row>
    <row r="126" hidden="1">
      <c r="F126" s="18"/>
      <c r="G126" s="18"/>
    </row>
    <row r="127" hidden="1">
      <c r="F127" s="18"/>
      <c r="G127" s="18"/>
    </row>
    <row r="128" hidden="1">
      <c r="F128" s="18"/>
      <c r="G128" s="18"/>
    </row>
    <row r="129" hidden="1">
      <c r="F129" s="18"/>
      <c r="G129" s="18"/>
    </row>
    <row r="130" hidden="1">
      <c r="F130" s="18"/>
      <c r="G130" s="18"/>
    </row>
    <row r="131" hidden="1">
      <c r="F131" s="18"/>
      <c r="G131" s="18"/>
    </row>
    <row r="132" hidden="1">
      <c r="F132" s="18"/>
      <c r="G132" s="18"/>
    </row>
    <row r="133" hidden="1">
      <c r="F133" s="18"/>
      <c r="G133" s="18"/>
    </row>
    <row r="134" hidden="1">
      <c r="F134" s="18"/>
      <c r="G134" s="18"/>
    </row>
    <row r="135" hidden="1">
      <c r="F135" s="18"/>
      <c r="G135" s="18"/>
    </row>
    <row r="136" hidden="1">
      <c r="F136" s="18"/>
      <c r="G136" s="18"/>
    </row>
    <row r="137" hidden="1">
      <c r="F137" s="18"/>
      <c r="G137" s="18"/>
    </row>
    <row r="138" hidden="1">
      <c r="F138" s="18"/>
      <c r="G138" s="18"/>
    </row>
    <row r="139" hidden="1">
      <c r="F139" s="18"/>
      <c r="G139" s="18"/>
    </row>
    <row r="140" hidden="1">
      <c r="F140" s="18"/>
      <c r="G140" s="18"/>
    </row>
    <row r="141" hidden="1">
      <c r="F141" s="18"/>
      <c r="G141" s="18"/>
    </row>
    <row r="142" hidden="1">
      <c r="F142" s="18"/>
      <c r="G142" s="18"/>
    </row>
    <row r="143" hidden="1">
      <c r="F143" s="18"/>
      <c r="G143" s="18"/>
    </row>
    <row r="144" hidden="1">
      <c r="F144" s="18"/>
      <c r="G144" s="18"/>
    </row>
    <row r="145" hidden="1">
      <c r="F145" s="18"/>
      <c r="G145" s="18"/>
    </row>
    <row r="146" hidden="1">
      <c r="F146" s="18"/>
      <c r="G146" s="18"/>
    </row>
    <row r="147" hidden="1">
      <c r="F147" s="18"/>
      <c r="G147" s="18"/>
    </row>
    <row r="148" hidden="1">
      <c r="F148" s="18"/>
      <c r="G148" s="18"/>
    </row>
    <row r="149" hidden="1">
      <c r="F149" s="18"/>
      <c r="G149" s="18"/>
    </row>
    <row r="150" hidden="1">
      <c r="F150" s="18"/>
      <c r="G150" s="18"/>
    </row>
    <row r="151" hidden="1">
      <c r="F151" s="18"/>
      <c r="G151" s="18"/>
    </row>
    <row r="152" hidden="1">
      <c r="F152" s="18"/>
      <c r="G152" s="18"/>
    </row>
    <row r="153" hidden="1">
      <c r="F153" s="18"/>
      <c r="G153" s="18"/>
    </row>
    <row r="154" hidden="1">
      <c r="F154" s="18"/>
      <c r="G154" s="18"/>
    </row>
    <row r="155" hidden="1">
      <c r="F155" s="18"/>
      <c r="G155" s="18"/>
    </row>
    <row r="156" hidden="1">
      <c r="F156" s="18"/>
      <c r="G156" s="18"/>
    </row>
    <row r="157" hidden="1">
      <c r="F157" s="18"/>
      <c r="G157" s="18"/>
    </row>
    <row r="158" hidden="1">
      <c r="F158" s="18"/>
      <c r="G158" s="18"/>
    </row>
    <row r="159" hidden="1">
      <c r="F159" s="18"/>
      <c r="G159" s="18"/>
    </row>
    <row r="160" hidden="1">
      <c r="F160" s="18"/>
      <c r="G160" s="18"/>
    </row>
    <row r="161" hidden="1">
      <c r="F161" s="18"/>
      <c r="G161" s="18"/>
    </row>
    <row r="162" hidden="1">
      <c r="F162" s="18"/>
      <c r="G162" s="18"/>
    </row>
    <row r="163" hidden="1">
      <c r="F163" s="18"/>
      <c r="G163" s="18"/>
    </row>
    <row r="164" hidden="1">
      <c r="F164" s="18"/>
      <c r="G164" s="18"/>
    </row>
    <row r="165" hidden="1">
      <c r="F165" s="18"/>
      <c r="G165" s="18"/>
    </row>
    <row r="166" hidden="1">
      <c r="F166" s="18"/>
      <c r="G166" s="18"/>
    </row>
    <row r="167" hidden="1">
      <c r="F167" s="18"/>
      <c r="G167" s="18"/>
    </row>
    <row r="168" hidden="1">
      <c r="F168" s="18"/>
      <c r="G168" s="18"/>
    </row>
    <row r="169" hidden="1">
      <c r="F169" s="18"/>
      <c r="G169" s="18"/>
    </row>
    <row r="170" hidden="1">
      <c r="F170" s="18"/>
      <c r="G170" s="18"/>
    </row>
    <row r="171" hidden="1">
      <c r="F171" s="18"/>
      <c r="G171" s="18"/>
    </row>
    <row r="172" hidden="1">
      <c r="F172" s="18"/>
      <c r="G172" s="18"/>
    </row>
    <row r="173" hidden="1">
      <c r="F173" s="18"/>
      <c r="G173" s="18"/>
    </row>
    <row r="174" hidden="1">
      <c r="F174" s="18"/>
      <c r="G174" s="18"/>
    </row>
    <row r="175" hidden="1">
      <c r="F175" s="18"/>
      <c r="G175" s="18"/>
    </row>
    <row r="176" hidden="1">
      <c r="F176" s="18"/>
      <c r="G176" s="18"/>
    </row>
    <row r="177" hidden="1">
      <c r="F177" s="18"/>
      <c r="G177" s="18"/>
    </row>
    <row r="178" hidden="1">
      <c r="F178" s="18"/>
      <c r="G178" s="18"/>
    </row>
    <row r="179" hidden="1">
      <c r="F179" s="18"/>
      <c r="G179" s="18"/>
    </row>
    <row r="180" hidden="1">
      <c r="F180" s="18"/>
      <c r="G180" s="18"/>
    </row>
    <row r="181" hidden="1">
      <c r="F181" s="18"/>
      <c r="G181" s="18"/>
    </row>
    <row r="182" hidden="1">
      <c r="F182" s="18"/>
      <c r="G182" s="18"/>
    </row>
    <row r="183" hidden="1">
      <c r="F183" s="18"/>
      <c r="G183" s="18"/>
    </row>
    <row r="184" hidden="1">
      <c r="F184" s="18"/>
      <c r="G184" s="18"/>
    </row>
    <row r="185" hidden="1">
      <c r="F185" s="18"/>
      <c r="G185" s="18"/>
    </row>
    <row r="186" hidden="1">
      <c r="F186" s="18"/>
      <c r="G186" s="18"/>
    </row>
    <row r="187" hidden="1">
      <c r="F187" s="18"/>
      <c r="G187" s="18"/>
    </row>
    <row r="188" hidden="1">
      <c r="F188" s="18"/>
      <c r="G188" s="18"/>
    </row>
    <row r="189" hidden="1">
      <c r="F189" s="18"/>
      <c r="G189" s="18"/>
    </row>
    <row r="190" hidden="1">
      <c r="F190" s="18"/>
      <c r="G190" s="18"/>
    </row>
    <row r="191" hidden="1">
      <c r="F191" s="18"/>
      <c r="G191" s="18"/>
    </row>
    <row r="192" hidden="1">
      <c r="F192" s="18"/>
      <c r="G192" s="18"/>
    </row>
    <row r="193" hidden="1">
      <c r="F193" s="18"/>
      <c r="G193" s="18"/>
    </row>
    <row r="194" hidden="1">
      <c r="F194" s="18"/>
      <c r="G194" s="18"/>
    </row>
    <row r="195" hidden="1">
      <c r="F195" s="18"/>
      <c r="G195" s="18"/>
    </row>
    <row r="196" hidden="1">
      <c r="F196" s="18"/>
      <c r="G196" s="18"/>
    </row>
    <row r="197" hidden="1">
      <c r="F197" s="18"/>
      <c r="G197" s="18"/>
    </row>
    <row r="198" hidden="1">
      <c r="F198" s="18"/>
      <c r="G198" s="18"/>
    </row>
    <row r="199" hidden="1">
      <c r="F199" s="18"/>
      <c r="G199" s="18"/>
    </row>
    <row r="200" hidden="1">
      <c r="F200" s="18"/>
      <c r="G200" s="18"/>
    </row>
    <row r="201" hidden="1">
      <c r="F201" s="18"/>
      <c r="G201" s="18"/>
    </row>
    <row r="202" hidden="1">
      <c r="F202" s="18"/>
      <c r="G202" s="18"/>
    </row>
    <row r="203" hidden="1">
      <c r="F203" s="18"/>
      <c r="G203" s="18"/>
    </row>
    <row r="204" hidden="1">
      <c r="F204" s="18"/>
      <c r="G204" s="18"/>
    </row>
    <row r="205" hidden="1">
      <c r="F205" s="18"/>
      <c r="G205" s="18"/>
    </row>
    <row r="206" hidden="1">
      <c r="F206" s="18"/>
      <c r="G206" s="18"/>
    </row>
    <row r="207" hidden="1">
      <c r="F207" s="18"/>
      <c r="G207" s="18"/>
    </row>
    <row r="208" hidden="1">
      <c r="F208" s="18"/>
      <c r="G208" s="18"/>
    </row>
    <row r="209" hidden="1">
      <c r="F209" s="18"/>
      <c r="G209" s="18"/>
    </row>
    <row r="210" hidden="1">
      <c r="F210" s="18"/>
      <c r="G210" s="18"/>
    </row>
    <row r="211" hidden="1">
      <c r="F211" s="18"/>
      <c r="G211" s="18"/>
    </row>
    <row r="212" hidden="1">
      <c r="F212" s="18"/>
      <c r="G212" s="18"/>
    </row>
    <row r="213" hidden="1">
      <c r="F213" s="18"/>
      <c r="G213" s="18"/>
    </row>
    <row r="214" hidden="1">
      <c r="F214" s="18"/>
      <c r="G214" s="18"/>
    </row>
    <row r="215" hidden="1">
      <c r="F215" s="18"/>
      <c r="G215" s="18"/>
    </row>
    <row r="216" hidden="1">
      <c r="F216" s="18"/>
      <c r="G216" s="18"/>
    </row>
    <row r="217" hidden="1">
      <c r="F217" s="18"/>
      <c r="G217" s="18"/>
    </row>
    <row r="218" hidden="1">
      <c r="F218" s="18"/>
      <c r="G218" s="18"/>
    </row>
    <row r="219" ht="15.75" hidden="1" customHeight="1">
      <c r="B219" s="11"/>
      <c r="E219" s="22"/>
      <c r="F219" s="18"/>
      <c r="G219" s="18"/>
      <c r="H219" s="18"/>
      <c r="I219" s="18"/>
    </row>
    <row r="220" ht="15.75" hidden="1" customHeight="1">
      <c r="B220" s="11"/>
      <c r="E220" s="22"/>
      <c r="F220" s="18"/>
      <c r="G220" s="18"/>
      <c r="H220" s="18"/>
      <c r="I220" s="18"/>
    </row>
    <row r="221" ht="15.75" hidden="1" customHeight="1">
      <c r="B221" s="11"/>
      <c r="E221" s="22"/>
      <c r="F221" s="18"/>
      <c r="G221" s="18"/>
      <c r="H221" s="18"/>
      <c r="I221" s="18"/>
    </row>
    <row r="222" ht="15.75" hidden="1" customHeight="1">
      <c r="B222" s="11"/>
      <c r="E222" s="22"/>
      <c r="F222" s="18"/>
      <c r="G222" s="18"/>
      <c r="H222" s="18"/>
      <c r="I222" s="18"/>
    </row>
    <row r="223" ht="15.75" hidden="1" customHeight="1">
      <c r="B223" s="11"/>
      <c r="E223" s="22"/>
      <c r="F223" s="18"/>
      <c r="G223" s="18"/>
      <c r="H223" s="18"/>
      <c r="I223" s="18"/>
    </row>
    <row r="224" ht="15.75" hidden="1" customHeight="1">
      <c r="B224" s="11"/>
      <c r="E224" s="22"/>
      <c r="F224" s="18"/>
      <c r="G224" s="18"/>
      <c r="H224" s="18"/>
      <c r="I224" s="18"/>
    </row>
    <row r="225" ht="15.75" hidden="1" customHeight="1">
      <c r="B225" s="11"/>
      <c r="E225" s="22"/>
      <c r="F225" s="18"/>
      <c r="G225" s="18"/>
      <c r="H225" s="18"/>
      <c r="I225" s="18"/>
    </row>
    <row r="226" ht="15.75" hidden="1" customHeight="1">
      <c r="B226" s="11"/>
      <c r="E226" s="22"/>
      <c r="F226" s="18"/>
      <c r="G226" s="18"/>
      <c r="H226" s="18"/>
      <c r="I226" s="18"/>
    </row>
    <row r="227" ht="15.75" hidden="1" customHeight="1">
      <c r="B227" s="11"/>
      <c r="E227" s="22"/>
      <c r="F227" s="18"/>
      <c r="G227" s="18"/>
      <c r="H227" s="18"/>
      <c r="I227" s="18"/>
    </row>
    <row r="228" ht="15.75" hidden="1" customHeight="1">
      <c r="B228" s="11"/>
      <c r="E228" s="22"/>
      <c r="F228" s="18"/>
      <c r="G228" s="18"/>
      <c r="H228" s="18"/>
      <c r="I228" s="18"/>
    </row>
    <row r="229" ht="15.75" hidden="1" customHeight="1">
      <c r="B229" s="11"/>
      <c r="E229" s="22"/>
      <c r="F229" s="18"/>
      <c r="G229" s="18"/>
      <c r="H229" s="18"/>
      <c r="I229" s="18"/>
    </row>
    <row r="230" ht="15.75" hidden="1" customHeight="1">
      <c r="B230" s="11"/>
      <c r="E230" s="22"/>
      <c r="F230" s="18"/>
      <c r="G230" s="18"/>
      <c r="H230" s="18"/>
      <c r="I230" s="18"/>
    </row>
    <row r="231" ht="15.75" hidden="1" customHeight="1">
      <c r="B231" s="11"/>
      <c r="E231" s="22"/>
      <c r="F231" s="18"/>
      <c r="G231" s="18"/>
      <c r="H231" s="18"/>
      <c r="I231" s="18"/>
    </row>
    <row r="232" ht="15.75" hidden="1" customHeight="1">
      <c r="B232" s="11"/>
      <c r="E232" s="22"/>
      <c r="F232" s="18"/>
      <c r="G232" s="18"/>
      <c r="H232" s="18"/>
      <c r="I232" s="18"/>
    </row>
    <row r="233" ht="15.75" hidden="1" customHeight="1">
      <c r="B233" s="11"/>
      <c r="E233" s="22"/>
      <c r="F233" s="18"/>
      <c r="G233" s="18"/>
      <c r="H233" s="18"/>
      <c r="I233" s="18"/>
    </row>
    <row r="234" ht="15.75" hidden="1" customHeight="1">
      <c r="B234" s="11"/>
      <c r="E234" s="22"/>
      <c r="F234" s="18"/>
      <c r="G234" s="18"/>
      <c r="H234" s="18"/>
      <c r="I234" s="18"/>
    </row>
    <row r="235" ht="15.75" hidden="1" customHeight="1">
      <c r="B235" s="11"/>
      <c r="E235" s="22"/>
      <c r="F235" s="18"/>
      <c r="G235" s="18"/>
      <c r="H235" s="18"/>
      <c r="I235" s="18"/>
    </row>
    <row r="236" ht="15.75" hidden="1" customHeight="1">
      <c r="B236" s="11"/>
      <c r="E236" s="22"/>
      <c r="F236" s="18"/>
      <c r="G236" s="18"/>
      <c r="H236" s="18"/>
      <c r="I236" s="18"/>
    </row>
    <row r="237" ht="15.75" hidden="1" customHeight="1">
      <c r="B237" s="11"/>
      <c r="E237" s="22"/>
      <c r="F237" s="18"/>
      <c r="G237" s="18"/>
      <c r="H237" s="18"/>
      <c r="I237" s="18"/>
    </row>
    <row r="238" ht="15.75" hidden="1" customHeight="1">
      <c r="B238" s="11"/>
      <c r="E238" s="22"/>
      <c r="F238" s="18"/>
      <c r="G238" s="18"/>
      <c r="H238" s="18"/>
      <c r="I238" s="18"/>
    </row>
    <row r="239" ht="15.75" hidden="1" customHeight="1">
      <c r="B239" s="11"/>
      <c r="E239" s="22"/>
      <c r="F239" s="18"/>
      <c r="G239" s="18"/>
      <c r="H239" s="18"/>
      <c r="I239" s="18"/>
    </row>
    <row r="240" ht="15.75" hidden="1" customHeight="1">
      <c r="B240" s="11"/>
      <c r="E240" s="22"/>
      <c r="F240" s="18"/>
      <c r="G240" s="18"/>
      <c r="H240" s="18"/>
      <c r="I240" s="18"/>
    </row>
    <row r="241" ht="15.75" hidden="1" customHeight="1">
      <c r="B241" s="11"/>
      <c r="E241" s="22"/>
      <c r="F241" s="18"/>
      <c r="G241" s="18"/>
      <c r="H241" s="18"/>
      <c r="I241" s="18"/>
    </row>
    <row r="242" ht="15.75" hidden="1" customHeight="1">
      <c r="B242" s="11"/>
      <c r="E242" s="22"/>
      <c r="F242" s="18"/>
      <c r="G242" s="18"/>
      <c r="H242" s="18"/>
      <c r="I242" s="18"/>
    </row>
    <row r="243" ht="15.75" hidden="1" customHeight="1">
      <c r="B243" s="11"/>
      <c r="E243" s="22"/>
      <c r="F243" s="18"/>
      <c r="G243" s="18"/>
      <c r="H243" s="18"/>
      <c r="I243" s="18"/>
    </row>
    <row r="244" ht="15.75" hidden="1" customHeight="1">
      <c r="B244" s="11"/>
      <c r="E244" s="22"/>
      <c r="F244" s="18"/>
      <c r="G244" s="18"/>
      <c r="H244" s="18"/>
      <c r="I244" s="18"/>
    </row>
    <row r="245" ht="15.75" hidden="1" customHeight="1">
      <c r="B245" s="11"/>
      <c r="E245" s="22"/>
      <c r="F245" s="18"/>
      <c r="G245" s="18"/>
      <c r="H245" s="18"/>
      <c r="I245" s="18"/>
    </row>
    <row r="246" ht="15.75" hidden="1" customHeight="1">
      <c r="B246" s="11"/>
      <c r="E246" s="22"/>
      <c r="F246" s="18"/>
      <c r="G246" s="18"/>
      <c r="H246" s="18"/>
      <c r="I246" s="18"/>
    </row>
    <row r="247" ht="15.75" hidden="1" customHeight="1">
      <c r="B247" s="11"/>
      <c r="E247" s="22"/>
      <c r="F247" s="18"/>
      <c r="G247" s="18"/>
      <c r="H247" s="18"/>
      <c r="I247" s="18"/>
    </row>
    <row r="248" ht="15.75" hidden="1" customHeight="1">
      <c r="B248" s="11"/>
      <c r="E248" s="22"/>
      <c r="F248" s="18"/>
      <c r="G248" s="18"/>
      <c r="H248" s="18"/>
      <c r="I248" s="18"/>
    </row>
    <row r="249" ht="15.75" hidden="1" customHeight="1">
      <c r="B249" s="11"/>
      <c r="E249" s="22"/>
      <c r="F249" s="18"/>
      <c r="G249" s="18"/>
      <c r="H249" s="18"/>
      <c r="I249" s="18"/>
    </row>
    <row r="250" ht="15.75" hidden="1" customHeight="1">
      <c r="B250" s="11"/>
      <c r="E250" s="22"/>
      <c r="F250" s="18"/>
      <c r="G250" s="18"/>
      <c r="H250" s="18"/>
      <c r="I250" s="18"/>
    </row>
    <row r="251" ht="15.75" hidden="1" customHeight="1">
      <c r="B251" s="11"/>
      <c r="E251" s="22"/>
      <c r="F251" s="18"/>
      <c r="G251" s="18"/>
      <c r="H251" s="18"/>
      <c r="I251" s="18"/>
    </row>
    <row r="252" ht="15.75" hidden="1" customHeight="1">
      <c r="B252" s="11"/>
      <c r="E252" s="22"/>
      <c r="F252" s="18"/>
      <c r="G252" s="18"/>
      <c r="H252" s="18"/>
      <c r="I252" s="18"/>
    </row>
    <row r="253" ht="15.75" hidden="1" customHeight="1">
      <c r="B253" s="11"/>
      <c r="E253" s="22"/>
      <c r="F253" s="18"/>
      <c r="G253" s="18"/>
      <c r="H253" s="18"/>
      <c r="I253" s="18"/>
    </row>
    <row r="254" ht="15.75" hidden="1" customHeight="1">
      <c r="B254" s="11"/>
      <c r="E254" s="22"/>
      <c r="F254" s="18"/>
      <c r="G254" s="18"/>
      <c r="H254" s="18"/>
      <c r="I254" s="18"/>
    </row>
    <row r="255" ht="15.75" hidden="1" customHeight="1">
      <c r="B255" s="11"/>
      <c r="E255" s="22"/>
      <c r="F255" s="18"/>
      <c r="G255" s="18"/>
      <c r="H255" s="18"/>
      <c r="I255" s="18"/>
    </row>
    <row r="256" ht="15.75" hidden="1" customHeight="1">
      <c r="B256" s="11"/>
      <c r="E256" s="22"/>
      <c r="F256" s="18"/>
      <c r="G256" s="18"/>
      <c r="H256" s="18"/>
      <c r="I256" s="18"/>
    </row>
    <row r="257" ht="15.75" hidden="1" customHeight="1">
      <c r="B257" s="11"/>
      <c r="E257" s="22"/>
      <c r="F257" s="18"/>
      <c r="G257" s="18"/>
      <c r="H257" s="18"/>
      <c r="I257" s="18"/>
    </row>
    <row r="258" ht="15.75" hidden="1" customHeight="1">
      <c r="B258" s="11"/>
      <c r="E258" s="22"/>
      <c r="F258" s="18"/>
      <c r="G258" s="18"/>
      <c r="H258" s="18"/>
      <c r="I258" s="18"/>
    </row>
    <row r="259" ht="15.75" hidden="1" customHeight="1">
      <c r="B259" s="11"/>
      <c r="E259" s="22"/>
      <c r="F259" s="18"/>
      <c r="G259" s="18"/>
      <c r="H259" s="18"/>
      <c r="I259" s="18"/>
    </row>
    <row r="260" ht="15.75" hidden="1" customHeight="1">
      <c r="B260" s="11"/>
      <c r="E260" s="22"/>
      <c r="F260" s="18"/>
      <c r="G260" s="18"/>
      <c r="H260" s="18"/>
      <c r="I260" s="18"/>
    </row>
    <row r="261" ht="15.75" hidden="1" customHeight="1">
      <c r="B261" s="11"/>
      <c r="E261" s="22"/>
      <c r="F261" s="18"/>
      <c r="G261" s="18"/>
      <c r="H261" s="18"/>
      <c r="I261" s="18"/>
    </row>
    <row r="262" ht="15.75" hidden="1" customHeight="1">
      <c r="B262" s="11"/>
      <c r="E262" s="22"/>
      <c r="F262" s="18"/>
      <c r="G262" s="18"/>
      <c r="H262" s="18"/>
      <c r="I262" s="18"/>
    </row>
    <row r="263" ht="15.75" hidden="1" customHeight="1">
      <c r="B263" s="11"/>
      <c r="E263" s="22"/>
      <c r="F263" s="18"/>
      <c r="G263" s="18"/>
      <c r="H263" s="18"/>
      <c r="I263" s="18"/>
    </row>
    <row r="264" ht="15.75" hidden="1" customHeight="1">
      <c r="B264" s="11"/>
      <c r="E264" s="22"/>
      <c r="F264" s="18"/>
      <c r="G264" s="18"/>
      <c r="H264" s="18"/>
      <c r="I264" s="18"/>
    </row>
    <row r="265" ht="15.75" hidden="1" customHeight="1">
      <c r="B265" s="11"/>
      <c r="E265" s="22"/>
      <c r="F265" s="18"/>
      <c r="G265" s="18"/>
      <c r="H265" s="18"/>
      <c r="I265" s="18"/>
    </row>
    <row r="266" ht="15.75" hidden="1" customHeight="1">
      <c r="B266" s="11"/>
      <c r="E266" s="22"/>
      <c r="F266" s="18"/>
      <c r="G266" s="18"/>
      <c r="H266" s="18"/>
      <c r="I266" s="18"/>
    </row>
    <row r="267" ht="15.75" hidden="1" customHeight="1">
      <c r="B267" s="11"/>
      <c r="E267" s="22"/>
      <c r="F267" s="18"/>
      <c r="G267" s="18"/>
      <c r="H267" s="18"/>
      <c r="I267" s="18"/>
    </row>
    <row r="268" ht="15.75" hidden="1" customHeight="1">
      <c r="B268" s="11"/>
      <c r="E268" s="22"/>
      <c r="F268" s="18"/>
      <c r="G268" s="18"/>
      <c r="H268" s="18"/>
      <c r="I268" s="18"/>
    </row>
    <row r="269" ht="15.75" hidden="1" customHeight="1">
      <c r="B269" s="11"/>
      <c r="E269" s="22"/>
      <c r="F269" s="18"/>
      <c r="G269" s="18"/>
      <c r="H269" s="18"/>
      <c r="I269" s="18"/>
    </row>
    <row r="270" ht="15.75" hidden="1" customHeight="1">
      <c r="B270" s="11"/>
      <c r="E270" s="22"/>
      <c r="F270" s="18"/>
      <c r="G270" s="18"/>
      <c r="H270" s="18"/>
      <c r="I270" s="18"/>
    </row>
    <row r="271" ht="15.75" hidden="1" customHeight="1">
      <c r="B271" s="11"/>
      <c r="E271" s="22"/>
      <c r="F271" s="18"/>
      <c r="G271" s="18"/>
      <c r="H271" s="18"/>
      <c r="I271" s="18"/>
    </row>
    <row r="272" ht="15.75" hidden="1" customHeight="1">
      <c r="B272" s="11"/>
      <c r="E272" s="22"/>
      <c r="F272" s="18"/>
      <c r="G272" s="18"/>
      <c r="H272" s="18"/>
      <c r="I272" s="18"/>
    </row>
    <row r="273" ht="15.75" hidden="1" customHeight="1">
      <c r="B273" s="11"/>
      <c r="E273" s="22"/>
      <c r="F273" s="18"/>
      <c r="G273" s="18"/>
      <c r="H273" s="18"/>
      <c r="I273" s="18"/>
    </row>
    <row r="274" ht="15.75" hidden="1" customHeight="1">
      <c r="B274" s="11"/>
      <c r="E274" s="22"/>
      <c r="F274" s="18"/>
      <c r="G274" s="18"/>
      <c r="H274" s="18"/>
      <c r="I274" s="18"/>
    </row>
    <row r="275" ht="15.75" hidden="1" customHeight="1">
      <c r="B275" s="11"/>
      <c r="E275" s="22"/>
      <c r="F275" s="18"/>
      <c r="G275" s="18"/>
      <c r="H275" s="18"/>
      <c r="I275" s="18"/>
    </row>
    <row r="276" ht="15.75" hidden="1" customHeight="1">
      <c r="B276" s="11"/>
      <c r="E276" s="22"/>
      <c r="F276" s="18"/>
      <c r="G276" s="18"/>
      <c r="H276" s="18"/>
      <c r="I276" s="18"/>
    </row>
    <row r="277" ht="15.75" hidden="1" customHeight="1">
      <c r="B277" s="11"/>
      <c r="E277" s="22"/>
      <c r="F277" s="18"/>
      <c r="G277" s="18"/>
      <c r="H277" s="18"/>
      <c r="I277" s="18"/>
    </row>
    <row r="278" ht="15.75" hidden="1" customHeight="1">
      <c r="B278" s="11"/>
      <c r="E278" s="22"/>
      <c r="F278" s="18"/>
      <c r="G278" s="18"/>
      <c r="H278" s="18"/>
      <c r="I278" s="18"/>
    </row>
    <row r="279" ht="15.75" hidden="1" customHeight="1">
      <c r="B279" s="11"/>
      <c r="E279" s="22"/>
      <c r="F279" s="18"/>
      <c r="G279" s="18"/>
      <c r="H279" s="18"/>
      <c r="I279" s="18"/>
    </row>
    <row r="280" ht="15.75" hidden="1" customHeight="1">
      <c r="B280" s="11"/>
      <c r="E280" s="22"/>
      <c r="F280" s="18"/>
      <c r="G280" s="18"/>
      <c r="H280" s="18"/>
      <c r="I280" s="18"/>
    </row>
    <row r="281" ht="15.75" hidden="1" customHeight="1">
      <c r="B281" s="11"/>
      <c r="E281" s="22"/>
      <c r="F281" s="18"/>
      <c r="G281" s="18"/>
      <c r="H281" s="18"/>
      <c r="I281" s="18"/>
    </row>
    <row r="282" ht="15.75" hidden="1" customHeight="1">
      <c r="B282" s="11"/>
      <c r="E282" s="22"/>
      <c r="F282" s="18"/>
      <c r="G282" s="18"/>
      <c r="H282" s="18"/>
      <c r="I282" s="18"/>
    </row>
    <row r="283" ht="15.75" hidden="1" customHeight="1">
      <c r="B283" s="11"/>
      <c r="E283" s="22"/>
      <c r="F283" s="18"/>
      <c r="G283" s="18"/>
      <c r="H283" s="18"/>
      <c r="I283" s="18"/>
    </row>
    <row r="284" ht="15.75" hidden="1" customHeight="1">
      <c r="B284" s="11"/>
      <c r="E284" s="22"/>
      <c r="F284" s="18"/>
      <c r="G284" s="18"/>
      <c r="H284" s="18"/>
      <c r="I284" s="18"/>
    </row>
    <row r="285" ht="15.75" hidden="1" customHeight="1">
      <c r="B285" s="11"/>
      <c r="E285" s="22"/>
      <c r="F285" s="18"/>
      <c r="G285" s="18"/>
      <c r="H285" s="18"/>
      <c r="I285" s="18"/>
    </row>
    <row r="286" ht="15.75" hidden="1" customHeight="1">
      <c r="B286" s="11"/>
      <c r="E286" s="22"/>
      <c r="F286" s="18"/>
      <c r="G286" s="18"/>
      <c r="H286" s="18"/>
      <c r="I286" s="18"/>
    </row>
    <row r="287" ht="15.75" hidden="1" customHeight="1">
      <c r="B287" s="11"/>
      <c r="E287" s="22"/>
      <c r="F287" s="18"/>
      <c r="G287" s="18"/>
      <c r="H287" s="18"/>
      <c r="I287" s="18"/>
    </row>
    <row r="288" ht="15.75" hidden="1" customHeight="1">
      <c r="B288" s="11"/>
      <c r="E288" s="22"/>
      <c r="F288" s="18"/>
      <c r="G288" s="18"/>
      <c r="H288" s="18"/>
      <c r="I288" s="18"/>
    </row>
    <row r="289" ht="15.75" hidden="1" customHeight="1">
      <c r="B289" s="11"/>
      <c r="E289" s="22"/>
      <c r="F289" s="18"/>
      <c r="G289" s="18"/>
      <c r="H289" s="18"/>
      <c r="I289" s="18"/>
    </row>
    <row r="290" ht="15.75" hidden="1" customHeight="1">
      <c r="B290" s="11"/>
      <c r="E290" s="22"/>
      <c r="F290" s="18"/>
      <c r="G290" s="18"/>
      <c r="H290" s="18"/>
      <c r="I290" s="18"/>
    </row>
    <row r="291" ht="15.75" hidden="1" customHeight="1">
      <c r="B291" s="11"/>
      <c r="E291" s="22"/>
      <c r="F291" s="18"/>
      <c r="G291" s="18"/>
      <c r="H291" s="18"/>
      <c r="I291" s="18"/>
    </row>
    <row r="292" ht="15.75" hidden="1" customHeight="1">
      <c r="B292" s="11"/>
      <c r="E292" s="22"/>
      <c r="F292" s="18"/>
      <c r="G292" s="18"/>
      <c r="H292" s="18"/>
      <c r="I292" s="18"/>
    </row>
    <row r="293" ht="15.75" hidden="1" customHeight="1">
      <c r="B293" s="11"/>
      <c r="E293" s="22"/>
      <c r="F293" s="18"/>
      <c r="G293" s="18"/>
      <c r="H293" s="18"/>
      <c r="I293" s="18"/>
    </row>
    <row r="294" ht="15.75" hidden="1" customHeight="1">
      <c r="B294" s="11"/>
      <c r="E294" s="22"/>
      <c r="F294" s="18"/>
      <c r="G294" s="18"/>
      <c r="H294" s="18"/>
      <c r="I294" s="18"/>
    </row>
    <row r="295" ht="15.75" hidden="1" customHeight="1">
      <c r="B295" s="11"/>
      <c r="E295" s="22"/>
      <c r="F295" s="18"/>
      <c r="G295" s="18"/>
      <c r="H295" s="18"/>
      <c r="I295" s="18"/>
    </row>
    <row r="296" ht="15.75" hidden="1" customHeight="1">
      <c r="B296" s="11"/>
      <c r="E296" s="22"/>
      <c r="F296" s="18"/>
      <c r="G296" s="18"/>
      <c r="H296" s="18"/>
      <c r="I296" s="18"/>
    </row>
    <row r="297" ht="15.75" hidden="1" customHeight="1">
      <c r="B297" s="11"/>
      <c r="E297" s="22"/>
      <c r="F297" s="18"/>
      <c r="G297" s="18"/>
      <c r="H297" s="18"/>
      <c r="I297" s="18"/>
    </row>
    <row r="298" ht="15.75" hidden="1" customHeight="1">
      <c r="B298" s="11"/>
      <c r="E298" s="22"/>
      <c r="F298" s="18"/>
      <c r="G298" s="18"/>
      <c r="H298" s="18"/>
      <c r="I298" s="18"/>
    </row>
    <row r="299" ht="15.75" hidden="1" customHeight="1">
      <c r="B299" s="11"/>
      <c r="E299" s="22"/>
      <c r="F299" s="18"/>
      <c r="G299" s="18"/>
      <c r="H299" s="18"/>
      <c r="I299" s="18"/>
    </row>
    <row r="300" ht="15.75" hidden="1" customHeight="1">
      <c r="B300" s="11"/>
      <c r="E300" s="22"/>
      <c r="F300" s="18"/>
      <c r="G300" s="18"/>
      <c r="H300" s="18"/>
      <c r="I300" s="18"/>
    </row>
    <row r="301" ht="15.75" hidden="1" customHeight="1">
      <c r="B301" s="11"/>
      <c r="E301" s="22"/>
      <c r="F301" s="18"/>
      <c r="G301" s="18"/>
      <c r="H301" s="18"/>
      <c r="I301" s="18"/>
    </row>
    <row r="302" ht="15.75" hidden="1" customHeight="1">
      <c r="B302" s="11"/>
      <c r="E302" s="22"/>
      <c r="F302" s="18"/>
      <c r="G302" s="18"/>
      <c r="H302" s="18"/>
      <c r="I302" s="18"/>
    </row>
    <row r="303" ht="15.75" hidden="1" customHeight="1">
      <c r="B303" s="11"/>
      <c r="E303" s="22"/>
      <c r="F303" s="18"/>
      <c r="G303" s="18"/>
      <c r="H303" s="18"/>
      <c r="I303" s="18"/>
    </row>
    <row r="304" ht="15.75" hidden="1" customHeight="1">
      <c r="B304" s="11"/>
      <c r="E304" s="22"/>
      <c r="F304" s="18"/>
      <c r="G304" s="18"/>
      <c r="H304" s="18"/>
      <c r="I304" s="18"/>
    </row>
    <row r="305" ht="15.75" hidden="1" customHeight="1">
      <c r="B305" s="11"/>
      <c r="E305" s="22"/>
      <c r="F305" s="18"/>
      <c r="G305" s="18"/>
      <c r="H305" s="18"/>
      <c r="I305" s="18"/>
    </row>
    <row r="306" ht="15.75" hidden="1" customHeight="1">
      <c r="B306" s="11"/>
      <c r="E306" s="22"/>
      <c r="F306" s="18"/>
      <c r="G306" s="18"/>
      <c r="H306" s="18"/>
      <c r="I306" s="18"/>
    </row>
    <row r="307" ht="15.75" hidden="1" customHeight="1">
      <c r="B307" s="11"/>
      <c r="E307" s="22"/>
      <c r="F307" s="18"/>
      <c r="G307" s="18"/>
      <c r="H307" s="18"/>
      <c r="I307" s="18"/>
    </row>
    <row r="308" ht="15.75" hidden="1" customHeight="1">
      <c r="B308" s="11"/>
      <c r="E308" s="22"/>
      <c r="F308" s="18"/>
      <c r="G308" s="18"/>
      <c r="H308" s="18"/>
      <c r="I308" s="18"/>
    </row>
    <row r="309" ht="15.75" hidden="1" customHeight="1">
      <c r="B309" s="11"/>
      <c r="E309" s="22"/>
      <c r="F309" s="18"/>
      <c r="G309" s="18"/>
      <c r="H309" s="18"/>
      <c r="I309" s="18"/>
    </row>
    <row r="310" ht="15.75" hidden="1" customHeight="1">
      <c r="B310" s="11"/>
      <c r="E310" s="22"/>
      <c r="F310" s="18"/>
      <c r="G310" s="18"/>
      <c r="H310" s="18"/>
      <c r="I310" s="18"/>
    </row>
    <row r="311" ht="15.75" hidden="1" customHeight="1">
      <c r="B311" s="11"/>
      <c r="E311" s="22"/>
      <c r="F311" s="18"/>
      <c r="G311" s="18"/>
      <c r="H311" s="18"/>
      <c r="I311" s="18"/>
    </row>
    <row r="312" ht="15.75" hidden="1" customHeight="1">
      <c r="B312" s="11"/>
      <c r="E312" s="22"/>
      <c r="F312" s="18"/>
      <c r="G312" s="18"/>
      <c r="H312" s="18"/>
      <c r="I312" s="18"/>
    </row>
    <row r="313" ht="15.75" hidden="1" customHeight="1">
      <c r="B313" s="11"/>
      <c r="E313" s="22"/>
      <c r="F313" s="18"/>
      <c r="G313" s="18"/>
      <c r="H313" s="18"/>
      <c r="I313" s="18"/>
    </row>
    <row r="314" ht="15.75" hidden="1" customHeight="1">
      <c r="B314" s="11"/>
      <c r="E314" s="22"/>
      <c r="F314" s="18"/>
      <c r="G314" s="18"/>
      <c r="H314" s="18"/>
      <c r="I314" s="18"/>
    </row>
    <row r="315" ht="15.75" hidden="1" customHeight="1">
      <c r="B315" s="11"/>
      <c r="E315" s="22"/>
      <c r="F315" s="18"/>
      <c r="G315" s="18"/>
      <c r="H315" s="18"/>
      <c r="I315" s="18"/>
    </row>
    <row r="316" ht="15.75" hidden="1" customHeight="1">
      <c r="B316" s="11"/>
      <c r="E316" s="22"/>
      <c r="F316" s="18"/>
      <c r="G316" s="18"/>
      <c r="H316" s="18"/>
      <c r="I316" s="18"/>
    </row>
    <row r="317" ht="15.75" hidden="1" customHeight="1">
      <c r="B317" s="11"/>
      <c r="E317" s="22"/>
      <c r="F317" s="18"/>
      <c r="G317" s="18"/>
      <c r="H317" s="18"/>
      <c r="I317" s="18"/>
    </row>
    <row r="318" ht="15.75" hidden="1" customHeight="1">
      <c r="B318" s="11"/>
      <c r="E318" s="22"/>
      <c r="F318" s="18"/>
      <c r="G318" s="18"/>
      <c r="H318" s="18"/>
      <c r="I318" s="18"/>
    </row>
    <row r="319" ht="15.75" hidden="1" customHeight="1">
      <c r="B319" s="11"/>
      <c r="E319" s="22"/>
      <c r="F319" s="18"/>
      <c r="G319" s="18"/>
      <c r="H319" s="18"/>
      <c r="I319" s="18"/>
    </row>
    <row r="320" ht="15.75" hidden="1" customHeight="1">
      <c r="B320" s="11"/>
      <c r="E320" s="22"/>
      <c r="F320" s="18"/>
      <c r="G320" s="18"/>
      <c r="H320" s="18"/>
      <c r="I320" s="18"/>
    </row>
    <row r="321" ht="15.75" hidden="1" customHeight="1">
      <c r="B321" s="11"/>
      <c r="E321" s="22"/>
      <c r="F321" s="18"/>
      <c r="G321" s="18"/>
      <c r="H321" s="18"/>
      <c r="I321" s="18"/>
    </row>
    <row r="322" ht="15.75" hidden="1" customHeight="1">
      <c r="B322" s="11"/>
      <c r="E322" s="22"/>
      <c r="F322" s="18"/>
      <c r="G322" s="18"/>
      <c r="H322" s="18"/>
      <c r="I322" s="18"/>
    </row>
    <row r="323" ht="15.75" hidden="1" customHeight="1">
      <c r="B323" s="11"/>
      <c r="E323" s="22"/>
      <c r="F323" s="18"/>
      <c r="G323" s="18"/>
      <c r="H323" s="18"/>
      <c r="I323" s="18"/>
    </row>
    <row r="324" ht="15.75" hidden="1" customHeight="1">
      <c r="B324" s="11"/>
      <c r="E324" s="22"/>
      <c r="F324" s="18"/>
      <c r="G324" s="18"/>
      <c r="H324" s="18"/>
      <c r="I324" s="18"/>
    </row>
    <row r="325" ht="15.75" hidden="1" customHeight="1">
      <c r="B325" s="11"/>
      <c r="E325" s="22"/>
      <c r="F325" s="18"/>
      <c r="G325" s="18"/>
      <c r="H325" s="18"/>
      <c r="I325" s="18"/>
    </row>
    <row r="326" ht="15.75" hidden="1" customHeight="1">
      <c r="B326" s="11"/>
      <c r="E326" s="22"/>
      <c r="F326" s="18"/>
      <c r="G326" s="18"/>
      <c r="H326" s="18"/>
      <c r="I326" s="18"/>
    </row>
    <row r="327" ht="15.75" hidden="1" customHeight="1">
      <c r="B327" s="11"/>
      <c r="E327" s="22"/>
      <c r="F327" s="18"/>
      <c r="G327" s="18"/>
      <c r="H327" s="18"/>
      <c r="I327" s="18"/>
    </row>
    <row r="328" ht="15.75" hidden="1" customHeight="1">
      <c r="B328" s="11"/>
      <c r="E328" s="22"/>
      <c r="F328" s="18"/>
      <c r="G328" s="18"/>
      <c r="H328" s="18"/>
      <c r="I328" s="18"/>
    </row>
    <row r="329" ht="15.75" hidden="1" customHeight="1">
      <c r="B329" s="11"/>
      <c r="E329" s="22"/>
      <c r="F329" s="18"/>
      <c r="G329" s="18"/>
      <c r="H329" s="18"/>
      <c r="I329" s="18"/>
    </row>
    <row r="330" ht="15.75" hidden="1" customHeight="1">
      <c r="B330" s="11"/>
      <c r="E330" s="22"/>
      <c r="F330" s="18"/>
      <c r="G330" s="18"/>
      <c r="H330" s="18"/>
      <c r="I330" s="18"/>
    </row>
    <row r="331" ht="15.75" hidden="1" customHeight="1">
      <c r="B331" s="11"/>
      <c r="E331" s="22"/>
      <c r="F331" s="18"/>
      <c r="G331" s="18"/>
      <c r="H331" s="18"/>
      <c r="I331" s="18"/>
    </row>
    <row r="332" ht="15.75" hidden="1" customHeight="1">
      <c r="B332" s="11"/>
      <c r="E332" s="22"/>
      <c r="F332" s="18"/>
      <c r="G332" s="18"/>
      <c r="H332" s="18"/>
      <c r="I332" s="18"/>
    </row>
    <row r="333" ht="15.75" hidden="1" customHeight="1">
      <c r="B333" s="11"/>
      <c r="E333" s="22"/>
      <c r="F333" s="18"/>
      <c r="G333" s="18"/>
      <c r="H333" s="18"/>
      <c r="I333" s="18"/>
    </row>
    <row r="334" ht="15.75" hidden="1" customHeight="1">
      <c r="B334" s="11"/>
      <c r="E334" s="22"/>
      <c r="F334" s="18"/>
      <c r="G334" s="18"/>
      <c r="H334" s="18"/>
      <c r="I334" s="18"/>
    </row>
    <row r="335" ht="15.75" hidden="1" customHeight="1">
      <c r="B335" s="11"/>
      <c r="E335" s="22"/>
      <c r="F335" s="18"/>
      <c r="G335" s="18"/>
      <c r="H335" s="18"/>
      <c r="I335" s="18"/>
    </row>
    <row r="336" ht="15.75" hidden="1" customHeight="1">
      <c r="B336" s="11"/>
      <c r="E336" s="22"/>
      <c r="F336" s="18"/>
      <c r="G336" s="18"/>
      <c r="H336" s="18"/>
      <c r="I336" s="18"/>
    </row>
    <row r="337" ht="15.75" hidden="1" customHeight="1">
      <c r="B337" s="11"/>
      <c r="E337" s="22"/>
      <c r="F337" s="18"/>
      <c r="G337" s="18"/>
      <c r="H337" s="18"/>
      <c r="I337" s="18"/>
    </row>
    <row r="338" ht="15.75" hidden="1" customHeight="1">
      <c r="B338" s="11"/>
      <c r="E338" s="22"/>
      <c r="F338" s="18"/>
      <c r="G338" s="18"/>
      <c r="H338" s="18"/>
      <c r="I338" s="18"/>
    </row>
    <row r="339" ht="15.75" hidden="1" customHeight="1">
      <c r="B339" s="11"/>
      <c r="E339" s="22"/>
      <c r="F339" s="18"/>
      <c r="G339" s="18"/>
      <c r="H339" s="18"/>
      <c r="I339" s="18"/>
    </row>
    <row r="340" ht="15.75" hidden="1" customHeight="1">
      <c r="B340" s="11"/>
      <c r="E340" s="22"/>
      <c r="F340" s="18"/>
      <c r="G340" s="18"/>
      <c r="H340" s="18"/>
      <c r="I340" s="18"/>
    </row>
    <row r="341" ht="15.75" hidden="1" customHeight="1">
      <c r="B341" s="11"/>
      <c r="E341" s="22"/>
      <c r="F341" s="18"/>
      <c r="G341" s="18"/>
      <c r="H341" s="18"/>
      <c r="I341" s="18"/>
    </row>
    <row r="342" ht="15.75" hidden="1" customHeight="1">
      <c r="B342" s="11"/>
      <c r="E342" s="22"/>
      <c r="F342" s="18"/>
      <c r="G342" s="18"/>
      <c r="H342" s="18"/>
      <c r="I342" s="18"/>
    </row>
    <row r="343" ht="15.75" hidden="1" customHeight="1">
      <c r="B343" s="11"/>
      <c r="E343" s="22"/>
      <c r="F343" s="18"/>
      <c r="G343" s="18"/>
      <c r="H343" s="18"/>
      <c r="I343" s="18"/>
    </row>
    <row r="344" ht="15.75" hidden="1" customHeight="1">
      <c r="B344" s="11"/>
      <c r="E344" s="22"/>
      <c r="F344" s="18"/>
      <c r="G344" s="18"/>
      <c r="H344" s="18"/>
      <c r="I344" s="18"/>
    </row>
    <row r="345" ht="15.75" hidden="1" customHeight="1">
      <c r="B345" s="11"/>
      <c r="E345" s="22"/>
      <c r="F345" s="18"/>
      <c r="G345" s="18"/>
      <c r="H345" s="18"/>
      <c r="I345" s="18"/>
    </row>
    <row r="346" ht="15.75" hidden="1" customHeight="1">
      <c r="B346" s="11"/>
      <c r="E346" s="22"/>
      <c r="F346" s="18"/>
      <c r="G346" s="18"/>
      <c r="H346" s="18"/>
      <c r="I346" s="18"/>
    </row>
    <row r="347" ht="15.75" hidden="1" customHeight="1">
      <c r="B347" s="11"/>
      <c r="E347" s="22"/>
      <c r="F347" s="18"/>
      <c r="G347" s="18"/>
      <c r="H347" s="18"/>
      <c r="I347" s="18"/>
    </row>
    <row r="348" ht="15.75" hidden="1" customHeight="1">
      <c r="B348" s="11"/>
      <c r="E348" s="22"/>
      <c r="F348" s="18"/>
      <c r="G348" s="18"/>
      <c r="H348" s="18"/>
      <c r="I348" s="18"/>
    </row>
    <row r="349" ht="15.75" hidden="1" customHeight="1">
      <c r="B349" s="11"/>
      <c r="E349" s="22"/>
      <c r="F349" s="18"/>
      <c r="G349" s="18"/>
      <c r="H349" s="18"/>
      <c r="I349" s="18"/>
    </row>
    <row r="350" ht="15.75" hidden="1" customHeight="1">
      <c r="B350" s="11"/>
      <c r="E350" s="22"/>
      <c r="F350" s="18"/>
      <c r="G350" s="18"/>
      <c r="H350" s="18"/>
      <c r="I350" s="18"/>
    </row>
    <row r="351" ht="15.75" hidden="1" customHeight="1">
      <c r="B351" s="11"/>
      <c r="E351" s="22"/>
      <c r="F351" s="18"/>
      <c r="G351" s="18"/>
      <c r="H351" s="18"/>
      <c r="I351" s="18"/>
    </row>
    <row r="352" ht="15.75" hidden="1" customHeight="1">
      <c r="B352" s="11"/>
      <c r="E352" s="22"/>
      <c r="F352" s="18"/>
      <c r="G352" s="18"/>
      <c r="H352" s="18"/>
      <c r="I352" s="18"/>
    </row>
    <row r="353" ht="15.75" hidden="1" customHeight="1">
      <c r="B353" s="11"/>
      <c r="E353" s="22"/>
      <c r="F353" s="18"/>
      <c r="G353" s="18"/>
      <c r="H353" s="18"/>
      <c r="I353" s="18"/>
    </row>
    <row r="354" ht="15.75" hidden="1" customHeight="1">
      <c r="B354" s="11"/>
      <c r="E354" s="22"/>
      <c r="F354" s="18"/>
      <c r="G354" s="18"/>
      <c r="H354" s="18"/>
      <c r="I354" s="18"/>
    </row>
    <row r="355" ht="15.75" hidden="1" customHeight="1">
      <c r="B355" s="11"/>
      <c r="E355" s="22"/>
      <c r="F355" s="18"/>
      <c r="G355" s="18"/>
      <c r="H355" s="18"/>
      <c r="I355" s="18"/>
    </row>
    <row r="356" ht="15.75" hidden="1" customHeight="1">
      <c r="B356" s="11"/>
      <c r="E356" s="22"/>
      <c r="F356" s="18"/>
      <c r="G356" s="18"/>
      <c r="H356" s="18"/>
      <c r="I356" s="18"/>
    </row>
    <row r="357" ht="15.75" hidden="1" customHeight="1">
      <c r="B357" s="11"/>
      <c r="E357" s="22"/>
      <c r="F357" s="18"/>
      <c r="G357" s="18"/>
      <c r="H357" s="18"/>
      <c r="I357" s="18"/>
    </row>
    <row r="358" ht="15.75" hidden="1" customHeight="1">
      <c r="B358" s="11"/>
      <c r="E358" s="22"/>
      <c r="F358" s="18"/>
      <c r="G358" s="18"/>
      <c r="H358" s="18"/>
      <c r="I358" s="18"/>
    </row>
    <row r="359" ht="15.75" hidden="1" customHeight="1">
      <c r="B359" s="11"/>
      <c r="E359" s="22"/>
      <c r="F359" s="18"/>
      <c r="G359" s="18"/>
      <c r="H359" s="18"/>
      <c r="I359" s="18"/>
    </row>
    <row r="360" ht="15.75" hidden="1" customHeight="1">
      <c r="B360" s="11"/>
      <c r="E360" s="22"/>
      <c r="F360" s="18"/>
      <c r="G360" s="18"/>
      <c r="H360" s="18"/>
      <c r="I360" s="18"/>
    </row>
    <row r="361" ht="15.75" hidden="1" customHeight="1">
      <c r="B361" s="11"/>
      <c r="E361" s="22"/>
      <c r="F361" s="18"/>
      <c r="G361" s="18"/>
      <c r="H361" s="18"/>
      <c r="I361" s="18"/>
    </row>
    <row r="362" ht="15.75" hidden="1" customHeight="1">
      <c r="B362" s="11"/>
      <c r="E362" s="22"/>
      <c r="F362" s="18"/>
      <c r="G362" s="18"/>
      <c r="H362" s="18"/>
      <c r="I362" s="18"/>
    </row>
    <row r="363" ht="15.75" hidden="1" customHeight="1">
      <c r="B363" s="11"/>
      <c r="E363" s="22"/>
      <c r="F363" s="18"/>
      <c r="G363" s="18"/>
      <c r="H363" s="18"/>
      <c r="I363" s="18"/>
    </row>
    <row r="364" ht="15.75" hidden="1" customHeight="1">
      <c r="B364" s="11"/>
      <c r="E364" s="22"/>
      <c r="F364" s="18"/>
      <c r="G364" s="18"/>
      <c r="H364" s="18"/>
      <c r="I364" s="18"/>
    </row>
    <row r="365" ht="15.75" hidden="1" customHeight="1">
      <c r="B365" s="11"/>
      <c r="E365" s="22"/>
      <c r="F365" s="18"/>
      <c r="G365" s="18"/>
      <c r="H365" s="18"/>
      <c r="I365" s="18"/>
    </row>
    <row r="366" ht="15.75" hidden="1" customHeight="1">
      <c r="B366" s="11"/>
      <c r="E366" s="22"/>
      <c r="F366" s="18"/>
      <c r="G366" s="18"/>
      <c r="H366" s="18"/>
      <c r="I366" s="18"/>
    </row>
    <row r="367" ht="15.75" hidden="1" customHeight="1">
      <c r="B367" s="11"/>
      <c r="E367" s="22"/>
      <c r="F367" s="18"/>
      <c r="G367" s="18"/>
      <c r="H367" s="18"/>
      <c r="I367" s="18"/>
    </row>
    <row r="368" ht="15.75" hidden="1" customHeight="1">
      <c r="B368" s="11"/>
      <c r="E368" s="22"/>
      <c r="F368" s="18"/>
      <c r="G368" s="18"/>
      <c r="H368" s="18"/>
      <c r="I368" s="18"/>
    </row>
    <row r="369" ht="15.75" hidden="1" customHeight="1">
      <c r="B369" s="11"/>
      <c r="E369" s="22"/>
      <c r="F369" s="18"/>
      <c r="G369" s="18"/>
      <c r="H369" s="18"/>
      <c r="I369" s="18"/>
    </row>
    <row r="370" ht="15.75" hidden="1" customHeight="1">
      <c r="B370" s="11"/>
      <c r="E370" s="22"/>
      <c r="F370" s="18"/>
      <c r="G370" s="18"/>
      <c r="H370" s="18"/>
      <c r="I370" s="18"/>
    </row>
    <row r="371" ht="15.75" hidden="1" customHeight="1">
      <c r="B371" s="11"/>
      <c r="E371" s="22"/>
      <c r="F371" s="18"/>
      <c r="G371" s="18"/>
      <c r="H371" s="18"/>
      <c r="I371" s="18"/>
    </row>
    <row r="372" ht="15.75" hidden="1" customHeight="1">
      <c r="B372" s="11"/>
      <c r="E372" s="22"/>
      <c r="F372" s="18"/>
      <c r="G372" s="18"/>
      <c r="H372" s="18"/>
      <c r="I372" s="18"/>
    </row>
    <row r="373" ht="15.75" hidden="1" customHeight="1">
      <c r="B373" s="11"/>
      <c r="E373" s="22"/>
      <c r="F373" s="18"/>
      <c r="G373" s="18"/>
      <c r="H373" s="18"/>
      <c r="I373" s="18"/>
    </row>
    <row r="374" ht="15.75" hidden="1" customHeight="1">
      <c r="B374" s="11"/>
      <c r="E374" s="22"/>
      <c r="F374" s="18"/>
      <c r="G374" s="18"/>
      <c r="H374" s="18"/>
      <c r="I374" s="18"/>
    </row>
    <row r="375" ht="15.75" hidden="1" customHeight="1">
      <c r="B375" s="11"/>
      <c r="E375" s="22"/>
      <c r="F375" s="18"/>
      <c r="G375" s="18"/>
      <c r="H375" s="18"/>
      <c r="I375" s="18"/>
    </row>
    <row r="376" ht="15.75" hidden="1" customHeight="1">
      <c r="B376" s="11"/>
      <c r="E376" s="22"/>
      <c r="F376" s="18"/>
      <c r="G376" s="18"/>
      <c r="H376" s="18"/>
      <c r="I376" s="18"/>
    </row>
    <row r="377" ht="15.75" hidden="1" customHeight="1">
      <c r="B377" s="11"/>
      <c r="E377" s="22"/>
      <c r="F377" s="18"/>
      <c r="G377" s="18"/>
      <c r="H377" s="18"/>
      <c r="I377" s="18"/>
    </row>
    <row r="378" ht="15.75" hidden="1" customHeight="1">
      <c r="B378" s="11"/>
      <c r="E378" s="22"/>
      <c r="F378" s="18"/>
      <c r="G378" s="18"/>
      <c r="H378" s="18"/>
      <c r="I378" s="18"/>
    </row>
    <row r="379" ht="15.75" hidden="1" customHeight="1">
      <c r="B379" s="11"/>
      <c r="E379" s="22"/>
      <c r="F379" s="18"/>
      <c r="G379" s="18"/>
      <c r="H379" s="18"/>
      <c r="I379" s="18"/>
    </row>
    <row r="380" ht="15.75" hidden="1" customHeight="1">
      <c r="B380" s="11"/>
      <c r="E380" s="22"/>
      <c r="F380" s="18"/>
      <c r="G380" s="18"/>
      <c r="H380" s="18"/>
      <c r="I380" s="18"/>
    </row>
    <row r="381" ht="15.75" hidden="1" customHeight="1">
      <c r="B381" s="11"/>
      <c r="E381" s="22"/>
      <c r="F381" s="18"/>
      <c r="G381" s="18"/>
      <c r="H381" s="18"/>
      <c r="I381" s="18"/>
    </row>
    <row r="382" ht="15.75" hidden="1" customHeight="1">
      <c r="B382" s="11"/>
      <c r="E382" s="22"/>
      <c r="F382" s="18"/>
      <c r="G382" s="18"/>
      <c r="H382" s="18"/>
      <c r="I382" s="18"/>
    </row>
    <row r="383" ht="15.75" hidden="1" customHeight="1">
      <c r="B383" s="11"/>
      <c r="E383" s="22"/>
      <c r="F383" s="18"/>
      <c r="G383" s="18"/>
      <c r="H383" s="18"/>
      <c r="I383" s="18"/>
    </row>
    <row r="384" ht="15.75" hidden="1" customHeight="1">
      <c r="B384" s="11"/>
      <c r="E384" s="22"/>
      <c r="F384" s="18"/>
      <c r="G384" s="18"/>
      <c r="H384" s="18"/>
      <c r="I384" s="18"/>
    </row>
    <row r="385" ht="15.75" hidden="1" customHeight="1">
      <c r="B385" s="11"/>
      <c r="E385" s="22"/>
      <c r="F385" s="18"/>
      <c r="G385" s="18"/>
      <c r="H385" s="18"/>
      <c r="I385" s="18"/>
    </row>
    <row r="386" ht="15.75" hidden="1" customHeight="1">
      <c r="B386" s="11"/>
      <c r="E386" s="22"/>
      <c r="F386" s="18"/>
      <c r="G386" s="18"/>
      <c r="H386" s="18"/>
      <c r="I386" s="18"/>
    </row>
    <row r="387" ht="15.75" hidden="1" customHeight="1">
      <c r="B387" s="11"/>
      <c r="E387" s="22"/>
      <c r="F387" s="18"/>
      <c r="G387" s="18"/>
      <c r="H387" s="18"/>
      <c r="I387" s="18"/>
    </row>
    <row r="388" ht="15.75" hidden="1" customHeight="1">
      <c r="B388" s="11"/>
      <c r="E388" s="22"/>
      <c r="F388" s="18"/>
      <c r="G388" s="18"/>
      <c r="H388" s="18"/>
      <c r="I388" s="18"/>
    </row>
    <row r="389" ht="15.75" hidden="1" customHeight="1">
      <c r="B389" s="11"/>
      <c r="E389" s="22"/>
      <c r="F389" s="18"/>
      <c r="G389" s="18"/>
      <c r="H389" s="18"/>
      <c r="I389" s="18"/>
    </row>
    <row r="390" ht="15.75" hidden="1" customHeight="1">
      <c r="B390" s="11"/>
      <c r="E390" s="22"/>
      <c r="F390" s="18"/>
      <c r="G390" s="18"/>
      <c r="H390" s="18"/>
      <c r="I390" s="18"/>
    </row>
    <row r="391" ht="15.75" hidden="1" customHeight="1">
      <c r="B391" s="11"/>
      <c r="E391" s="22"/>
      <c r="F391" s="18"/>
      <c r="G391" s="18"/>
      <c r="H391" s="18"/>
      <c r="I391" s="18"/>
    </row>
    <row r="392" ht="15.75" hidden="1" customHeight="1">
      <c r="B392" s="11"/>
      <c r="E392" s="22"/>
      <c r="F392" s="18"/>
      <c r="G392" s="18"/>
      <c r="H392" s="18"/>
      <c r="I392" s="18"/>
    </row>
    <row r="393" ht="15.75" hidden="1" customHeight="1">
      <c r="B393" s="11"/>
      <c r="E393" s="22"/>
      <c r="F393" s="18"/>
      <c r="G393" s="18"/>
      <c r="H393" s="18"/>
      <c r="I393" s="18"/>
    </row>
    <row r="394" ht="15.75" hidden="1" customHeight="1">
      <c r="B394" s="11"/>
      <c r="E394" s="22"/>
      <c r="F394" s="18"/>
      <c r="G394" s="18"/>
      <c r="H394" s="18"/>
      <c r="I394" s="18"/>
    </row>
    <row r="395" ht="15.75" hidden="1" customHeight="1">
      <c r="B395" s="11"/>
      <c r="E395" s="22"/>
      <c r="F395" s="18"/>
      <c r="G395" s="18"/>
      <c r="H395" s="18"/>
      <c r="I395" s="18"/>
    </row>
    <row r="396" ht="15.75" hidden="1" customHeight="1">
      <c r="B396" s="11"/>
      <c r="E396" s="22"/>
      <c r="F396" s="18"/>
      <c r="G396" s="18"/>
      <c r="H396" s="18"/>
      <c r="I396" s="18"/>
    </row>
    <row r="397" ht="15.75" hidden="1" customHeight="1">
      <c r="B397" s="11"/>
      <c r="E397" s="22"/>
      <c r="F397" s="18"/>
      <c r="G397" s="18"/>
      <c r="H397" s="18"/>
      <c r="I397" s="18"/>
    </row>
    <row r="398" ht="15.75" hidden="1" customHeight="1">
      <c r="B398" s="11"/>
      <c r="E398" s="22"/>
      <c r="F398" s="18"/>
      <c r="G398" s="18"/>
      <c r="H398" s="18"/>
      <c r="I398" s="18"/>
    </row>
    <row r="399" ht="15.75" hidden="1" customHeight="1">
      <c r="B399" s="11"/>
      <c r="E399" s="22"/>
      <c r="F399" s="18"/>
      <c r="G399" s="18"/>
      <c r="H399" s="18"/>
      <c r="I399" s="18"/>
    </row>
    <row r="400" ht="15.75" hidden="1" customHeight="1">
      <c r="B400" s="11"/>
      <c r="E400" s="22"/>
      <c r="F400" s="18"/>
      <c r="G400" s="18"/>
      <c r="H400" s="18"/>
      <c r="I400" s="18"/>
    </row>
    <row r="401" ht="15.75" hidden="1" customHeight="1">
      <c r="B401" s="11"/>
      <c r="E401" s="22"/>
      <c r="F401" s="18"/>
      <c r="G401" s="18"/>
      <c r="H401" s="18"/>
      <c r="I401" s="18"/>
    </row>
    <row r="402" ht="15.75" hidden="1" customHeight="1">
      <c r="B402" s="11"/>
      <c r="E402" s="22"/>
      <c r="F402" s="18"/>
      <c r="G402" s="18"/>
      <c r="H402" s="18"/>
      <c r="I402" s="18"/>
    </row>
    <row r="403" ht="15.75" hidden="1" customHeight="1">
      <c r="B403" s="11"/>
      <c r="E403" s="22"/>
      <c r="F403" s="18"/>
      <c r="G403" s="18"/>
      <c r="H403" s="18"/>
      <c r="I403" s="18"/>
    </row>
    <row r="404" ht="15.75" hidden="1" customHeight="1">
      <c r="B404" s="11"/>
      <c r="E404" s="22"/>
      <c r="F404" s="18"/>
      <c r="G404" s="18"/>
      <c r="H404" s="18"/>
      <c r="I404" s="18"/>
    </row>
    <row r="405" ht="15.75" hidden="1" customHeight="1">
      <c r="B405" s="11"/>
      <c r="E405" s="22"/>
      <c r="F405" s="18"/>
      <c r="G405" s="18"/>
      <c r="H405" s="18"/>
      <c r="I405" s="18"/>
    </row>
    <row r="406" ht="15.75" hidden="1" customHeight="1">
      <c r="B406" s="11"/>
      <c r="E406" s="22"/>
      <c r="F406" s="18"/>
      <c r="G406" s="18"/>
      <c r="H406" s="18"/>
      <c r="I406" s="18"/>
    </row>
    <row r="407" ht="15.75" hidden="1" customHeight="1">
      <c r="B407" s="11"/>
      <c r="E407" s="22"/>
      <c r="F407" s="18"/>
      <c r="G407" s="18"/>
      <c r="H407" s="18"/>
      <c r="I407" s="18"/>
    </row>
    <row r="408" ht="15.75" hidden="1" customHeight="1">
      <c r="B408" s="11"/>
      <c r="E408" s="22"/>
      <c r="F408" s="18"/>
      <c r="G408" s="18"/>
      <c r="H408" s="18"/>
      <c r="I408" s="18"/>
    </row>
    <row r="409" ht="15.75" hidden="1" customHeight="1">
      <c r="B409" s="11"/>
      <c r="E409" s="22"/>
      <c r="F409" s="18"/>
      <c r="G409" s="18"/>
      <c r="H409" s="18"/>
      <c r="I409" s="18"/>
    </row>
    <row r="410" ht="15.75" hidden="1" customHeight="1">
      <c r="B410" s="11"/>
      <c r="E410" s="22"/>
      <c r="F410" s="18"/>
      <c r="G410" s="18"/>
      <c r="H410" s="18"/>
      <c r="I410" s="18"/>
    </row>
    <row r="411" ht="15.75" hidden="1" customHeight="1">
      <c r="B411" s="11"/>
      <c r="E411" s="22"/>
      <c r="F411" s="18"/>
      <c r="G411" s="18"/>
      <c r="H411" s="18"/>
      <c r="I411" s="18"/>
    </row>
    <row r="412" ht="15.75" hidden="1" customHeight="1">
      <c r="B412" s="11"/>
      <c r="E412" s="22"/>
      <c r="F412" s="18"/>
      <c r="G412" s="18"/>
      <c r="H412" s="18"/>
      <c r="I412" s="18"/>
    </row>
    <row r="413" ht="15.75" hidden="1" customHeight="1">
      <c r="B413" s="11"/>
      <c r="E413" s="22"/>
      <c r="F413" s="18"/>
      <c r="G413" s="18"/>
      <c r="H413" s="18"/>
      <c r="I413" s="18"/>
    </row>
    <row r="414" ht="15.75" hidden="1" customHeight="1">
      <c r="B414" s="11"/>
      <c r="E414" s="22"/>
      <c r="F414" s="18"/>
      <c r="G414" s="18"/>
      <c r="H414" s="18"/>
      <c r="I414" s="18"/>
    </row>
    <row r="415" ht="15.75" hidden="1" customHeight="1">
      <c r="B415" s="11"/>
      <c r="E415" s="22"/>
      <c r="F415" s="18"/>
      <c r="G415" s="18"/>
      <c r="H415" s="18"/>
      <c r="I415" s="18"/>
    </row>
    <row r="416" ht="15.75" hidden="1" customHeight="1">
      <c r="B416" s="11"/>
      <c r="E416" s="22"/>
      <c r="F416" s="18"/>
      <c r="G416" s="18"/>
      <c r="H416" s="18"/>
      <c r="I416" s="18"/>
    </row>
    <row r="417" ht="15.75" hidden="1" customHeight="1">
      <c r="B417" s="11"/>
      <c r="E417" s="22"/>
      <c r="F417" s="18"/>
      <c r="G417" s="18"/>
      <c r="H417" s="18"/>
      <c r="I417" s="18"/>
    </row>
    <row r="418" ht="15.75" hidden="1" customHeight="1">
      <c r="B418" s="11"/>
      <c r="E418" s="22"/>
      <c r="F418" s="18"/>
      <c r="G418" s="18"/>
      <c r="H418" s="18"/>
      <c r="I418" s="18"/>
    </row>
    <row r="419" ht="15.75" hidden="1" customHeight="1">
      <c r="B419" s="11"/>
      <c r="E419" s="22"/>
      <c r="F419" s="18"/>
      <c r="G419" s="18"/>
      <c r="H419" s="18"/>
      <c r="I419" s="18"/>
    </row>
    <row r="420" ht="15.75" hidden="1" customHeight="1">
      <c r="B420" s="11"/>
      <c r="E420" s="22"/>
      <c r="F420" s="18"/>
      <c r="G420" s="18"/>
      <c r="H420" s="18"/>
      <c r="I420" s="18"/>
    </row>
    <row r="421" ht="15.75" hidden="1" customHeight="1">
      <c r="B421" s="11"/>
      <c r="E421" s="22"/>
      <c r="F421" s="18"/>
      <c r="G421" s="18"/>
      <c r="H421" s="18"/>
      <c r="I421" s="18"/>
    </row>
    <row r="422" ht="15.75" hidden="1" customHeight="1">
      <c r="B422" s="11"/>
      <c r="E422" s="22"/>
      <c r="F422" s="18"/>
      <c r="G422" s="18"/>
      <c r="H422" s="18"/>
      <c r="I422" s="18"/>
    </row>
    <row r="423" ht="15.75" hidden="1" customHeight="1">
      <c r="B423" s="11"/>
      <c r="E423" s="22"/>
      <c r="F423" s="18"/>
      <c r="G423" s="18"/>
      <c r="H423" s="18"/>
      <c r="I423" s="18"/>
    </row>
    <row r="424" ht="15.75" hidden="1" customHeight="1">
      <c r="B424" s="11"/>
      <c r="E424" s="22"/>
      <c r="F424" s="18"/>
      <c r="G424" s="18"/>
      <c r="H424" s="18"/>
      <c r="I424" s="18"/>
    </row>
    <row r="425" ht="15.75" hidden="1" customHeight="1">
      <c r="B425" s="11"/>
      <c r="E425" s="22"/>
      <c r="F425" s="18"/>
      <c r="G425" s="18"/>
      <c r="H425" s="18"/>
      <c r="I425" s="18"/>
    </row>
    <row r="426" ht="15.75" hidden="1" customHeight="1">
      <c r="B426" s="11"/>
      <c r="E426" s="22"/>
      <c r="F426" s="18"/>
      <c r="G426" s="18"/>
      <c r="H426" s="18"/>
      <c r="I426" s="18"/>
    </row>
    <row r="427" ht="15.75" hidden="1" customHeight="1">
      <c r="B427" s="11"/>
      <c r="E427" s="22"/>
      <c r="F427" s="18"/>
      <c r="G427" s="18"/>
      <c r="H427" s="18"/>
      <c r="I427" s="18"/>
    </row>
    <row r="428" ht="15.75" hidden="1" customHeight="1">
      <c r="B428" s="11"/>
      <c r="E428" s="22"/>
      <c r="F428" s="18"/>
      <c r="G428" s="18"/>
      <c r="H428" s="18"/>
      <c r="I428" s="18"/>
    </row>
    <row r="429" ht="15.75" hidden="1" customHeight="1">
      <c r="B429" s="11"/>
      <c r="E429" s="22"/>
      <c r="F429" s="18"/>
      <c r="G429" s="18"/>
      <c r="H429" s="18"/>
      <c r="I429" s="18"/>
    </row>
    <row r="430" ht="15.75" hidden="1" customHeight="1">
      <c r="B430" s="11"/>
      <c r="E430" s="22"/>
      <c r="F430" s="18"/>
      <c r="G430" s="18"/>
      <c r="H430" s="18"/>
      <c r="I430" s="18"/>
    </row>
    <row r="431" ht="15.75" hidden="1" customHeight="1">
      <c r="B431" s="11"/>
      <c r="E431" s="22"/>
      <c r="F431" s="18"/>
      <c r="G431" s="18"/>
      <c r="H431" s="18"/>
      <c r="I431" s="18"/>
    </row>
    <row r="432" ht="15.75" hidden="1" customHeight="1">
      <c r="B432" s="11"/>
      <c r="E432" s="22"/>
      <c r="F432" s="18"/>
      <c r="G432" s="18"/>
      <c r="H432" s="18"/>
      <c r="I432" s="18"/>
    </row>
    <row r="433" ht="15.75" hidden="1" customHeight="1">
      <c r="B433" s="11"/>
      <c r="E433" s="22"/>
      <c r="F433" s="18"/>
      <c r="G433" s="18"/>
      <c r="H433" s="18"/>
      <c r="I433" s="18"/>
    </row>
    <row r="434" ht="15.75" hidden="1" customHeight="1">
      <c r="B434" s="11"/>
      <c r="E434" s="22"/>
      <c r="F434" s="18"/>
      <c r="G434" s="18"/>
      <c r="H434" s="18"/>
      <c r="I434" s="18"/>
    </row>
    <row r="435" ht="15.75" hidden="1" customHeight="1">
      <c r="B435" s="11"/>
      <c r="E435" s="22"/>
      <c r="F435" s="18"/>
      <c r="G435" s="18"/>
      <c r="H435" s="18"/>
      <c r="I435" s="18"/>
    </row>
    <row r="436" ht="15.75" hidden="1" customHeight="1">
      <c r="B436" s="11"/>
      <c r="E436" s="22"/>
      <c r="F436" s="18"/>
      <c r="G436" s="18"/>
      <c r="H436" s="18"/>
      <c r="I436" s="18"/>
    </row>
    <row r="437" ht="15.75" hidden="1" customHeight="1">
      <c r="B437" s="11"/>
      <c r="E437" s="22"/>
      <c r="F437" s="18"/>
      <c r="G437" s="18"/>
      <c r="H437" s="18"/>
      <c r="I437" s="18"/>
    </row>
    <row r="438" ht="15.75" hidden="1" customHeight="1">
      <c r="B438" s="11"/>
      <c r="E438" s="22"/>
      <c r="F438" s="18"/>
      <c r="G438" s="18"/>
      <c r="H438" s="18"/>
      <c r="I438" s="18"/>
    </row>
    <row r="439" ht="15.75" hidden="1" customHeight="1">
      <c r="B439" s="11"/>
      <c r="E439" s="22"/>
      <c r="F439" s="18"/>
      <c r="G439" s="18"/>
      <c r="H439" s="18"/>
      <c r="I439" s="18"/>
    </row>
    <row r="440" ht="15.75" hidden="1" customHeight="1">
      <c r="B440" s="11"/>
      <c r="E440" s="22"/>
      <c r="F440" s="18"/>
      <c r="G440" s="18"/>
      <c r="H440" s="18"/>
      <c r="I440" s="18"/>
    </row>
    <row r="441" ht="15.75" hidden="1" customHeight="1">
      <c r="B441" s="11"/>
      <c r="E441" s="22"/>
      <c r="F441" s="18"/>
      <c r="G441" s="18"/>
      <c r="H441" s="18"/>
      <c r="I441" s="18"/>
    </row>
    <row r="442" ht="15.75" hidden="1" customHeight="1">
      <c r="B442" s="11"/>
      <c r="E442" s="22"/>
      <c r="F442" s="18"/>
      <c r="G442" s="18"/>
      <c r="H442" s="18"/>
      <c r="I442" s="18"/>
    </row>
    <row r="443" ht="15.75" hidden="1" customHeight="1">
      <c r="B443" s="11"/>
      <c r="E443" s="22"/>
      <c r="F443" s="18"/>
      <c r="G443" s="18"/>
      <c r="H443" s="18"/>
      <c r="I443" s="18"/>
    </row>
    <row r="444" ht="15.75" hidden="1" customHeight="1">
      <c r="B444" s="11"/>
      <c r="E444" s="22"/>
      <c r="F444" s="18"/>
      <c r="G444" s="18"/>
      <c r="H444" s="18"/>
      <c r="I444" s="18"/>
    </row>
    <row r="445" ht="15.75" hidden="1" customHeight="1">
      <c r="B445" s="11"/>
      <c r="E445" s="22"/>
      <c r="F445" s="18"/>
      <c r="G445" s="18"/>
      <c r="H445" s="18"/>
      <c r="I445" s="18"/>
    </row>
    <row r="446" ht="15.75" hidden="1" customHeight="1">
      <c r="B446" s="11"/>
      <c r="E446" s="22"/>
      <c r="F446" s="18"/>
      <c r="G446" s="18"/>
      <c r="H446" s="18"/>
      <c r="I446" s="18"/>
    </row>
    <row r="447" ht="15.75" hidden="1" customHeight="1">
      <c r="B447" s="11"/>
      <c r="E447" s="22"/>
      <c r="F447" s="18"/>
      <c r="G447" s="18"/>
      <c r="H447" s="18"/>
      <c r="I447" s="18"/>
    </row>
    <row r="448" ht="15.75" hidden="1" customHeight="1">
      <c r="B448" s="11"/>
      <c r="E448" s="22"/>
      <c r="F448" s="18"/>
      <c r="G448" s="18"/>
      <c r="H448" s="18"/>
      <c r="I448" s="18"/>
    </row>
    <row r="449" ht="15.75" hidden="1" customHeight="1">
      <c r="B449" s="11"/>
      <c r="E449" s="22"/>
      <c r="F449" s="18"/>
      <c r="G449" s="18"/>
      <c r="H449" s="18"/>
      <c r="I449" s="18"/>
    </row>
    <row r="450" ht="15.75" hidden="1" customHeight="1">
      <c r="B450" s="11"/>
      <c r="E450" s="22"/>
      <c r="F450" s="18"/>
      <c r="G450" s="18"/>
      <c r="H450" s="18"/>
      <c r="I450" s="18"/>
    </row>
    <row r="451" ht="15.75" hidden="1" customHeight="1">
      <c r="B451" s="11"/>
      <c r="E451" s="22"/>
      <c r="F451" s="18"/>
      <c r="G451" s="18"/>
      <c r="H451" s="18"/>
      <c r="I451" s="18"/>
    </row>
    <row r="452" ht="15.75" hidden="1" customHeight="1">
      <c r="B452" s="11"/>
      <c r="E452" s="22"/>
      <c r="F452" s="18"/>
      <c r="G452" s="18"/>
      <c r="H452" s="18"/>
      <c r="I452" s="18"/>
    </row>
    <row r="453" ht="15.75" hidden="1" customHeight="1">
      <c r="B453" s="11"/>
      <c r="E453" s="22"/>
      <c r="F453" s="18"/>
      <c r="G453" s="18"/>
      <c r="H453" s="18"/>
      <c r="I453" s="18"/>
    </row>
    <row r="454" ht="15.75" hidden="1" customHeight="1">
      <c r="B454" s="11"/>
      <c r="E454" s="22"/>
      <c r="F454" s="18"/>
      <c r="G454" s="18"/>
      <c r="H454" s="18"/>
      <c r="I454" s="18"/>
    </row>
    <row r="455" ht="15.75" hidden="1" customHeight="1">
      <c r="B455" s="11"/>
      <c r="E455" s="22"/>
      <c r="F455" s="18"/>
      <c r="G455" s="18"/>
      <c r="H455" s="18"/>
      <c r="I455" s="18"/>
    </row>
    <row r="456" ht="15.75" hidden="1" customHeight="1">
      <c r="B456" s="11"/>
      <c r="E456" s="22"/>
      <c r="F456" s="18"/>
      <c r="G456" s="18"/>
      <c r="H456" s="18"/>
      <c r="I456" s="18"/>
    </row>
    <row r="457" ht="15.75" hidden="1" customHeight="1">
      <c r="B457" s="11"/>
      <c r="E457" s="22"/>
      <c r="F457" s="18"/>
      <c r="G457" s="18"/>
      <c r="H457" s="18"/>
      <c r="I457" s="18"/>
    </row>
    <row r="458" ht="15.75" hidden="1" customHeight="1">
      <c r="B458" s="11"/>
      <c r="E458" s="22"/>
      <c r="F458" s="18"/>
      <c r="G458" s="18"/>
      <c r="H458" s="18"/>
      <c r="I458" s="18"/>
    </row>
    <row r="459" ht="15.75" hidden="1" customHeight="1">
      <c r="B459" s="11"/>
      <c r="E459" s="22"/>
      <c r="F459" s="18"/>
      <c r="G459" s="18"/>
      <c r="H459" s="18"/>
      <c r="I459" s="18"/>
    </row>
    <row r="460" ht="15.75" hidden="1" customHeight="1">
      <c r="B460" s="11"/>
      <c r="E460" s="22"/>
      <c r="F460" s="18"/>
      <c r="G460" s="18"/>
      <c r="H460" s="18"/>
      <c r="I460" s="18"/>
    </row>
    <row r="461" ht="15.75" hidden="1" customHeight="1">
      <c r="B461" s="11"/>
      <c r="E461" s="22"/>
      <c r="F461" s="18"/>
      <c r="G461" s="18"/>
      <c r="H461" s="18"/>
      <c r="I461" s="18"/>
    </row>
    <row r="462" ht="15.75" hidden="1" customHeight="1">
      <c r="B462" s="11"/>
      <c r="E462" s="22"/>
      <c r="F462" s="18"/>
      <c r="G462" s="18"/>
      <c r="H462" s="18"/>
      <c r="I462" s="18"/>
    </row>
    <row r="463" ht="15.75" hidden="1" customHeight="1">
      <c r="B463" s="11"/>
      <c r="E463" s="22"/>
      <c r="F463" s="18"/>
      <c r="G463" s="18"/>
      <c r="H463" s="18"/>
      <c r="I463" s="18"/>
    </row>
    <row r="464" ht="15.75" hidden="1" customHeight="1">
      <c r="B464" s="11"/>
      <c r="E464" s="22"/>
      <c r="F464" s="18"/>
      <c r="G464" s="18"/>
      <c r="H464" s="18"/>
      <c r="I464" s="18"/>
    </row>
    <row r="465" ht="15.75" hidden="1" customHeight="1">
      <c r="B465" s="11"/>
      <c r="E465" s="22"/>
      <c r="F465" s="18"/>
      <c r="G465" s="18"/>
      <c r="H465" s="18"/>
      <c r="I465" s="18"/>
    </row>
    <row r="466" ht="15.75" hidden="1" customHeight="1">
      <c r="B466" s="11"/>
      <c r="E466" s="22"/>
      <c r="F466" s="18"/>
      <c r="G466" s="18"/>
      <c r="H466" s="18"/>
      <c r="I466" s="18"/>
    </row>
    <row r="467" ht="15.75" hidden="1" customHeight="1">
      <c r="B467" s="11"/>
      <c r="E467" s="22"/>
      <c r="F467" s="18"/>
      <c r="G467" s="18"/>
      <c r="H467" s="18"/>
      <c r="I467" s="18"/>
    </row>
    <row r="468" ht="15.75" hidden="1" customHeight="1">
      <c r="B468" s="11"/>
      <c r="E468" s="22"/>
      <c r="F468" s="18"/>
      <c r="G468" s="18"/>
      <c r="H468" s="18"/>
      <c r="I468" s="18"/>
    </row>
    <row r="469" ht="15.75" hidden="1" customHeight="1">
      <c r="B469" s="11"/>
      <c r="E469" s="22"/>
      <c r="F469" s="18"/>
      <c r="G469" s="18"/>
      <c r="H469" s="18"/>
      <c r="I469" s="18"/>
    </row>
    <row r="470" ht="15.75" hidden="1" customHeight="1">
      <c r="B470" s="11"/>
      <c r="E470" s="22"/>
      <c r="F470" s="18"/>
      <c r="G470" s="18"/>
      <c r="H470" s="18"/>
      <c r="I470" s="18"/>
    </row>
    <row r="471" ht="15.75" hidden="1" customHeight="1">
      <c r="B471" s="11"/>
      <c r="E471" s="22"/>
      <c r="F471" s="18"/>
      <c r="G471" s="18"/>
      <c r="H471" s="18"/>
      <c r="I471" s="18"/>
    </row>
    <row r="472" ht="15.75" hidden="1" customHeight="1">
      <c r="B472" s="11"/>
      <c r="E472" s="22"/>
      <c r="F472" s="18"/>
      <c r="G472" s="18"/>
      <c r="H472" s="18"/>
      <c r="I472" s="18"/>
    </row>
    <row r="473" ht="15.75" hidden="1" customHeight="1">
      <c r="B473" s="11"/>
      <c r="E473" s="22"/>
      <c r="F473" s="18"/>
      <c r="G473" s="18"/>
      <c r="H473" s="18"/>
      <c r="I473" s="18"/>
    </row>
    <row r="474" ht="15.75" hidden="1" customHeight="1">
      <c r="B474" s="11"/>
      <c r="E474" s="22"/>
      <c r="F474" s="18"/>
      <c r="G474" s="18"/>
      <c r="H474" s="18"/>
      <c r="I474" s="18"/>
    </row>
    <row r="475" ht="15.75" hidden="1" customHeight="1">
      <c r="B475" s="11"/>
      <c r="E475" s="22"/>
      <c r="F475" s="18"/>
      <c r="G475" s="18"/>
      <c r="H475" s="18"/>
      <c r="I475" s="18"/>
    </row>
    <row r="476" ht="15.75" hidden="1" customHeight="1">
      <c r="B476" s="11"/>
      <c r="E476" s="22"/>
      <c r="F476" s="18"/>
      <c r="G476" s="18"/>
      <c r="H476" s="18"/>
      <c r="I476" s="18"/>
    </row>
    <row r="477" ht="15.75" hidden="1" customHeight="1">
      <c r="B477" s="11"/>
      <c r="E477" s="22"/>
      <c r="F477" s="18"/>
      <c r="G477" s="18"/>
      <c r="H477" s="18"/>
      <c r="I477" s="18"/>
    </row>
    <row r="478" ht="15.75" hidden="1" customHeight="1">
      <c r="B478" s="11"/>
      <c r="E478" s="22"/>
      <c r="F478" s="18"/>
      <c r="G478" s="18"/>
      <c r="H478" s="18"/>
      <c r="I478" s="18"/>
    </row>
    <row r="479" ht="15.75" hidden="1" customHeight="1">
      <c r="B479" s="11"/>
      <c r="E479" s="22"/>
      <c r="F479" s="18"/>
      <c r="G479" s="18"/>
      <c r="H479" s="18"/>
      <c r="I479" s="18"/>
    </row>
    <row r="480" ht="15.75" hidden="1" customHeight="1">
      <c r="B480" s="11"/>
      <c r="E480" s="22"/>
      <c r="F480" s="18"/>
      <c r="G480" s="18"/>
      <c r="H480" s="18"/>
      <c r="I480" s="18"/>
    </row>
    <row r="481" ht="15.75" hidden="1" customHeight="1">
      <c r="B481" s="11"/>
      <c r="E481" s="22"/>
      <c r="F481" s="18"/>
      <c r="G481" s="18"/>
      <c r="H481" s="18"/>
      <c r="I481" s="18"/>
    </row>
    <row r="482" ht="15.75" hidden="1" customHeight="1">
      <c r="B482" s="11"/>
      <c r="E482" s="22"/>
      <c r="F482" s="18"/>
      <c r="G482" s="18"/>
      <c r="H482" s="18"/>
      <c r="I482" s="18"/>
    </row>
    <row r="483" ht="15.75" hidden="1" customHeight="1">
      <c r="B483" s="11"/>
      <c r="E483" s="22"/>
      <c r="F483" s="18"/>
      <c r="G483" s="18"/>
      <c r="H483" s="18"/>
      <c r="I483" s="18"/>
    </row>
    <row r="484" ht="15.75" hidden="1" customHeight="1">
      <c r="B484" s="11"/>
      <c r="E484" s="22"/>
      <c r="F484" s="18"/>
      <c r="G484" s="18"/>
      <c r="H484" s="18"/>
      <c r="I484" s="18"/>
    </row>
    <row r="485" ht="15.75" hidden="1" customHeight="1">
      <c r="B485" s="11"/>
      <c r="E485" s="22"/>
      <c r="F485" s="18"/>
      <c r="G485" s="18"/>
      <c r="H485" s="18"/>
      <c r="I485" s="18"/>
    </row>
    <row r="486" ht="15.75" hidden="1" customHeight="1">
      <c r="B486" s="11"/>
      <c r="E486" s="22"/>
      <c r="F486" s="18"/>
      <c r="G486" s="18"/>
      <c r="H486" s="18"/>
      <c r="I486" s="18"/>
    </row>
    <row r="487" ht="15.75" hidden="1" customHeight="1">
      <c r="B487" s="11"/>
      <c r="E487" s="22"/>
      <c r="F487" s="18"/>
      <c r="G487" s="18"/>
      <c r="H487" s="18"/>
      <c r="I487" s="18"/>
    </row>
    <row r="488" ht="15.75" hidden="1" customHeight="1">
      <c r="B488" s="11"/>
      <c r="E488" s="22"/>
      <c r="F488" s="18"/>
      <c r="G488" s="18"/>
      <c r="H488" s="18"/>
      <c r="I488" s="18"/>
    </row>
    <row r="489" ht="15.75" hidden="1" customHeight="1">
      <c r="B489" s="11"/>
      <c r="E489" s="22"/>
      <c r="F489" s="18"/>
      <c r="G489" s="18"/>
      <c r="H489" s="18"/>
      <c r="I489" s="18"/>
    </row>
    <row r="490" ht="15.75" hidden="1" customHeight="1">
      <c r="B490" s="11"/>
      <c r="E490" s="22"/>
      <c r="F490" s="18"/>
      <c r="G490" s="18"/>
      <c r="H490" s="18"/>
      <c r="I490" s="18"/>
    </row>
    <row r="491" ht="15.75" hidden="1" customHeight="1">
      <c r="B491" s="11"/>
      <c r="E491" s="22"/>
      <c r="F491" s="18"/>
      <c r="G491" s="18"/>
      <c r="H491" s="18"/>
      <c r="I491" s="18"/>
    </row>
    <row r="492" ht="15.75" hidden="1" customHeight="1">
      <c r="B492" s="11"/>
      <c r="E492" s="22"/>
      <c r="F492" s="18"/>
      <c r="G492" s="18"/>
      <c r="H492" s="18"/>
      <c r="I492" s="18"/>
    </row>
    <row r="493" ht="15.75" hidden="1" customHeight="1">
      <c r="B493" s="11"/>
      <c r="E493" s="22"/>
      <c r="F493" s="18"/>
      <c r="G493" s="18"/>
      <c r="H493" s="18"/>
      <c r="I493" s="18"/>
    </row>
    <row r="494" ht="15.75" hidden="1" customHeight="1">
      <c r="B494" s="11"/>
      <c r="E494" s="22"/>
      <c r="F494" s="18"/>
      <c r="G494" s="18"/>
      <c r="H494" s="18"/>
      <c r="I494" s="18"/>
    </row>
    <row r="495" ht="15.75" hidden="1" customHeight="1">
      <c r="B495" s="11"/>
      <c r="E495" s="22"/>
      <c r="F495" s="18"/>
      <c r="G495" s="18"/>
      <c r="H495" s="18"/>
      <c r="I495" s="18"/>
    </row>
    <row r="496" ht="15.75" hidden="1" customHeight="1">
      <c r="B496" s="11"/>
      <c r="E496" s="22"/>
      <c r="F496" s="18"/>
      <c r="G496" s="18"/>
      <c r="H496" s="18"/>
      <c r="I496" s="18"/>
    </row>
    <row r="497" ht="15.75" hidden="1" customHeight="1">
      <c r="B497" s="11"/>
      <c r="E497" s="22"/>
      <c r="F497" s="18"/>
      <c r="G497" s="18"/>
      <c r="H497" s="18"/>
      <c r="I497" s="18"/>
    </row>
    <row r="498" ht="15.75" hidden="1" customHeight="1">
      <c r="B498" s="11"/>
      <c r="E498" s="22"/>
      <c r="F498" s="18"/>
      <c r="G498" s="18"/>
      <c r="H498" s="18"/>
      <c r="I498" s="18"/>
    </row>
    <row r="499" ht="15.75" hidden="1" customHeight="1">
      <c r="B499" s="11"/>
      <c r="E499" s="22"/>
      <c r="F499" s="18"/>
      <c r="G499" s="18"/>
      <c r="H499" s="18"/>
      <c r="I499" s="18"/>
    </row>
    <row r="500" ht="15.75" hidden="1" customHeight="1">
      <c r="B500" s="11"/>
      <c r="E500" s="22"/>
      <c r="F500" s="18"/>
      <c r="G500" s="18"/>
      <c r="H500" s="18"/>
      <c r="I500" s="18"/>
    </row>
    <row r="501" ht="15.75" hidden="1" customHeight="1">
      <c r="B501" s="11"/>
      <c r="E501" s="22"/>
      <c r="F501" s="18"/>
      <c r="G501" s="18"/>
      <c r="H501" s="18"/>
      <c r="I501" s="18"/>
    </row>
    <row r="502" ht="15.75" hidden="1" customHeight="1">
      <c r="B502" s="11"/>
      <c r="E502" s="22"/>
      <c r="F502" s="18"/>
      <c r="G502" s="18"/>
      <c r="H502" s="18"/>
      <c r="I502" s="18"/>
    </row>
    <row r="503" ht="15.75" hidden="1" customHeight="1">
      <c r="B503" s="11"/>
      <c r="E503" s="22"/>
      <c r="F503" s="18"/>
      <c r="G503" s="18"/>
      <c r="H503" s="18"/>
      <c r="I503" s="18"/>
    </row>
    <row r="504" ht="15.75" hidden="1" customHeight="1">
      <c r="B504" s="11"/>
      <c r="E504" s="22"/>
      <c r="F504" s="18"/>
      <c r="G504" s="18"/>
      <c r="H504" s="18"/>
      <c r="I504" s="18"/>
    </row>
    <row r="505" ht="15.75" hidden="1" customHeight="1">
      <c r="B505" s="11"/>
      <c r="E505" s="22"/>
      <c r="F505" s="18"/>
      <c r="G505" s="18"/>
      <c r="H505" s="18"/>
      <c r="I505" s="18"/>
    </row>
    <row r="506" ht="15.75" hidden="1" customHeight="1">
      <c r="B506" s="11"/>
      <c r="E506" s="22"/>
      <c r="F506" s="18"/>
      <c r="G506" s="18"/>
      <c r="H506" s="18"/>
      <c r="I506" s="18"/>
    </row>
    <row r="507" ht="15.75" hidden="1" customHeight="1">
      <c r="B507" s="11"/>
      <c r="E507" s="22"/>
      <c r="F507" s="18"/>
      <c r="G507" s="18"/>
      <c r="H507" s="18"/>
      <c r="I507" s="18"/>
    </row>
    <row r="508" ht="15.75" hidden="1" customHeight="1">
      <c r="B508" s="11"/>
      <c r="E508" s="22"/>
      <c r="F508" s="18"/>
      <c r="G508" s="18"/>
      <c r="H508" s="18"/>
      <c r="I508" s="18"/>
    </row>
    <row r="509" ht="15.75" hidden="1" customHeight="1">
      <c r="B509" s="11"/>
      <c r="E509" s="22"/>
      <c r="F509" s="18"/>
      <c r="G509" s="18"/>
      <c r="H509" s="18"/>
      <c r="I509" s="18"/>
    </row>
    <row r="510" ht="15.75" hidden="1" customHeight="1">
      <c r="B510" s="11"/>
      <c r="E510" s="22"/>
      <c r="F510" s="18"/>
      <c r="G510" s="18"/>
      <c r="H510" s="18"/>
      <c r="I510" s="18"/>
    </row>
    <row r="511" ht="15.75" hidden="1" customHeight="1">
      <c r="B511" s="11"/>
      <c r="E511" s="22"/>
      <c r="F511" s="18"/>
      <c r="G511" s="18"/>
      <c r="H511" s="18"/>
      <c r="I511" s="18"/>
    </row>
    <row r="512" ht="15.75" hidden="1" customHeight="1">
      <c r="B512" s="11"/>
      <c r="E512" s="22"/>
      <c r="F512" s="18"/>
      <c r="G512" s="18"/>
      <c r="H512" s="18"/>
      <c r="I512" s="18"/>
    </row>
    <row r="513" ht="15.75" hidden="1" customHeight="1">
      <c r="B513" s="11"/>
      <c r="E513" s="22"/>
      <c r="F513" s="18"/>
      <c r="G513" s="18"/>
      <c r="H513" s="18"/>
      <c r="I513" s="18"/>
    </row>
    <row r="514" ht="15.75" hidden="1" customHeight="1">
      <c r="B514" s="11"/>
      <c r="E514" s="22"/>
      <c r="F514" s="18"/>
      <c r="G514" s="18"/>
      <c r="H514" s="18"/>
      <c r="I514" s="18"/>
    </row>
    <row r="515" ht="15.75" hidden="1" customHeight="1">
      <c r="B515" s="11"/>
      <c r="E515" s="22"/>
      <c r="F515" s="18"/>
      <c r="G515" s="18"/>
      <c r="H515" s="18"/>
      <c r="I515" s="18"/>
    </row>
    <row r="516" ht="15.75" hidden="1" customHeight="1">
      <c r="B516" s="11"/>
      <c r="E516" s="22"/>
      <c r="F516" s="18"/>
      <c r="G516" s="18"/>
      <c r="H516" s="18"/>
      <c r="I516" s="18"/>
    </row>
    <row r="517" ht="15.75" hidden="1" customHeight="1">
      <c r="B517" s="11"/>
      <c r="E517" s="22"/>
      <c r="F517" s="18"/>
      <c r="G517" s="18"/>
      <c r="H517" s="18"/>
      <c r="I517" s="18"/>
    </row>
    <row r="518" ht="15.75" hidden="1" customHeight="1">
      <c r="B518" s="11"/>
      <c r="E518" s="22"/>
      <c r="F518" s="18"/>
      <c r="G518" s="18"/>
      <c r="H518" s="18"/>
      <c r="I518" s="18"/>
    </row>
    <row r="519" ht="15.75" hidden="1" customHeight="1">
      <c r="B519" s="11"/>
      <c r="E519" s="22"/>
      <c r="F519" s="18"/>
      <c r="G519" s="18"/>
      <c r="H519" s="18"/>
      <c r="I519" s="18"/>
    </row>
    <row r="520" ht="15.75" hidden="1" customHeight="1">
      <c r="B520" s="11"/>
      <c r="E520" s="22"/>
      <c r="F520" s="18"/>
      <c r="G520" s="18"/>
      <c r="H520" s="18"/>
      <c r="I520" s="18"/>
    </row>
    <row r="521" ht="15.75" hidden="1" customHeight="1">
      <c r="B521" s="11"/>
      <c r="E521" s="22"/>
      <c r="F521" s="18"/>
      <c r="G521" s="18"/>
      <c r="H521" s="18"/>
      <c r="I521" s="18"/>
    </row>
    <row r="522" ht="15.75" hidden="1" customHeight="1">
      <c r="B522" s="11"/>
      <c r="E522" s="22"/>
      <c r="F522" s="18"/>
      <c r="G522" s="18"/>
      <c r="H522" s="18"/>
      <c r="I522" s="18"/>
    </row>
    <row r="523" ht="15.75" hidden="1" customHeight="1">
      <c r="B523" s="11"/>
      <c r="E523" s="22"/>
      <c r="F523" s="18"/>
      <c r="G523" s="18"/>
      <c r="H523" s="18"/>
      <c r="I523" s="18"/>
    </row>
    <row r="524" ht="15.75" hidden="1" customHeight="1">
      <c r="B524" s="11"/>
      <c r="E524" s="22"/>
      <c r="F524" s="18"/>
      <c r="G524" s="18"/>
      <c r="H524" s="18"/>
      <c r="I524" s="18"/>
    </row>
    <row r="525" ht="15.75" hidden="1" customHeight="1">
      <c r="B525" s="11"/>
      <c r="E525" s="22"/>
      <c r="F525" s="18"/>
      <c r="G525" s="18"/>
      <c r="H525" s="18"/>
      <c r="I525" s="18"/>
    </row>
    <row r="526" ht="15.75" hidden="1" customHeight="1">
      <c r="B526" s="11"/>
      <c r="E526" s="22"/>
      <c r="F526" s="18"/>
      <c r="G526" s="18"/>
      <c r="H526" s="18"/>
      <c r="I526" s="18"/>
    </row>
    <row r="527" ht="15.75" hidden="1" customHeight="1">
      <c r="B527" s="11"/>
      <c r="E527" s="22"/>
      <c r="F527" s="18"/>
      <c r="G527" s="18"/>
      <c r="H527" s="18"/>
      <c r="I527" s="18"/>
    </row>
    <row r="528" ht="15.75" hidden="1" customHeight="1">
      <c r="B528" s="11"/>
      <c r="E528" s="22"/>
      <c r="F528" s="18"/>
      <c r="G528" s="18"/>
      <c r="H528" s="18"/>
      <c r="I528" s="18"/>
    </row>
    <row r="529" ht="15.75" hidden="1" customHeight="1">
      <c r="B529" s="11"/>
      <c r="E529" s="22"/>
      <c r="F529" s="18"/>
      <c r="G529" s="18"/>
      <c r="H529" s="18"/>
      <c r="I529" s="18"/>
    </row>
    <row r="530" ht="15.75" hidden="1" customHeight="1">
      <c r="B530" s="11"/>
      <c r="E530" s="22"/>
      <c r="F530" s="18"/>
      <c r="G530" s="18"/>
      <c r="H530" s="18"/>
      <c r="I530" s="18"/>
    </row>
    <row r="531" ht="15.75" hidden="1" customHeight="1">
      <c r="B531" s="11"/>
      <c r="E531" s="22"/>
      <c r="F531" s="18"/>
      <c r="G531" s="18"/>
      <c r="H531" s="18"/>
      <c r="I531" s="18"/>
    </row>
    <row r="532" ht="15.75" hidden="1" customHeight="1">
      <c r="B532" s="11"/>
      <c r="E532" s="22"/>
      <c r="F532" s="18"/>
      <c r="G532" s="18"/>
      <c r="H532" s="18"/>
      <c r="I532" s="18"/>
    </row>
    <row r="533" ht="15.75" hidden="1" customHeight="1">
      <c r="B533" s="11"/>
      <c r="E533" s="22"/>
      <c r="F533" s="18"/>
      <c r="G533" s="18"/>
      <c r="H533" s="18"/>
      <c r="I533" s="18"/>
    </row>
    <row r="534" ht="15.75" hidden="1" customHeight="1">
      <c r="B534" s="11"/>
      <c r="E534" s="22"/>
      <c r="F534" s="18"/>
      <c r="G534" s="18"/>
      <c r="H534" s="18"/>
      <c r="I534" s="18"/>
    </row>
    <row r="535" ht="15.75" hidden="1" customHeight="1">
      <c r="B535" s="11"/>
      <c r="E535" s="22"/>
      <c r="F535" s="18"/>
      <c r="G535" s="18"/>
      <c r="H535" s="18"/>
      <c r="I535" s="18"/>
    </row>
    <row r="536" ht="15.75" hidden="1" customHeight="1">
      <c r="B536" s="11"/>
      <c r="E536" s="22"/>
      <c r="F536" s="18"/>
      <c r="G536" s="18"/>
      <c r="H536" s="18"/>
      <c r="I536" s="18"/>
    </row>
    <row r="537" ht="15.75" hidden="1" customHeight="1">
      <c r="B537" s="11"/>
      <c r="E537" s="22"/>
      <c r="F537" s="18"/>
      <c r="G537" s="18"/>
      <c r="H537" s="18"/>
      <c r="I537" s="18"/>
    </row>
    <row r="538" ht="15.75" hidden="1" customHeight="1">
      <c r="B538" s="11"/>
      <c r="E538" s="22"/>
      <c r="F538" s="18"/>
      <c r="G538" s="18"/>
      <c r="H538" s="18"/>
      <c r="I538" s="18"/>
    </row>
    <row r="539" ht="15.75" hidden="1" customHeight="1">
      <c r="B539" s="11"/>
      <c r="E539" s="22"/>
      <c r="F539" s="18"/>
      <c r="G539" s="18"/>
      <c r="H539" s="18"/>
      <c r="I539" s="18"/>
    </row>
    <row r="540" ht="15.75" hidden="1" customHeight="1">
      <c r="B540" s="11"/>
      <c r="E540" s="22"/>
      <c r="F540" s="18"/>
      <c r="G540" s="18"/>
      <c r="H540" s="18"/>
      <c r="I540" s="18"/>
    </row>
    <row r="541" ht="15.75" hidden="1" customHeight="1">
      <c r="B541" s="11"/>
      <c r="E541" s="22"/>
      <c r="F541" s="18"/>
      <c r="G541" s="18"/>
      <c r="H541" s="18"/>
      <c r="I541" s="18"/>
    </row>
    <row r="542" ht="15.75" hidden="1" customHeight="1">
      <c r="B542" s="11"/>
      <c r="E542" s="22"/>
      <c r="F542" s="18"/>
      <c r="G542" s="18"/>
      <c r="H542" s="18"/>
      <c r="I542" s="18"/>
    </row>
    <row r="543" ht="15.75" hidden="1" customHeight="1">
      <c r="B543" s="11"/>
      <c r="E543" s="22"/>
      <c r="F543" s="18"/>
      <c r="G543" s="18"/>
      <c r="H543" s="18"/>
      <c r="I543" s="18"/>
    </row>
    <row r="544" ht="15.75" hidden="1" customHeight="1">
      <c r="B544" s="11"/>
      <c r="E544" s="22"/>
      <c r="F544" s="18"/>
      <c r="G544" s="18"/>
      <c r="H544" s="18"/>
      <c r="I544" s="18"/>
    </row>
    <row r="545" ht="15.75" hidden="1" customHeight="1">
      <c r="B545" s="11"/>
      <c r="E545" s="22"/>
      <c r="F545" s="18"/>
      <c r="G545" s="18"/>
      <c r="H545" s="18"/>
      <c r="I545" s="18"/>
    </row>
    <row r="546" ht="15.75" hidden="1" customHeight="1">
      <c r="B546" s="11"/>
      <c r="E546" s="22"/>
      <c r="F546" s="18"/>
      <c r="G546" s="18"/>
      <c r="H546" s="18"/>
      <c r="I546" s="18"/>
    </row>
    <row r="547" ht="15.75" hidden="1" customHeight="1">
      <c r="B547" s="11"/>
      <c r="E547" s="22"/>
      <c r="F547" s="18"/>
      <c r="G547" s="18"/>
      <c r="H547" s="18"/>
      <c r="I547" s="18"/>
    </row>
    <row r="548" ht="15.75" hidden="1" customHeight="1">
      <c r="B548" s="11"/>
      <c r="E548" s="22"/>
      <c r="F548" s="18"/>
      <c r="G548" s="18"/>
      <c r="H548" s="18"/>
      <c r="I548" s="18"/>
    </row>
    <row r="549" ht="15.75" hidden="1" customHeight="1">
      <c r="B549" s="11"/>
      <c r="E549" s="22"/>
      <c r="F549" s="18"/>
      <c r="G549" s="18"/>
      <c r="H549" s="18"/>
      <c r="I549" s="18"/>
    </row>
    <row r="550" ht="15.75" hidden="1" customHeight="1">
      <c r="B550" s="11"/>
      <c r="E550" s="22"/>
      <c r="F550" s="18"/>
      <c r="G550" s="18"/>
      <c r="H550" s="18"/>
      <c r="I550" s="18"/>
    </row>
    <row r="551" ht="15.75" hidden="1" customHeight="1">
      <c r="B551" s="11"/>
      <c r="E551" s="22"/>
      <c r="F551" s="18"/>
      <c r="G551" s="18"/>
      <c r="H551" s="18"/>
      <c r="I551" s="18"/>
    </row>
    <row r="552" ht="15.75" hidden="1" customHeight="1">
      <c r="B552" s="11"/>
      <c r="E552" s="22"/>
      <c r="F552" s="18"/>
      <c r="G552" s="18"/>
      <c r="H552" s="18"/>
      <c r="I552" s="18"/>
    </row>
    <row r="553" ht="15.75" hidden="1" customHeight="1">
      <c r="B553" s="11"/>
      <c r="E553" s="22"/>
      <c r="F553" s="18"/>
      <c r="G553" s="18"/>
      <c r="H553" s="18"/>
      <c r="I553" s="18"/>
    </row>
    <row r="554" ht="15.75" hidden="1" customHeight="1">
      <c r="B554" s="11"/>
      <c r="E554" s="22"/>
      <c r="F554" s="18"/>
      <c r="G554" s="18"/>
      <c r="H554" s="18"/>
      <c r="I554" s="18"/>
    </row>
    <row r="555" ht="15.75" hidden="1" customHeight="1">
      <c r="B555" s="11"/>
      <c r="E555" s="22"/>
      <c r="F555" s="18"/>
      <c r="G555" s="18"/>
      <c r="H555" s="18"/>
      <c r="I555" s="18"/>
    </row>
    <row r="556" ht="15.75" hidden="1" customHeight="1">
      <c r="B556" s="11"/>
      <c r="E556" s="22"/>
      <c r="F556" s="18"/>
      <c r="G556" s="18"/>
      <c r="H556" s="18"/>
      <c r="I556" s="18"/>
    </row>
    <row r="557" ht="15.75" hidden="1" customHeight="1">
      <c r="B557" s="11"/>
      <c r="E557" s="22"/>
      <c r="F557" s="18"/>
      <c r="G557" s="18"/>
      <c r="H557" s="18"/>
      <c r="I557" s="18"/>
    </row>
    <row r="558" ht="15.75" hidden="1" customHeight="1">
      <c r="B558" s="11"/>
      <c r="E558" s="22"/>
      <c r="F558" s="18"/>
      <c r="G558" s="18"/>
      <c r="H558" s="18"/>
      <c r="I558" s="18"/>
    </row>
    <row r="559" ht="15.75" hidden="1" customHeight="1">
      <c r="B559" s="11"/>
      <c r="E559" s="22"/>
      <c r="F559" s="18"/>
      <c r="G559" s="18"/>
      <c r="H559" s="18"/>
      <c r="I559" s="18"/>
    </row>
    <row r="560" ht="15.75" hidden="1" customHeight="1">
      <c r="B560" s="11"/>
      <c r="E560" s="22"/>
      <c r="F560" s="18"/>
      <c r="G560" s="18"/>
      <c r="H560" s="18"/>
      <c r="I560" s="18"/>
    </row>
    <row r="561" ht="15.75" hidden="1" customHeight="1">
      <c r="B561" s="11"/>
      <c r="E561" s="22"/>
      <c r="F561" s="18"/>
      <c r="G561" s="18"/>
      <c r="H561" s="18"/>
      <c r="I561" s="18"/>
    </row>
    <row r="562" ht="15.75" hidden="1" customHeight="1">
      <c r="B562" s="11"/>
      <c r="E562" s="22"/>
      <c r="F562" s="18"/>
      <c r="G562" s="18"/>
      <c r="H562" s="18"/>
      <c r="I562" s="18"/>
    </row>
    <row r="563" ht="15.75" hidden="1" customHeight="1">
      <c r="B563" s="11"/>
      <c r="E563" s="22"/>
      <c r="F563" s="18"/>
      <c r="G563" s="18"/>
      <c r="H563" s="18"/>
      <c r="I563" s="18"/>
    </row>
    <row r="564" ht="15.75" hidden="1" customHeight="1">
      <c r="B564" s="11"/>
      <c r="E564" s="22"/>
      <c r="F564" s="18"/>
      <c r="G564" s="18"/>
      <c r="H564" s="18"/>
      <c r="I564" s="18"/>
    </row>
    <row r="565" ht="15.75" hidden="1" customHeight="1">
      <c r="B565" s="11"/>
      <c r="E565" s="22"/>
      <c r="F565" s="18"/>
      <c r="G565" s="18"/>
      <c r="H565" s="18"/>
      <c r="I565" s="18"/>
    </row>
    <row r="566" ht="15.75" hidden="1" customHeight="1">
      <c r="B566" s="11"/>
      <c r="E566" s="22"/>
      <c r="F566" s="18"/>
      <c r="G566" s="18"/>
      <c r="H566" s="18"/>
      <c r="I566" s="18"/>
    </row>
    <row r="567" ht="15.75" hidden="1" customHeight="1">
      <c r="B567" s="11"/>
      <c r="E567" s="22"/>
      <c r="F567" s="18"/>
      <c r="G567" s="18"/>
      <c r="H567" s="18"/>
      <c r="I567" s="18"/>
    </row>
    <row r="568" ht="15.75" hidden="1" customHeight="1">
      <c r="B568" s="11"/>
      <c r="E568" s="22"/>
      <c r="F568" s="18"/>
      <c r="G568" s="18"/>
      <c r="H568" s="18"/>
      <c r="I568" s="18"/>
    </row>
    <row r="569" ht="15.75" hidden="1" customHeight="1">
      <c r="B569" s="11"/>
      <c r="E569" s="22"/>
      <c r="F569" s="18"/>
      <c r="G569" s="18"/>
      <c r="H569" s="18"/>
      <c r="I569" s="18"/>
    </row>
    <row r="570" ht="15.75" hidden="1" customHeight="1">
      <c r="B570" s="11"/>
      <c r="E570" s="22"/>
      <c r="F570" s="18"/>
      <c r="G570" s="18"/>
      <c r="H570" s="18"/>
      <c r="I570" s="18"/>
    </row>
    <row r="571" ht="15.75" hidden="1" customHeight="1">
      <c r="B571" s="11"/>
      <c r="E571" s="22"/>
      <c r="F571" s="18"/>
      <c r="G571" s="18"/>
      <c r="H571" s="18"/>
      <c r="I571" s="18"/>
    </row>
    <row r="572" ht="15.75" hidden="1" customHeight="1">
      <c r="B572" s="11"/>
      <c r="E572" s="22"/>
      <c r="F572" s="18"/>
      <c r="G572" s="18"/>
      <c r="H572" s="18"/>
      <c r="I572" s="18"/>
    </row>
    <row r="573" ht="15.75" hidden="1" customHeight="1">
      <c r="B573" s="11"/>
      <c r="E573" s="22"/>
      <c r="F573" s="18"/>
      <c r="G573" s="18"/>
      <c r="H573" s="18"/>
      <c r="I573" s="18"/>
    </row>
    <row r="574" ht="15.75" hidden="1" customHeight="1">
      <c r="B574" s="11"/>
      <c r="E574" s="22"/>
      <c r="F574" s="18"/>
      <c r="G574" s="18"/>
      <c r="H574" s="18"/>
      <c r="I574" s="18"/>
    </row>
    <row r="575" ht="15.75" hidden="1" customHeight="1">
      <c r="B575" s="11"/>
      <c r="E575" s="22"/>
      <c r="F575" s="18"/>
      <c r="G575" s="18"/>
      <c r="H575" s="18"/>
      <c r="I575" s="18"/>
    </row>
    <row r="576" ht="15.75" hidden="1" customHeight="1">
      <c r="B576" s="11"/>
      <c r="E576" s="22"/>
      <c r="F576" s="18"/>
      <c r="G576" s="18"/>
      <c r="H576" s="18"/>
      <c r="I576" s="18"/>
    </row>
    <row r="577" ht="15.75" hidden="1" customHeight="1">
      <c r="B577" s="11"/>
      <c r="E577" s="22"/>
      <c r="F577" s="18"/>
      <c r="G577" s="18"/>
      <c r="H577" s="18"/>
      <c r="I577" s="18"/>
    </row>
    <row r="578" ht="15.75" hidden="1" customHeight="1">
      <c r="B578" s="11"/>
      <c r="E578" s="22"/>
      <c r="F578" s="18"/>
      <c r="G578" s="18"/>
      <c r="H578" s="18"/>
      <c r="I578" s="18"/>
    </row>
    <row r="579" ht="15.75" hidden="1" customHeight="1">
      <c r="B579" s="11"/>
      <c r="E579" s="22"/>
      <c r="F579" s="18"/>
      <c r="G579" s="18"/>
      <c r="H579" s="18"/>
      <c r="I579" s="18"/>
    </row>
    <row r="580" ht="15.75" hidden="1" customHeight="1">
      <c r="B580" s="11"/>
      <c r="E580" s="22"/>
      <c r="F580" s="18"/>
      <c r="G580" s="18"/>
      <c r="H580" s="18"/>
      <c r="I580" s="18"/>
    </row>
    <row r="581" ht="15.75" hidden="1" customHeight="1">
      <c r="B581" s="11"/>
      <c r="E581" s="22"/>
      <c r="F581" s="18"/>
      <c r="G581" s="18"/>
      <c r="H581" s="18"/>
      <c r="I581" s="18"/>
    </row>
    <row r="582" ht="15.75" hidden="1" customHeight="1">
      <c r="B582" s="11"/>
      <c r="E582" s="22"/>
      <c r="F582" s="18"/>
      <c r="G582" s="18"/>
      <c r="H582" s="18"/>
      <c r="I582" s="18"/>
    </row>
    <row r="583" ht="15.75" hidden="1" customHeight="1">
      <c r="B583" s="11"/>
      <c r="E583" s="22"/>
      <c r="F583" s="18"/>
      <c r="G583" s="18"/>
      <c r="H583" s="18"/>
      <c r="I583" s="18"/>
    </row>
    <row r="584" ht="15.75" hidden="1" customHeight="1">
      <c r="B584" s="11"/>
      <c r="E584" s="22"/>
      <c r="F584" s="18"/>
      <c r="G584" s="18"/>
      <c r="H584" s="18"/>
      <c r="I584" s="18"/>
    </row>
    <row r="585" ht="15.75" hidden="1" customHeight="1">
      <c r="B585" s="11"/>
      <c r="E585" s="22"/>
      <c r="F585" s="18"/>
      <c r="G585" s="18"/>
      <c r="H585" s="18"/>
      <c r="I585" s="18"/>
    </row>
    <row r="586" ht="15.75" hidden="1" customHeight="1">
      <c r="B586" s="11"/>
      <c r="E586" s="22"/>
      <c r="F586" s="18"/>
      <c r="G586" s="18"/>
      <c r="H586" s="18"/>
      <c r="I586" s="18"/>
    </row>
    <row r="587" ht="15.75" hidden="1" customHeight="1">
      <c r="B587" s="11"/>
      <c r="E587" s="22"/>
      <c r="F587" s="18"/>
      <c r="G587" s="18"/>
      <c r="H587" s="18"/>
      <c r="I587" s="18"/>
    </row>
    <row r="588" ht="15.75" hidden="1" customHeight="1">
      <c r="B588" s="11"/>
      <c r="E588" s="22"/>
      <c r="F588" s="18"/>
      <c r="G588" s="18"/>
      <c r="H588" s="18"/>
      <c r="I588" s="18"/>
    </row>
    <row r="589" ht="15.75" hidden="1" customHeight="1">
      <c r="B589" s="11"/>
      <c r="E589" s="22"/>
      <c r="F589" s="18"/>
      <c r="G589" s="18"/>
      <c r="H589" s="18"/>
      <c r="I589" s="18"/>
    </row>
    <row r="590" ht="15.75" hidden="1" customHeight="1">
      <c r="B590" s="11"/>
      <c r="E590" s="22"/>
      <c r="F590" s="18"/>
      <c r="G590" s="18"/>
      <c r="H590" s="18"/>
      <c r="I590" s="18"/>
    </row>
    <row r="591" ht="15.75" hidden="1" customHeight="1">
      <c r="B591" s="11"/>
      <c r="E591" s="22"/>
      <c r="F591" s="18"/>
      <c r="G591" s="18"/>
      <c r="H591" s="18"/>
      <c r="I591" s="18"/>
    </row>
    <row r="592" ht="15.75" hidden="1" customHeight="1">
      <c r="B592" s="11"/>
      <c r="E592" s="22"/>
      <c r="F592" s="18"/>
      <c r="G592" s="18"/>
      <c r="H592" s="18"/>
      <c r="I592" s="18"/>
    </row>
    <row r="593" ht="15.75" hidden="1" customHeight="1">
      <c r="B593" s="11"/>
      <c r="E593" s="22"/>
      <c r="F593" s="18"/>
      <c r="G593" s="18"/>
      <c r="H593" s="18"/>
      <c r="I593" s="18"/>
    </row>
    <row r="594" ht="15.75" hidden="1" customHeight="1">
      <c r="B594" s="11"/>
      <c r="E594" s="22"/>
      <c r="F594" s="18"/>
      <c r="G594" s="18"/>
      <c r="H594" s="18"/>
      <c r="I594" s="18"/>
    </row>
    <row r="595" ht="15.75" hidden="1" customHeight="1">
      <c r="B595" s="11"/>
      <c r="E595" s="22"/>
      <c r="F595" s="18"/>
      <c r="G595" s="18"/>
      <c r="H595" s="18"/>
      <c r="I595" s="18"/>
    </row>
    <row r="596" ht="15.75" hidden="1" customHeight="1">
      <c r="B596" s="11"/>
      <c r="E596" s="22"/>
      <c r="F596" s="18"/>
      <c r="G596" s="18"/>
      <c r="H596" s="18"/>
      <c r="I596" s="18"/>
    </row>
    <row r="597" ht="15.75" hidden="1" customHeight="1">
      <c r="B597" s="11"/>
      <c r="E597" s="22"/>
      <c r="F597" s="18"/>
      <c r="G597" s="18"/>
      <c r="H597" s="18"/>
      <c r="I597" s="18"/>
    </row>
    <row r="598" ht="15.75" hidden="1" customHeight="1">
      <c r="B598" s="11"/>
      <c r="E598" s="22"/>
      <c r="F598" s="18"/>
      <c r="G598" s="18"/>
      <c r="H598" s="18"/>
      <c r="I598" s="18"/>
    </row>
    <row r="599" ht="15.75" hidden="1" customHeight="1">
      <c r="B599" s="11"/>
      <c r="E599" s="22"/>
      <c r="F599" s="18"/>
      <c r="G599" s="18"/>
      <c r="H599" s="18"/>
      <c r="I599" s="18"/>
    </row>
    <row r="600" ht="15.75" hidden="1" customHeight="1">
      <c r="B600" s="11"/>
      <c r="E600" s="22"/>
      <c r="F600" s="18"/>
      <c r="G600" s="18"/>
      <c r="H600" s="18"/>
      <c r="I600" s="18"/>
    </row>
    <row r="601" ht="15.75" hidden="1" customHeight="1">
      <c r="B601" s="11"/>
      <c r="E601" s="22"/>
      <c r="F601" s="18"/>
      <c r="G601" s="18"/>
      <c r="H601" s="18"/>
      <c r="I601" s="18"/>
    </row>
    <row r="602" ht="15.75" hidden="1" customHeight="1">
      <c r="B602" s="11"/>
      <c r="E602" s="22"/>
      <c r="F602" s="18"/>
      <c r="G602" s="18"/>
      <c r="H602" s="18"/>
      <c r="I602" s="18"/>
    </row>
    <row r="603" ht="15.75" hidden="1" customHeight="1">
      <c r="B603" s="11"/>
      <c r="E603" s="22"/>
      <c r="F603" s="18"/>
      <c r="G603" s="18"/>
      <c r="H603" s="18"/>
      <c r="I603" s="18"/>
    </row>
    <row r="604" ht="15.75" hidden="1" customHeight="1">
      <c r="B604" s="11"/>
      <c r="E604" s="22"/>
      <c r="F604" s="18"/>
      <c r="G604" s="18"/>
      <c r="H604" s="18"/>
      <c r="I604" s="18"/>
    </row>
    <row r="605" ht="15.75" hidden="1" customHeight="1">
      <c r="B605" s="11"/>
      <c r="E605" s="22"/>
      <c r="F605" s="18"/>
      <c r="G605" s="18"/>
      <c r="H605" s="18"/>
      <c r="I605" s="18"/>
    </row>
    <row r="606" ht="15.75" hidden="1" customHeight="1">
      <c r="B606" s="11"/>
      <c r="E606" s="22"/>
      <c r="F606" s="18"/>
      <c r="G606" s="18"/>
      <c r="H606" s="18"/>
      <c r="I606" s="18"/>
    </row>
    <row r="607" ht="15.75" hidden="1" customHeight="1">
      <c r="B607" s="11"/>
      <c r="E607" s="22"/>
      <c r="F607" s="18"/>
      <c r="G607" s="18"/>
      <c r="H607" s="18"/>
      <c r="I607" s="18"/>
    </row>
    <row r="608" ht="15.75" hidden="1" customHeight="1">
      <c r="B608" s="11"/>
      <c r="E608" s="22"/>
      <c r="F608" s="18"/>
      <c r="G608" s="18"/>
      <c r="H608" s="18"/>
      <c r="I608" s="18"/>
    </row>
    <row r="609" ht="15.75" hidden="1" customHeight="1">
      <c r="B609" s="11"/>
      <c r="E609" s="22"/>
      <c r="F609" s="18"/>
      <c r="G609" s="18"/>
      <c r="H609" s="18"/>
      <c r="I609" s="18"/>
    </row>
    <row r="610" ht="15.75" hidden="1" customHeight="1">
      <c r="B610" s="11"/>
      <c r="E610" s="22"/>
      <c r="F610" s="18"/>
      <c r="G610" s="18"/>
      <c r="H610" s="18"/>
      <c r="I610" s="18"/>
    </row>
    <row r="611" ht="15.75" hidden="1" customHeight="1">
      <c r="B611" s="11"/>
      <c r="E611" s="22"/>
      <c r="F611" s="18"/>
      <c r="G611" s="18"/>
      <c r="H611" s="18"/>
      <c r="I611" s="18"/>
    </row>
    <row r="612" ht="15.75" hidden="1" customHeight="1">
      <c r="B612" s="11"/>
      <c r="E612" s="22"/>
      <c r="F612" s="18"/>
      <c r="G612" s="18"/>
      <c r="H612" s="18"/>
      <c r="I612" s="18"/>
    </row>
    <row r="613" ht="15.75" hidden="1" customHeight="1">
      <c r="B613" s="11"/>
      <c r="E613" s="22"/>
      <c r="F613" s="18"/>
      <c r="G613" s="18"/>
      <c r="H613" s="18"/>
      <c r="I613" s="18"/>
    </row>
    <row r="614" ht="15.75" hidden="1" customHeight="1">
      <c r="B614" s="11"/>
      <c r="E614" s="22"/>
      <c r="F614" s="18"/>
      <c r="G614" s="18"/>
      <c r="H614" s="18"/>
      <c r="I614" s="18"/>
    </row>
    <row r="615" ht="15.75" hidden="1" customHeight="1">
      <c r="B615" s="11"/>
      <c r="E615" s="22"/>
      <c r="F615" s="18"/>
      <c r="G615" s="18"/>
      <c r="H615" s="18"/>
      <c r="I615" s="18"/>
    </row>
    <row r="616" ht="15.75" hidden="1" customHeight="1">
      <c r="B616" s="11"/>
      <c r="E616" s="22"/>
      <c r="F616" s="18"/>
      <c r="G616" s="18"/>
      <c r="H616" s="18"/>
      <c r="I616" s="18"/>
    </row>
    <row r="617" ht="15.75" hidden="1" customHeight="1">
      <c r="B617" s="11"/>
      <c r="E617" s="22"/>
      <c r="F617" s="18"/>
      <c r="G617" s="18"/>
      <c r="H617" s="18"/>
      <c r="I617" s="18"/>
    </row>
    <row r="618" ht="15.75" hidden="1" customHeight="1">
      <c r="B618" s="11"/>
      <c r="E618" s="22"/>
      <c r="F618" s="18"/>
      <c r="G618" s="18"/>
      <c r="H618" s="18"/>
      <c r="I618" s="18"/>
    </row>
    <row r="619" ht="15.75" hidden="1" customHeight="1">
      <c r="B619" s="11"/>
      <c r="E619" s="22"/>
      <c r="F619" s="18"/>
      <c r="G619" s="18"/>
      <c r="H619" s="18"/>
      <c r="I619" s="18"/>
    </row>
    <row r="620" ht="15.75" hidden="1" customHeight="1">
      <c r="B620" s="11"/>
      <c r="E620" s="22"/>
      <c r="F620" s="18"/>
      <c r="G620" s="18"/>
      <c r="H620" s="18"/>
      <c r="I620" s="18"/>
    </row>
    <row r="621" ht="15.75" hidden="1" customHeight="1">
      <c r="B621" s="11"/>
      <c r="E621" s="22"/>
      <c r="F621" s="18"/>
      <c r="G621" s="18"/>
      <c r="H621" s="18"/>
      <c r="I621" s="18"/>
    </row>
    <row r="622" ht="15.75" hidden="1" customHeight="1">
      <c r="B622" s="11"/>
      <c r="E622" s="22"/>
      <c r="F622" s="18"/>
      <c r="G622" s="18"/>
      <c r="H622" s="18"/>
      <c r="I622" s="18"/>
    </row>
    <row r="623" ht="15.75" hidden="1" customHeight="1">
      <c r="B623" s="11"/>
      <c r="E623" s="22"/>
      <c r="F623" s="18"/>
      <c r="G623" s="18"/>
      <c r="H623" s="18"/>
      <c r="I623" s="18"/>
    </row>
    <row r="624" ht="15.75" hidden="1" customHeight="1">
      <c r="B624" s="11"/>
      <c r="E624" s="22"/>
      <c r="F624" s="18"/>
      <c r="G624" s="18"/>
      <c r="H624" s="18"/>
      <c r="I624" s="18"/>
    </row>
    <row r="625" ht="15.75" hidden="1" customHeight="1">
      <c r="B625" s="11"/>
      <c r="E625" s="22"/>
      <c r="F625" s="18"/>
      <c r="G625" s="18"/>
      <c r="H625" s="18"/>
      <c r="I625" s="18"/>
    </row>
    <row r="626" ht="15.75" hidden="1" customHeight="1">
      <c r="B626" s="11"/>
      <c r="E626" s="22"/>
      <c r="F626" s="18"/>
      <c r="G626" s="18"/>
      <c r="H626" s="18"/>
      <c r="I626" s="18"/>
    </row>
    <row r="627" ht="15.75" hidden="1" customHeight="1">
      <c r="B627" s="11"/>
      <c r="E627" s="22"/>
      <c r="F627" s="18"/>
      <c r="G627" s="18"/>
      <c r="H627" s="18"/>
      <c r="I627" s="18"/>
    </row>
    <row r="628" ht="15.75" hidden="1" customHeight="1">
      <c r="B628" s="11"/>
      <c r="E628" s="22"/>
      <c r="F628" s="18"/>
      <c r="G628" s="18"/>
      <c r="H628" s="18"/>
      <c r="I628" s="18"/>
    </row>
    <row r="629" ht="15.75" hidden="1" customHeight="1">
      <c r="B629" s="11"/>
      <c r="E629" s="22"/>
      <c r="F629" s="18"/>
      <c r="G629" s="18"/>
      <c r="H629" s="18"/>
      <c r="I629" s="18"/>
    </row>
    <row r="630" ht="15.75" hidden="1" customHeight="1">
      <c r="B630" s="11"/>
      <c r="E630" s="22"/>
      <c r="F630" s="18"/>
      <c r="G630" s="18"/>
      <c r="H630" s="18"/>
      <c r="I630" s="18"/>
    </row>
    <row r="631" ht="15.75" hidden="1" customHeight="1">
      <c r="B631" s="11"/>
      <c r="E631" s="22"/>
      <c r="F631" s="18"/>
      <c r="G631" s="18"/>
      <c r="H631" s="18"/>
      <c r="I631" s="18"/>
    </row>
    <row r="632" ht="15.75" hidden="1" customHeight="1">
      <c r="B632" s="11"/>
      <c r="E632" s="22"/>
      <c r="F632" s="18"/>
      <c r="G632" s="18"/>
      <c r="H632" s="18"/>
      <c r="I632" s="18"/>
    </row>
    <row r="633" ht="15.75" hidden="1" customHeight="1">
      <c r="B633" s="11"/>
      <c r="E633" s="22"/>
      <c r="F633" s="18"/>
      <c r="G633" s="18"/>
      <c r="H633" s="18"/>
      <c r="I633" s="18"/>
    </row>
    <row r="634" ht="15.75" hidden="1" customHeight="1">
      <c r="B634" s="11"/>
      <c r="E634" s="22"/>
      <c r="F634" s="18"/>
      <c r="G634" s="18"/>
      <c r="H634" s="18"/>
      <c r="I634" s="18"/>
    </row>
    <row r="635" ht="15.75" hidden="1" customHeight="1">
      <c r="B635" s="11"/>
      <c r="E635" s="22"/>
      <c r="F635" s="18"/>
      <c r="G635" s="18"/>
      <c r="H635" s="18"/>
      <c r="I635" s="18"/>
    </row>
    <row r="636" ht="15.75" hidden="1" customHeight="1">
      <c r="B636" s="11"/>
      <c r="E636" s="22"/>
      <c r="F636" s="18"/>
      <c r="G636" s="18"/>
      <c r="H636" s="18"/>
      <c r="I636" s="18"/>
    </row>
    <row r="637" ht="15.75" hidden="1" customHeight="1">
      <c r="B637" s="11"/>
      <c r="E637" s="22"/>
      <c r="F637" s="18"/>
      <c r="G637" s="18"/>
      <c r="H637" s="18"/>
      <c r="I637" s="18"/>
    </row>
    <row r="638" ht="15.75" hidden="1" customHeight="1">
      <c r="B638" s="11"/>
      <c r="E638" s="22"/>
      <c r="F638" s="18"/>
      <c r="G638" s="18"/>
      <c r="H638" s="18"/>
      <c r="I638" s="18"/>
    </row>
    <row r="639" ht="15.75" hidden="1" customHeight="1">
      <c r="B639" s="11"/>
      <c r="E639" s="22"/>
      <c r="F639" s="18"/>
      <c r="G639" s="18"/>
      <c r="H639" s="18"/>
      <c r="I639" s="18"/>
    </row>
    <row r="640" ht="15.75" hidden="1" customHeight="1">
      <c r="B640" s="11"/>
      <c r="E640" s="22"/>
      <c r="F640" s="18"/>
      <c r="G640" s="18"/>
      <c r="H640" s="18"/>
      <c r="I640" s="18"/>
    </row>
    <row r="641" ht="15.75" hidden="1" customHeight="1">
      <c r="B641" s="11"/>
      <c r="E641" s="22"/>
      <c r="F641" s="18"/>
      <c r="G641" s="18"/>
      <c r="H641" s="18"/>
      <c r="I641" s="18"/>
    </row>
    <row r="642" ht="15.75" hidden="1" customHeight="1">
      <c r="B642" s="11"/>
      <c r="E642" s="22"/>
      <c r="F642" s="18"/>
      <c r="G642" s="18"/>
      <c r="H642" s="18"/>
      <c r="I642" s="18"/>
    </row>
    <row r="643" ht="15.75" hidden="1" customHeight="1">
      <c r="B643" s="11"/>
      <c r="E643" s="22"/>
      <c r="F643" s="18"/>
      <c r="G643" s="18"/>
      <c r="H643" s="18"/>
      <c r="I643" s="18"/>
    </row>
    <row r="644" ht="15.75" hidden="1" customHeight="1">
      <c r="B644" s="11"/>
      <c r="E644" s="22"/>
      <c r="F644" s="18"/>
      <c r="G644" s="18"/>
      <c r="H644" s="18"/>
      <c r="I644" s="18"/>
    </row>
    <row r="645" ht="15.75" hidden="1" customHeight="1">
      <c r="B645" s="11"/>
      <c r="E645" s="22"/>
      <c r="F645" s="18"/>
      <c r="G645" s="18"/>
      <c r="H645" s="18"/>
      <c r="I645" s="18"/>
    </row>
    <row r="646" ht="15.75" hidden="1" customHeight="1">
      <c r="B646" s="11"/>
      <c r="E646" s="22"/>
      <c r="F646" s="18"/>
      <c r="G646" s="18"/>
      <c r="H646" s="18"/>
      <c r="I646" s="18"/>
    </row>
    <row r="647" ht="15.75" hidden="1" customHeight="1">
      <c r="B647" s="11"/>
      <c r="E647" s="22"/>
      <c r="F647" s="18"/>
      <c r="G647" s="18"/>
      <c r="H647" s="18"/>
      <c r="I647" s="18"/>
    </row>
    <row r="648" ht="15.75" hidden="1" customHeight="1">
      <c r="B648" s="11"/>
      <c r="E648" s="22"/>
      <c r="F648" s="18"/>
      <c r="G648" s="18"/>
      <c r="H648" s="18"/>
      <c r="I648" s="18"/>
    </row>
    <row r="649" ht="15.75" hidden="1" customHeight="1">
      <c r="B649" s="11"/>
      <c r="E649" s="22"/>
      <c r="F649" s="18"/>
      <c r="G649" s="18"/>
      <c r="H649" s="18"/>
      <c r="I649" s="18"/>
    </row>
    <row r="650" ht="15.75" hidden="1" customHeight="1">
      <c r="B650" s="11"/>
      <c r="E650" s="22"/>
      <c r="F650" s="18"/>
      <c r="G650" s="18"/>
      <c r="H650" s="18"/>
      <c r="I650" s="18"/>
    </row>
    <row r="651" ht="15.75" hidden="1" customHeight="1">
      <c r="B651" s="11"/>
      <c r="E651" s="22"/>
      <c r="F651" s="18"/>
      <c r="G651" s="18"/>
      <c r="H651" s="18"/>
      <c r="I651" s="18"/>
    </row>
    <row r="652" ht="15.75" hidden="1" customHeight="1">
      <c r="B652" s="11"/>
      <c r="E652" s="22"/>
      <c r="F652" s="18"/>
      <c r="G652" s="18"/>
      <c r="H652" s="18"/>
      <c r="I652" s="18"/>
    </row>
    <row r="653" ht="15.75" hidden="1" customHeight="1">
      <c r="B653" s="11"/>
      <c r="E653" s="22"/>
      <c r="F653" s="18"/>
      <c r="G653" s="18"/>
      <c r="H653" s="18"/>
      <c r="I653" s="18"/>
    </row>
    <row r="654" ht="15.75" hidden="1" customHeight="1">
      <c r="B654" s="11"/>
      <c r="E654" s="22"/>
      <c r="F654" s="18"/>
      <c r="G654" s="18"/>
      <c r="H654" s="18"/>
      <c r="I654" s="18"/>
    </row>
    <row r="655" ht="15.75" hidden="1" customHeight="1">
      <c r="B655" s="11"/>
      <c r="E655" s="22"/>
      <c r="F655" s="18"/>
      <c r="G655" s="18"/>
      <c r="H655" s="18"/>
      <c r="I655" s="18"/>
    </row>
    <row r="656" ht="15.75" hidden="1" customHeight="1">
      <c r="B656" s="11"/>
      <c r="E656" s="22"/>
      <c r="F656" s="18"/>
      <c r="G656" s="18"/>
      <c r="H656" s="18"/>
      <c r="I656" s="18"/>
    </row>
    <row r="657" ht="15.75" hidden="1" customHeight="1">
      <c r="B657" s="11"/>
      <c r="E657" s="22"/>
      <c r="F657" s="18"/>
      <c r="G657" s="18"/>
      <c r="H657" s="18"/>
      <c r="I657" s="18"/>
    </row>
    <row r="658" ht="15.75" hidden="1" customHeight="1">
      <c r="B658" s="11"/>
      <c r="E658" s="22"/>
      <c r="F658" s="18"/>
      <c r="G658" s="18"/>
      <c r="H658" s="18"/>
      <c r="I658" s="18"/>
    </row>
    <row r="659" ht="15.75" hidden="1" customHeight="1">
      <c r="B659" s="11"/>
      <c r="E659" s="22"/>
      <c r="F659" s="18"/>
      <c r="G659" s="18"/>
      <c r="H659" s="18"/>
      <c r="I659" s="18"/>
    </row>
    <row r="660" ht="15.75" hidden="1" customHeight="1">
      <c r="B660" s="11"/>
      <c r="E660" s="22"/>
      <c r="F660" s="18"/>
      <c r="G660" s="18"/>
      <c r="H660" s="18"/>
      <c r="I660" s="18"/>
    </row>
    <row r="661" ht="15.75" hidden="1" customHeight="1">
      <c r="B661" s="11"/>
      <c r="E661" s="22"/>
      <c r="F661" s="18"/>
      <c r="G661" s="18"/>
      <c r="H661" s="18"/>
      <c r="I661" s="18"/>
    </row>
    <row r="662" ht="15.75" hidden="1" customHeight="1">
      <c r="B662" s="11"/>
      <c r="E662" s="22"/>
      <c r="F662" s="18"/>
      <c r="G662" s="18"/>
      <c r="H662" s="18"/>
      <c r="I662" s="18"/>
    </row>
    <row r="663" ht="15.75" hidden="1" customHeight="1">
      <c r="B663" s="11"/>
      <c r="E663" s="22"/>
      <c r="F663" s="18"/>
      <c r="G663" s="18"/>
      <c r="H663" s="18"/>
      <c r="I663" s="18"/>
    </row>
    <row r="664" ht="15.75" hidden="1" customHeight="1">
      <c r="B664" s="11"/>
      <c r="E664" s="22"/>
      <c r="F664" s="18"/>
      <c r="G664" s="18"/>
      <c r="H664" s="18"/>
      <c r="I664" s="18"/>
    </row>
    <row r="665" ht="15.75" hidden="1" customHeight="1">
      <c r="B665" s="11"/>
      <c r="E665" s="22"/>
      <c r="F665" s="18"/>
      <c r="G665" s="18"/>
      <c r="H665" s="18"/>
      <c r="I665" s="18"/>
    </row>
    <row r="666" ht="15.75" hidden="1" customHeight="1">
      <c r="B666" s="11"/>
      <c r="E666" s="22"/>
      <c r="F666" s="18"/>
      <c r="G666" s="18"/>
      <c r="H666" s="18"/>
      <c r="I666" s="18"/>
    </row>
    <row r="667" ht="15.75" hidden="1" customHeight="1">
      <c r="B667" s="11"/>
      <c r="E667" s="22"/>
      <c r="F667" s="18"/>
      <c r="G667" s="18"/>
      <c r="H667" s="18"/>
      <c r="I667" s="18"/>
    </row>
    <row r="668" ht="15.75" hidden="1" customHeight="1">
      <c r="B668" s="11"/>
      <c r="E668" s="22"/>
      <c r="F668" s="18"/>
      <c r="G668" s="18"/>
      <c r="H668" s="18"/>
      <c r="I668" s="18"/>
    </row>
    <row r="669" ht="15.75" hidden="1" customHeight="1">
      <c r="B669" s="11"/>
      <c r="E669" s="22"/>
      <c r="F669" s="18"/>
      <c r="G669" s="18"/>
      <c r="H669" s="18"/>
      <c r="I669" s="18"/>
    </row>
    <row r="670" ht="15.75" hidden="1" customHeight="1">
      <c r="B670" s="11"/>
      <c r="E670" s="22"/>
      <c r="F670" s="18"/>
      <c r="G670" s="18"/>
      <c r="H670" s="18"/>
      <c r="I670" s="18"/>
    </row>
    <row r="671" ht="15.75" hidden="1" customHeight="1">
      <c r="B671" s="11"/>
      <c r="E671" s="22"/>
      <c r="F671" s="18"/>
      <c r="G671" s="18"/>
      <c r="H671" s="18"/>
      <c r="I671" s="18"/>
    </row>
    <row r="672" ht="15.75" hidden="1" customHeight="1">
      <c r="B672" s="11"/>
      <c r="E672" s="22"/>
      <c r="F672" s="18"/>
      <c r="G672" s="18"/>
      <c r="H672" s="18"/>
      <c r="I672" s="18"/>
    </row>
    <row r="673" ht="15.75" hidden="1" customHeight="1">
      <c r="B673" s="11"/>
      <c r="E673" s="22"/>
      <c r="F673" s="18"/>
      <c r="G673" s="18"/>
      <c r="H673" s="18"/>
      <c r="I673" s="18"/>
    </row>
    <row r="674" ht="15.75" hidden="1" customHeight="1">
      <c r="B674" s="11"/>
      <c r="E674" s="22"/>
      <c r="F674" s="18"/>
      <c r="G674" s="18"/>
      <c r="H674" s="18"/>
      <c r="I674" s="18"/>
    </row>
    <row r="675" ht="15.75" hidden="1" customHeight="1">
      <c r="B675" s="11"/>
      <c r="E675" s="22"/>
      <c r="F675" s="18"/>
      <c r="G675" s="18"/>
      <c r="H675" s="18"/>
      <c r="I675" s="18"/>
    </row>
    <row r="676" ht="15.75" hidden="1" customHeight="1">
      <c r="B676" s="11"/>
      <c r="E676" s="22"/>
      <c r="F676" s="18"/>
      <c r="G676" s="18"/>
      <c r="H676" s="18"/>
      <c r="I676" s="18"/>
    </row>
    <row r="677" ht="15.75" hidden="1" customHeight="1">
      <c r="B677" s="11"/>
      <c r="E677" s="22"/>
      <c r="F677" s="18"/>
      <c r="G677" s="18"/>
      <c r="H677" s="18"/>
      <c r="I677" s="18"/>
    </row>
    <row r="678" ht="15.75" hidden="1" customHeight="1">
      <c r="B678" s="11"/>
      <c r="E678" s="22"/>
      <c r="F678" s="18"/>
      <c r="G678" s="18"/>
      <c r="H678" s="18"/>
      <c r="I678" s="18"/>
    </row>
    <row r="679" ht="15.75" hidden="1" customHeight="1">
      <c r="B679" s="11"/>
      <c r="E679" s="22"/>
      <c r="F679" s="18"/>
      <c r="G679" s="18"/>
      <c r="H679" s="18"/>
      <c r="I679" s="18"/>
    </row>
    <row r="680" ht="15.75" hidden="1" customHeight="1">
      <c r="B680" s="11"/>
      <c r="E680" s="22"/>
      <c r="F680" s="18"/>
      <c r="G680" s="18"/>
      <c r="H680" s="18"/>
      <c r="I680" s="18"/>
    </row>
    <row r="681" ht="15.75" hidden="1" customHeight="1">
      <c r="B681" s="11"/>
      <c r="E681" s="22"/>
      <c r="F681" s="18"/>
      <c r="G681" s="18"/>
      <c r="H681" s="18"/>
      <c r="I681" s="18"/>
    </row>
    <row r="682" ht="15.75" hidden="1" customHeight="1">
      <c r="B682" s="11"/>
      <c r="E682" s="22"/>
      <c r="F682" s="18"/>
      <c r="G682" s="18"/>
      <c r="H682" s="18"/>
      <c r="I682" s="18"/>
    </row>
    <row r="683" ht="15.75" hidden="1" customHeight="1">
      <c r="B683" s="11"/>
      <c r="E683" s="22"/>
      <c r="F683" s="18"/>
      <c r="G683" s="18"/>
      <c r="H683" s="18"/>
      <c r="I683" s="18"/>
    </row>
    <row r="684" ht="15.75" hidden="1" customHeight="1">
      <c r="B684" s="11"/>
      <c r="E684" s="22"/>
      <c r="F684" s="18"/>
      <c r="G684" s="18"/>
      <c r="H684" s="18"/>
      <c r="I684" s="18"/>
    </row>
    <row r="685" ht="15.75" hidden="1" customHeight="1">
      <c r="B685" s="11"/>
      <c r="E685" s="22"/>
      <c r="F685" s="18"/>
      <c r="G685" s="18"/>
      <c r="H685" s="18"/>
      <c r="I685" s="18"/>
    </row>
    <row r="686" ht="15.75" hidden="1" customHeight="1">
      <c r="B686" s="11"/>
      <c r="E686" s="22"/>
      <c r="F686" s="18"/>
      <c r="G686" s="18"/>
      <c r="H686" s="18"/>
      <c r="I686" s="18"/>
    </row>
    <row r="687" ht="15.75" hidden="1" customHeight="1">
      <c r="B687" s="11"/>
      <c r="E687" s="22"/>
      <c r="F687" s="18"/>
      <c r="G687" s="18"/>
      <c r="H687" s="18"/>
      <c r="I687" s="18"/>
    </row>
    <row r="688" ht="15.75" hidden="1" customHeight="1">
      <c r="B688" s="11"/>
      <c r="E688" s="22"/>
      <c r="F688" s="18"/>
      <c r="G688" s="18"/>
      <c r="H688" s="18"/>
      <c r="I688" s="18"/>
    </row>
    <row r="689" ht="15.75" hidden="1" customHeight="1">
      <c r="B689" s="11"/>
      <c r="E689" s="22"/>
      <c r="F689" s="18"/>
      <c r="G689" s="18"/>
      <c r="H689" s="18"/>
      <c r="I689" s="18"/>
    </row>
    <row r="690" ht="15.75" hidden="1" customHeight="1">
      <c r="B690" s="11"/>
      <c r="E690" s="22"/>
      <c r="F690" s="18"/>
      <c r="G690" s="18"/>
      <c r="H690" s="18"/>
      <c r="I690" s="18"/>
    </row>
    <row r="691" ht="15.75" hidden="1" customHeight="1">
      <c r="B691" s="11"/>
      <c r="E691" s="22"/>
      <c r="F691" s="18"/>
      <c r="G691" s="18"/>
      <c r="H691" s="18"/>
      <c r="I691" s="18"/>
    </row>
    <row r="692" ht="15.75" hidden="1" customHeight="1">
      <c r="B692" s="11"/>
      <c r="E692" s="22"/>
      <c r="F692" s="18"/>
      <c r="G692" s="18"/>
      <c r="H692" s="18"/>
      <c r="I692" s="18"/>
    </row>
    <row r="693" ht="15.75" hidden="1" customHeight="1">
      <c r="B693" s="11"/>
      <c r="E693" s="22"/>
      <c r="F693" s="18"/>
      <c r="G693" s="18"/>
      <c r="H693" s="18"/>
      <c r="I693" s="18"/>
    </row>
    <row r="694" ht="15.75" hidden="1" customHeight="1">
      <c r="B694" s="11"/>
      <c r="E694" s="22"/>
      <c r="F694" s="18"/>
      <c r="G694" s="18"/>
      <c r="H694" s="18"/>
      <c r="I694" s="18"/>
    </row>
    <row r="695" ht="15.75" hidden="1" customHeight="1">
      <c r="B695" s="11"/>
      <c r="E695" s="22"/>
      <c r="F695" s="18"/>
      <c r="G695" s="18"/>
      <c r="H695" s="18"/>
      <c r="I695" s="18"/>
    </row>
    <row r="696" ht="15.75" hidden="1" customHeight="1">
      <c r="B696" s="11"/>
      <c r="E696" s="22"/>
      <c r="F696" s="18"/>
      <c r="G696" s="18"/>
      <c r="H696" s="18"/>
      <c r="I696" s="18"/>
    </row>
    <row r="697" ht="15.75" hidden="1" customHeight="1">
      <c r="B697" s="11"/>
      <c r="E697" s="22"/>
      <c r="F697" s="18"/>
      <c r="G697" s="18"/>
      <c r="H697" s="18"/>
      <c r="I697" s="18"/>
    </row>
    <row r="698" ht="15.75" hidden="1" customHeight="1">
      <c r="B698" s="11"/>
      <c r="E698" s="22"/>
      <c r="F698" s="18"/>
      <c r="G698" s="18"/>
      <c r="H698" s="18"/>
      <c r="I698" s="18"/>
    </row>
    <row r="699" ht="15.75" hidden="1" customHeight="1">
      <c r="B699" s="11"/>
      <c r="E699" s="22"/>
      <c r="F699" s="18"/>
      <c r="G699" s="18"/>
      <c r="H699" s="18"/>
      <c r="I699" s="18"/>
    </row>
    <row r="700" ht="15.75" hidden="1" customHeight="1">
      <c r="B700" s="11"/>
      <c r="E700" s="22"/>
      <c r="F700" s="18"/>
      <c r="G700" s="18"/>
      <c r="H700" s="18"/>
      <c r="I700" s="18"/>
    </row>
    <row r="701" ht="15.75" hidden="1" customHeight="1">
      <c r="B701" s="11"/>
      <c r="E701" s="22"/>
      <c r="F701" s="18"/>
      <c r="G701" s="18"/>
      <c r="H701" s="18"/>
      <c r="I701" s="18"/>
    </row>
    <row r="702" ht="15.75" hidden="1" customHeight="1">
      <c r="B702" s="11"/>
      <c r="E702" s="22"/>
      <c r="F702" s="18"/>
      <c r="G702" s="18"/>
      <c r="H702" s="18"/>
      <c r="I702" s="18"/>
    </row>
    <row r="703" ht="15.75" hidden="1" customHeight="1">
      <c r="B703" s="11"/>
      <c r="E703" s="22"/>
      <c r="F703" s="18"/>
      <c r="G703" s="18"/>
      <c r="H703" s="18"/>
      <c r="I703" s="18"/>
    </row>
    <row r="704" ht="15.75" hidden="1" customHeight="1">
      <c r="B704" s="11"/>
      <c r="E704" s="22"/>
      <c r="F704" s="18"/>
      <c r="G704" s="18"/>
      <c r="H704" s="18"/>
      <c r="I704" s="18"/>
    </row>
    <row r="705" ht="15.75" hidden="1" customHeight="1">
      <c r="B705" s="11"/>
      <c r="E705" s="22"/>
      <c r="F705" s="18"/>
      <c r="G705" s="18"/>
      <c r="H705" s="18"/>
      <c r="I705" s="18"/>
    </row>
    <row r="706" ht="15.75" hidden="1" customHeight="1">
      <c r="B706" s="11"/>
      <c r="E706" s="22"/>
      <c r="F706" s="18"/>
      <c r="G706" s="18"/>
      <c r="H706" s="18"/>
      <c r="I706" s="18"/>
    </row>
    <row r="707" ht="15.75" hidden="1" customHeight="1">
      <c r="B707" s="11"/>
      <c r="E707" s="22"/>
      <c r="F707" s="18"/>
      <c r="G707" s="18"/>
      <c r="H707" s="18"/>
      <c r="I707" s="18"/>
    </row>
    <row r="708" ht="15.75" hidden="1" customHeight="1">
      <c r="B708" s="11"/>
      <c r="E708" s="22"/>
      <c r="F708" s="18"/>
      <c r="G708" s="18"/>
      <c r="H708" s="18"/>
      <c r="I708" s="18"/>
    </row>
    <row r="709" ht="15.75" hidden="1" customHeight="1">
      <c r="B709" s="11"/>
      <c r="E709" s="22"/>
      <c r="F709" s="18"/>
      <c r="G709" s="18"/>
      <c r="H709" s="18"/>
      <c r="I709" s="18"/>
    </row>
    <row r="710" ht="15.75" hidden="1" customHeight="1">
      <c r="B710" s="11"/>
      <c r="E710" s="22"/>
      <c r="F710" s="18"/>
      <c r="G710" s="18"/>
      <c r="H710" s="18"/>
      <c r="I710" s="18"/>
    </row>
    <row r="711" ht="15.75" hidden="1" customHeight="1">
      <c r="B711" s="11"/>
      <c r="E711" s="22"/>
      <c r="F711" s="18"/>
      <c r="G711" s="18"/>
      <c r="H711" s="18"/>
      <c r="I711" s="18"/>
    </row>
    <row r="712" ht="15.75" hidden="1" customHeight="1">
      <c r="B712" s="11"/>
      <c r="E712" s="22"/>
      <c r="F712" s="18"/>
      <c r="G712" s="18"/>
      <c r="H712" s="18"/>
      <c r="I712" s="18"/>
    </row>
    <row r="713" ht="15.75" hidden="1" customHeight="1">
      <c r="B713" s="11"/>
      <c r="E713" s="22"/>
      <c r="F713" s="18"/>
      <c r="G713" s="18"/>
      <c r="H713" s="18"/>
      <c r="I713" s="18"/>
    </row>
    <row r="714" ht="15.75" hidden="1" customHeight="1">
      <c r="B714" s="11"/>
      <c r="E714" s="22"/>
      <c r="F714" s="18"/>
      <c r="G714" s="18"/>
      <c r="H714" s="18"/>
      <c r="I714" s="18"/>
    </row>
    <row r="715" ht="15.75" hidden="1" customHeight="1">
      <c r="B715" s="11"/>
      <c r="E715" s="22"/>
      <c r="F715" s="18"/>
      <c r="G715" s="18"/>
      <c r="H715" s="18"/>
      <c r="I715" s="18"/>
    </row>
    <row r="716" ht="15.75" hidden="1" customHeight="1">
      <c r="B716" s="11"/>
      <c r="E716" s="22"/>
      <c r="F716" s="18"/>
      <c r="G716" s="18"/>
      <c r="H716" s="18"/>
      <c r="I716" s="18"/>
    </row>
    <row r="717" ht="15.75" hidden="1" customHeight="1">
      <c r="B717" s="11"/>
      <c r="E717" s="22"/>
      <c r="F717" s="18"/>
      <c r="G717" s="18"/>
      <c r="H717" s="18"/>
      <c r="I717" s="18"/>
    </row>
    <row r="718" ht="15.75" hidden="1" customHeight="1">
      <c r="B718" s="11"/>
      <c r="E718" s="22"/>
      <c r="F718" s="18"/>
      <c r="G718" s="18"/>
      <c r="H718" s="18"/>
      <c r="I718" s="18"/>
    </row>
    <row r="719" ht="15.75" hidden="1" customHeight="1">
      <c r="B719" s="11"/>
      <c r="E719" s="22"/>
      <c r="F719" s="18"/>
      <c r="G719" s="18"/>
      <c r="H719" s="18"/>
      <c r="I719" s="18"/>
    </row>
    <row r="720" ht="15.75" hidden="1" customHeight="1">
      <c r="B720" s="11"/>
      <c r="E720" s="22"/>
      <c r="F720" s="18"/>
      <c r="G720" s="18"/>
      <c r="H720" s="18"/>
      <c r="I720" s="18"/>
    </row>
    <row r="721" ht="15.75" hidden="1" customHeight="1">
      <c r="B721" s="11"/>
      <c r="E721" s="22"/>
      <c r="F721" s="18"/>
      <c r="G721" s="18"/>
      <c r="H721" s="18"/>
      <c r="I721" s="18"/>
    </row>
    <row r="722" ht="15.75" hidden="1" customHeight="1">
      <c r="B722" s="11"/>
      <c r="E722" s="22"/>
      <c r="F722" s="18"/>
      <c r="G722" s="18"/>
      <c r="H722" s="18"/>
      <c r="I722" s="18"/>
    </row>
    <row r="723" ht="15.75" hidden="1" customHeight="1">
      <c r="B723" s="11"/>
      <c r="E723" s="22"/>
      <c r="F723" s="18"/>
      <c r="G723" s="18"/>
      <c r="H723" s="18"/>
      <c r="I723" s="18"/>
    </row>
    <row r="724" ht="15.75" hidden="1" customHeight="1">
      <c r="B724" s="11"/>
      <c r="E724" s="22"/>
      <c r="F724" s="18"/>
      <c r="G724" s="18"/>
      <c r="H724" s="18"/>
      <c r="I724" s="18"/>
    </row>
    <row r="725" ht="15.75" hidden="1" customHeight="1">
      <c r="B725" s="11"/>
      <c r="E725" s="22"/>
      <c r="F725" s="18"/>
      <c r="G725" s="18"/>
      <c r="H725" s="18"/>
      <c r="I725" s="18"/>
    </row>
    <row r="726" ht="15.75" hidden="1" customHeight="1">
      <c r="B726" s="11"/>
      <c r="E726" s="22"/>
      <c r="F726" s="18"/>
      <c r="G726" s="18"/>
      <c r="H726" s="18"/>
      <c r="I726" s="18"/>
    </row>
    <row r="727" ht="15.75" hidden="1" customHeight="1">
      <c r="B727" s="11"/>
      <c r="E727" s="22"/>
      <c r="F727" s="18"/>
      <c r="G727" s="18"/>
      <c r="H727" s="18"/>
      <c r="I727" s="18"/>
    </row>
    <row r="728" ht="15.75" hidden="1" customHeight="1">
      <c r="B728" s="11"/>
      <c r="E728" s="22"/>
      <c r="F728" s="18"/>
      <c r="G728" s="18"/>
      <c r="H728" s="18"/>
      <c r="I728" s="18"/>
    </row>
    <row r="729" ht="15.75" hidden="1" customHeight="1">
      <c r="B729" s="11"/>
      <c r="E729" s="22"/>
      <c r="F729" s="18"/>
      <c r="G729" s="18"/>
      <c r="H729" s="18"/>
      <c r="I729" s="18"/>
    </row>
    <row r="730" ht="15.75" hidden="1" customHeight="1">
      <c r="B730" s="11"/>
      <c r="E730" s="22"/>
      <c r="F730" s="18"/>
      <c r="G730" s="18"/>
      <c r="H730" s="18"/>
      <c r="I730" s="18"/>
    </row>
    <row r="731" ht="15.75" hidden="1" customHeight="1">
      <c r="B731" s="11"/>
      <c r="E731" s="22"/>
      <c r="F731" s="18"/>
      <c r="G731" s="18"/>
      <c r="H731" s="18"/>
      <c r="I731" s="18"/>
    </row>
    <row r="732" ht="15.75" hidden="1" customHeight="1">
      <c r="B732" s="11"/>
      <c r="E732" s="22"/>
      <c r="F732" s="18"/>
      <c r="G732" s="18"/>
      <c r="H732" s="18"/>
      <c r="I732" s="18"/>
    </row>
    <row r="733" ht="15.75" hidden="1" customHeight="1">
      <c r="B733" s="11"/>
      <c r="E733" s="22"/>
      <c r="F733" s="18"/>
      <c r="G733" s="18"/>
      <c r="H733" s="18"/>
      <c r="I733" s="18"/>
    </row>
    <row r="734" ht="15.75" hidden="1" customHeight="1">
      <c r="B734" s="11"/>
      <c r="E734" s="22"/>
      <c r="F734" s="18"/>
      <c r="G734" s="18"/>
      <c r="H734" s="18"/>
      <c r="I734" s="18"/>
    </row>
    <row r="735" ht="15.75" hidden="1" customHeight="1">
      <c r="B735" s="11"/>
      <c r="E735" s="22"/>
      <c r="F735" s="18"/>
      <c r="G735" s="18"/>
      <c r="H735" s="18"/>
      <c r="I735" s="18"/>
    </row>
    <row r="736" ht="15.75" hidden="1" customHeight="1">
      <c r="B736" s="11"/>
      <c r="E736" s="22"/>
      <c r="F736" s="18"/>
      <c r="G736" s="18"/>
      <c r="H736" s="18"/>
      <c r="I736" s="18"/>
    </row>
    <row r="737" ht="15.75" hidden="1" customHeight="1">
      <c r="B737" s="11"/>
      <c r="E737" s="22"/>
      <c r="F737" s="18"/>
      <c r="G737" s="18"/>
      <c r="H737" s="18"/>
      <c r="I737" s="18"/>
    </row>
    <row r="738" ht="15.75" hidden="1" customHeight="1">
      <c r="B738" s="11"/>
      <c r="E738" s="22"/>
      <c r="F738" s="18"/>
      <c r="G738" s="18"/>
      <c r="H738" s="18"/>
      <c r="I738" s="18"/>
    </row>
    <row r="739" ht="15.75" hidden="1" customHeight="1">
      <c r="B739" s="11"/>
      <c r="E739" s="22"/>
      <c r="F739" s="18"/>
      <c r="G739" s="18"/>
      <c r="H739" s="18"/>
      <c r="I739" s="18"/>
    </row>
    <row r="740" ht="15.75" hidden="1" customHeight="1">
      <c r="B740" s="11"/>
      <c r="E740" s="22"/>
      <c r="F740" s="18"/>
      <c r="G740" s="18"/>
      <c r="H740" s="18"/>
      <c r="I740" s="18"/>
    </row>
    <row r="741" ht="15.75" hidden="1" customHeight="1">
      <c r="B741" s="11"/>
      <c r="E741" s="22"/>
      <c r="F741" s="18"/>
      <c r="G741" s="18"/>
      <c r="H741" s="18"/>
      <c r="I741" s="18"/>
    </row>
    <row r="742" ht="15.75" hidden="1" customHeight="1">
      <c r="B742" s="11"/>
      <c r="E742" s="22"/>
      <c r="F742" s="18"/>
      <c r="G742" s="18"/>
      <c r="H742" s="18"/>
      <c r="I742" s="18"/>
    </row>
    <row r="743" ht="15.75" hidden="1" customHeight="1">
      <c r="B743" s="11"/>
      <c r="E743" s="22"/>
      <c r="F743" s="18"/>
      <c r="G743" s="18"/>
      <c r="H743" s="18"/>
      <c r="I743" s="18"/>
    </row>
    <row r="744" ht="15.75" hidden="1" customHeight="1">
      <c r="B744" s="11"/>
      <c r="E744" s="22"/>
      <c r="F744" s="18"/>
      <c r="G744" s="18"/>
      <c r="H744" s="18"/>
      <c r="I744" s="18"/>
    </row>
    <row r="745" ht="15.75" hidden="1" customHeight="1">
      <c r="B745" s="11"/>
      <c r="E745" s="22"/>
      <c r="F745" s="18"/>
      <c r="G745" s="18"/>
      <c r="H745" s="18"/>
      <c r="I745" s="18"/>
    </row>
    <row r="746" ht="15.75" hidden="1" customHeight="1">
      <c r="B746" s="11"/>
      <c r="E746" s="22"/>
      <c r="F746" s="18"/>
      <c r="G746" s="18"/>
      <c r="H746" s="18"/>
      <c r="I746" s="18"/>
    </row>
    <row r="747" ht="15.75" hidden="1" customHeight="1">
      <c r="B747" s="11"/>
      <c r="E747" s="22"/>
      <c r="F747" s="18"/>
      <c r="G747" s="18"/>
      <c r="H747" s="18"/>
      <c r="I747" s="18"/>
    </row>
    <row r="748" ht="15.75" hidden="1" customHeight="1">
      <c r="B748" s="11"/>
      <c r="E748" s="22"/>
      <c r="F748" s="18"/>
      <c r="G748" s="18"/>
      <c r="H748" s="18"/>
      <c r="I748" s="18"/>
    </row>
    <row r="749" ht="15.75" hidden="1" customHeight="1">
      <c r="B749" s="11"/>
      <c r="E749" s="22"/>
      <c r="F749" s="18"/>
      <c r="G749" s="18"/>
      <c r="H749" s="18"/>
      <c r="I749" s="18"/>
    </row>
    <row r="750" ht="15.75" hidden="1" customHeight="1">
      <c r="B750" s="11"/>
      <c r="E750" s="22"/>
      <c r="F750" s="18"/>
      <c r="G750" s="18"/>
      <c r="H750" s="18"/>
      <c r="I750" s="18"/>
    </row>
    <row r="751" ht="15.75" hidden="1" customHeight="1">
      <c r="B751" s="11"/>
      <c r="E751" s="22"/>
      <c r="F751" s="18"/>
      <c r="G751" s="18"/>
      <c r="H751" s="18"/>
      <c r="I751" s="18"/>
    </row>
    <row r="752" ht="15.75" hidden="1" customHeight="1">
      <c r="B752" s="11"/>
      <c r="E752" s="22"/>
      <c r="F752" s="18"/>
      <c r="G752" s="18"/>
      <c r="H752" s="18"/>
      <c r="I752" s="18"/>
    </row>
    <row r="753" ht="15.75" hidden="1" customHeight="1">
      <c r="B753" s="11"/>
      <c r="E753" s="22"/>
      <c r="F753" s="18"/>
      <c r="G753" s="18"/>
      <c r="H753" s="18"/>
      <c r="I753" s="18"/>
    </row>
    <row r="754" ht="15.75" hidden="1" customHeight="1">
      <c r="B754" s="11"/>
      <c r="E754" s="22"/>
      <c r="F754" s="18"/>
      <c r="G754" s="18"/>
      <c r="H754" s="18"/>
      <c r="I754" s="18"/>
    </row>
    <row r="755" ht="15.75" hidden="1" customHeight="1">
      <c r="B755" s="11"/>
      <c r="E755" s="22"/>
      <c r="F755" s="18"/>
      <c r="G755" s="18"/>
      <c r="H755" s="18"/>
      <c r="I755" s="18"/>
    </row>
    <row r="756" ht="15.75" hidden="1" customHeight="1">
      <c r="B756" s="11"/>
      <c r="E756" s="22"/>
      <c r="F756" s="18"/>
      <c r="G756" s="18"/>
      <c r="H756" s="18"/>
      <c r="I756" s="18"/>
    </row>
    <row r="757" ht="15.75" hidden="1" customHeight="1">
      <c r="B757" s="11"/>
      <c r="E757" s="22"/>
      <c r="F757" s="18"/>
      <c r="G757" s="18"/>
      <c r="H757" s="18"/>
      <c r="I757" s="18"/>
    </row>
    <row r="758" ht="15.75" hidden="1" customHeight="1">
      <c r="B758" s="11"/>
      <c r="E758" s="22"/>
      <c r="F758" s="18"/>
      <c r="G758" s="18"/>
      <c r="H758" s="18"/>
      <c r="I758" s="18"/>
    </row>
    <row r="759" ht="15.75" hidden="1" customHeight="1">
      <c r="B759" s="11"/>
      <c r="E759" s="22"/>
      <c r="F759" s="18"/>
      <c r="G759" s="18"/>
      <c r="H759" s="18"/>
      <c r="I759" s="18"/>
    </row>
    <row r="760" ht="15.75" hidden="1" customHeight="1">
      <c r="B760" s="11"/>
      <c r="E760" s="22"/>
      <c r="F760" s="18"/>
      <c r="G760" s="18"/>
      <c r="H760" s="18"/>
      <c r="I760" s="18"/>
    </row>
    <row r="761" ht="15.75" hidden="1" customHeight="1">
      <c r="B761" s="11"/>
      <c r="E761" s="22"/>
      <c r="F761" s="18"/>
      <c r="G761" s="18"/>
      <c r="H761" s="18"/>
      <c r="I761" s="18"/>
    </row>
    <row r="762" ht="15.75" hidden="1" customHeight="1">
      <c r="B762" s="11"/>
      <c r="E762" s="22"/>
      <c r="F762" s="18"/>
      <c r="G762" s="18"/>
      <c r="H762" s="18"/>
      <c r="I762" s="18"/>
    </row>
    <row r="763" ht="15.75" hidden="1" customHeight="1">
      <c r="B763" s="11"/>
      <c r="E763" s="22"/>
      <c r="F763" s="18"/>
      <c r="G763" s="18"/>
      <c r="H763" s="18"/>
      <c r="I763" s="18"/>
    </row>
    <row r="764" ht="15.75" hidden="1" customHeight="1">
      <c r="B764" s="11"/>
      <c r="E764" s="22"/>
      <c r="F764" s="18"/>
      <c r="G764" s="18"/>
      <c r="H764" s="18"/>
      <c r="I764" s="18"/>
    </row>
    <row r="765" ht="15.75" hidden="1" customHeight="1">
      <c r="B765" s="11"/>
      <c r="E765" s="22"/>
      <c r="F765" s="18"/>
      <c r="G765" s="18"/>
      <c r="H765" s="18"/>
      <c r="I765" s="18"/>
    </row>
    <row r="766" ht="15.75" hidden="1" customHeight="1">
      <c r="B766" s="11"/>
      <c r="E766" s="22"/>
      <c r="F766" s="18"/>
      <c r="G766" s="18"/>
      <c r="H766" s="18"/>
      <c r="I766" s="18"/>
    </row>
    <row r="767" ht="15.75" hidden="1" customHeight="1">
      <c r="B767" s="11"/>
      <c r="E767" s="22"/>
      <c r="F767" s="18"/>
      <c r="G767" s="18"/>
      <c r="H767" s="18"/>
      <c r="I767" s="18"/>
    </row>
    <row r="768" ht="15.75" hidden="1" customHeight="1">
      <c r="B768" s="11"/>
      <c r="E768" s="22"/>
      <c r="F768" s="18"/>
      <c r="G768" s="18"/>
      <c r="H768" s="18"/>
      <c r="I768" s="18"/>
    </row>
    <row r="769" ht="15.75" hidden="1" customHeight="1">
      <c r="B769" s="11"/>
      <c r="E769" s="22"/>
      <c r="F769" s="18"/>
      <c r="G769" s="18"/>
      <c r="H769" s="18"/>
      <c r="I769" s="18"/>
    </row>
    <row r="770" ht="15.75" hidden="1" customHeight="1">
      <c r="B770" s="11"/>
      <c r="E770" s="22"/>
      <c r="F770" s="18"/>
      <c r="G770" s="18"/>
      <c r="H770" s="18"/>
      <c r="I770" s="18"/>
    </row>
    <row r="771" ht="15.75" hidden="1" customHeight="1">
      <c r="B771" s="11"/>
      <c r="E771" s="22"/>
      <c r="F771" s="18"/>
      <c r="G771" s="18"/>
      <c r="H771" s="18"/>
      <c r="I771" s="18"/>
    </row>
    <row r="772" ht="15.75" hidden="1" customHeight="1">
      <c r="B772" s="11"/>
      <c r="E772" s="22"/>
      <c r="F772" s="18"/>
      <c r="G772" s="18"/>
      <c r="H772" s="18"/>
      <c r="I772" s="18"/>
    </row>
    <row r="773" ht="15.75" hidden="1" customHeight="1">
      <c r="B773" s="11"/>
      <c r="E773" s="22"/>
      <c r="F773" s="18"/>
      <c r="G773" s="18"/>
      <c r="H773" s="18"/>
      <c r="I773" s="18"/>
    </row>
    <row r="774" ht="15.75" hidden="1" customHeight="1">
      <c r="B774" s="11"/>
      <c r="E774" s="22"/>
      <c r="F774" s="18"/>
      <c r="G774" s="18"/>
      <c r="H774" s="18"/>
      <c r="I774" s="18"/>
    </row>
    <row r="775" ht="15.75" hidden="1" customHeight="1">
      <c r="B775" s="11"/>
      <c r="E775" s="22"/>
      <c r="F775" s="18"/>
      <c r="G775" s="18"/>
      <c r="H775" s="18"/>
      <c r="I775" s="18"/>
    </row>
    <row r="776" ht="15.75" hidden="1" customHeight="1">
      <c r="B776" s="11"/>
      <c r="E776" s="22"/>
      <c r="F776" s="18"/>
      <c r="G776" s="18"/>
      <c r="H776" s="18"/>
      <c r="I776" s="18"/>
    </row>
    <row r="777" ht="15.75" hidden="1" customHeight="1">
      <c r="B777" s="11"/>
      <c r="E777" s="22"/>
      <c r="F777" s="18"/>
      <c r="G777" s="18"/>
      <c r="H777" s="18"/>
      <c r="I777" s="18"/>
    </row>
    <row r="778" ht="15.75" hidden="1" customHeight="1">
      <c r="B778" s="11"/>
      <c r="E778" s="22"/>
      <c r="F778" s="18"/>
      <c r="G778" s="18"/>
      <c r="H778" s="18"/>
      <c r="I778" s="18"/>
    </row>
    <row r="779" ht="15.75" hidden="1" customHeight="1">
      <c r="B779" s="11"/>
      <c r="E779" s="22"/>
      <c r="F779" s="18"/>
      <c r="G779" s="18"/>
      <c r="H779" s="18"/>
      <c r="I779" s="18"/>
    </row>
    <row r="780" ht="15.75" hidden="1" customHeight="1">
      <c r="B780" s="11"/>
      <c r="E780" s="22"/>
      <c r="F780" s="18"/>
      <c r="G780" s="18"/>
      <c r="H780" s="18"/>
      <c r="I780" s="18"/>
    </row>
    <row r="781" ht="15.75" hidden="1" customHeight="1">
      <c r="B781" s="11"/>
      <c r="E781" s="22"/>
      <c r="F781" s="18"/>
      <c r="G781" s="18"/>
      <c r="H781" s="18"/>
      <c r="I781" s="18"/>
    </row>
    <row r="782" ht="15.75" hidden="1" customHeight="1">
      <c r="B782" s="11"/>
      <c r="E782" s="22"/>
      <c r="F782" s="18"/>
      <c r="G782" s="18"/>
      <c r="H782" s="18"/>
      <c r="I782" s="18"/>
    </row>
    <row r="783" ht="15.75" hidden="1" customHeight="1">
      <c r="B783" s="11"/>
      <c r="E783" s="22"/>
      <c r="F783" s="18"/>
      <c r="G783" s="18"/>
      <c r="H783" s="18"/>
      <c r="I783" s="18"/>
    </row>
    <row r="784" ht="15.75" hidden="1" customHeight="1">
      <c r="B784" s="11"/>
      <c r="E784" s="22"/>
      <c r="F784" s="18"/>
      <c r="G784" s="18"/>
      <c r="H784" s="18"/>
      <c r="I784" s="18"/>
    </row>
    <row r="785" ht="15.75" hidden="1" customHeight="1">
      <c r="B785" s="11"/>
      <c r="E785" s="22"/>
      <c r="F785" s="18"/>
      <c r="G785" s="18"/>
      <c r="H785" s="18"/>
      <c r="I785" s="18"/>
    </row>
    <row r="786" ht="15.75" hidden="1" customHeight="1">
      <c r="B786" s="11"/>
      <c r="E786" s="22"/>
      <c r="F786" s="18"/>
      <c r="G786" s="18"/>
      <c r="H786" s="18"/>
      <c r="I786" s="18"/>
    </row>
    <row r="787" ht="15.75" hidden="1" customHeight="1">
      <c r="B787" s="11"/>
      <c r="E787" s="22"/>
      <c r="F787" s="18"/>
      <c r="G787" s="18"/>
      <c r="H787" s="18"/>
      <c r="I787" s="18"/>
    </row>
    <row r="788" ht="15.75" hidden="1" customHeight="1">
      <c r="B788" s="11"/>
      <c r="E788" s="22"/>
      <c r="F788" s="18"/>
      <c r="G788" s="18"/>
      <c r="H788" s="18"/>
      <c r="I788" s="18"/>
    </row>
    <row r="789" ht="15.75" hidden="1" customHeight="1">
      <c r="B789" s="11"/>
      <c r="E789" s="22"/>
      <c r="F789" s="18"/>
      <c r="G789" s="18"/>
      <c r="H789" s="18"/>
      <c r="I789" s="18"/>
    </row>
    <row r="790" ht="15.75" hidden="1" customHeight="1">
      <c r="B790" s="11"/>
      <c r="E790" s="22"/>
      <c r="F790" s="18"/>
      <c r="G790" s="18"/>
      <c r="H790" s="18"/>
      <c r="I790" s="18"/>
    </row>
    <row r="791" ht="15.75" hidden="1" customHeight="1">
      <c r="B791" s="11"/>
      <c r="E791" s="22"/>
      <c r="F791" s="18"/>
      <c r="G791" s="18"/>
      <c r="H791" s="18"/>
      <c r="I791" s="18"/>
    </row>
    <row r="792" ht="15.75" hidden="1" customHeight="1">
      <c r="B792" s="11"/>
      <c r="E792" s="22"/>
      <c r="F792" s="18"/>
      <c r="G792" s="18"/>
      <c r="H792" s="18"/>
      <c r="I792" s="18"/>
    </row>
    <row r="793" ht="15.75" hidden="1" customHeight="1">
      <c r="B793" s="11"/>
      <c r="E793" s="22"/>
      <c r="F793" s="18"/>
      <c r="G793" s="18"/>
      <c r="H793" s="18"/>
      <c r="I793" s="18"/>
    </row>
    <row r="794" ht="15.75" hidden="1" customHeight="1">
      <c r="B794" s="11"/>
      <c r="E794" s="22"/>
      <c r="F794" s="18"/>
      <c r="G794" s="18"/>
      <c r="H794" s="18"/>
      <c r="I794" s="18"/>
    </row>
    <row r="795" ht="15.75" hidden="1" customHeight="1">
      <c r="B795" s="11"/>
      <c r="E795" s="22"/>
      <c r="F795" s="18"/>
      <c r="G795" s="18"/>
      <c r="H795" s="18"/>
      <c r="I795" s="18"/>
    </row>
    <row r="796" ht="15.75" hidden="1" customHeight="1">
      <c r="B796" s="11"/>
      <c r="E796" s="22"/>
      <c r="F796" s="18"/>
      <c r="G796" s="18"/>
      <c r="H796" s="18"/>
      <c r="I796" s="18"/>
    </row>
    <row r="797" ht="15.75" hidden="1" customHeight="1">
      <c r="B797" s="11"/>
      <c r="E797" s="22"/>
      <c r="F797" s="18"/>
      <c r="G797" s="18"/>
      <c r="H797" s="18"/>
      <c r="I797" s="18"/>
    </row>
    <row r="798" ht="15.75" hidden="1" customHeight="1">
      <c r="B798" s="11"/>
      <c r="E798" s="22"/>
      <c r="F798" s="18"/>
      <c r="G798" s="18"/>
      <c r="H798" s="18"/>
      <c r="I798" s="18"/>
    </row>
    <row r="799" ht="15.75" hidden="1" customHeight="1">
      <c r="B799" s="11"/>
      <c r="E799" s="22"/>
      <c r="F799" s="18"/>
      <c r="G799" s="18"/>
      <c r="H799" s="18"/>
      <c r="I799" s="18"/>
    </row>
    <row r="800" ht="15.75" hidden="1" customHeight="1">
      <c r="B800" s="11"/>
      <c r="E800" s="22"/>
      <c r="F800" s="18"/>
      <c r="G800" s="18"/>
      <c r="H800" s="18"/>
      <c r="I800" s="18"/>
    </row>
    <row r="801" ht="15.75" hidden="1" customHeight="1">
      <c r="B801" s="11"/>
      <c r="E801" s="22"/>
      <c r="F801" s="18"/>
      <c r="G801" s="18"/>
      <c r="H801" s="18"/>
      <c r="I801" s="18"/>
    </row>
    <row r="802" ht="15.75" hidden="1" customHeight="1">
      <c r="B802" s="11"/>
      <c r="E802" s="22"/>
      <c r="F802" s="18"/>
      <c r="G802" s="18"/>
      <c r="H802" s="18"/>
      <c r="I802" s="18"/>
    </row>
    <row r="803" ht="15.75" hidden="1" customHeight="1">
      <c r="B803" s="11"/>
      <c r="E803" s="22"/>
      <c r="F803" s="18"/>
      <c r="G803" s="18"/>
      <c r="H803" s="18"/>
      <c r="I803" s="18"/>
    </row>
    <row r="804" ht="15.75" hidden="1" customHeight="1">
      <c r="B804" s="11"/>
      <c r="E804" s="22"/>
      <c r="F804" s="18"/>
      <c r="G804" s="18"/>
      <c r="H804" s="18"/>
      <c r="I804" s="18"/>
    </row>
    <row r="805" ht="15.75" hidden="1" customHeight="1">
      <c r="B805" s="11"/>
      <c r="E805" s="22"/>
      <c r="F805" s="18"/>
      <c r="G805" s="18"/>
      <c r="H805" s="18"/>
      <c r="I805" s="18"/>
    </row>
    <row r="806" ht="15.75" hidden="1" customHeight="1">
      <c r="B806" s="11"/>
      <c r="E806" s="22"/>
      <c r="F806" s="18"/>
      <c r="G806" s="18"/>
      <c r="H806" s="18"/>
      <c r="I806" s="18"/>
    </row>
    <row r="807" ht="15.75" hidden="1" customHeight="1">
      <c r="B807" s="11"/>
      <c r="E807" s="22"/>
      <c r="F807" s="18"/>
      <c r="G807" s="18"/>
      <c r="H807" s="18"/>
      <c r="I807" s="18"/>
    </row>
    <row r="808" ht="15.75" hidden="1" customHeight="1">
      <c r="B808" s="11"/>
      <c r="E808" s="22"/>
      <c r="F808" s="18"/>
      <c r="G808" s="18"/>
      <c r="H808" s="18"/>
      <c r="I808" s="18"/>
    </row>
    <row r="809" ht="15.75" hidden="1" customHeight="1">
      <c r="B809" s="11"/>
      <c r="E809" s="22"/>
      <c r="F809" s="18"/>
      <c r="G809" s="18"/>
      <c r="H809" s="18"/>
      <c r="I809" s="18"/>
    </row>
    <row r="810" ht="15.75" hidden="1" customHeight="1">
      <c r="B810" s="11"/>
      <c r="E810" s="22"/>
      <c r="F810" s="18"/>
      <c r="G810" s="18"/>
      <c r="H810" s="18"/>
      <c r="I810" s="18"/>
    </row>
    <row r="811" ht="15.75" hidden="1" customHeight="1">
      <c r="B811" s="11"/>
      <c r="E811" s="22"/>
      <c r="F811" s="18"/>
      <c r="G811" s="18"/>
      <c r="H811" s="18"/>
      <c r="I811" s="18"/>
    </row>
    <row r="812" ht="15.75" hidden="1" customHeight="1">
      <c r="B812" s="11"/>
      <c r="E812" s="22"/>
      <c r="F812" s="18"/>
      <c r="G812" s="18"/>
      <c r="H812" s="18"/>
      <c r="I812" s="18"/>
    </row>
    <row r="813" ht="15.75" hidden="1" customHeight="1">
      <c r="B813" s="11"/>
      <c r="E813" s="22"/>
      <c r="F813" s="18"/>
      <c r="G813" s="18"/>
      <c r="H813" s="18"/>
      <c r="I813" s="18"/>
    </row>
    <row r="814" ht="15.75" hidden="1" customHeight="1">
      <c r="B814" s="11"/>
      <c r="E814" s="22"/>
      <c r="F814" s="18"/>
      <c r="G814" s="18"/>
      <c r="H814" s="18"/>
      <c r="I814" s="18"/>
    </row>
    <row r="815" ht="15.75" hidden="1" customHeight="1">
      <c r="B815" s="11"/>
      <c r="E815" s="22"/>
      <c r="F815" s="18"/>
      <c r="G815" s="18"/>
      <c r="H815" s="18"/>
      <c r="I815" s="18"/>
    </row>
    <row r="816" ht="15.75" hidden="1" customHeight="1">
      <c r="B816" s="11"/>
      <c r="E816" s="22"/>
      <c r="F816" s="18"/>
      <c r="G816" s="18"/>
      <c r="H816" s="18"/>
      <c r="I816" s="18"/>
    </row>
    <row r="817" ht="15.75" hidden="1" customHeight="1">
      <c r="B817" s="11"/>
      <c r="E817" s="22"/>
      <c r="F817" s="18"/>
      <c r="G817" s="18"/>
      <c r="H817" s="18"/>
      <c r="I817" s="18"/>
    </row>
    <row r="818" ht="15.75" hidden="1" customHeight="1">
      <c r="B818" s="11"/>
      <c r="E818" s="22"/>
      <c r="F818" s="18"/>
      <c r="G818" s="18"/>
      <c r="H818" s="18"/>
      <c r="I818" s="18"/>
    </row>
    <row r="819" ht="15.75" hidden="1" customHeight="1">
      <c r="B819" s="11"/>
      <c r="E819" s="22"/>
      <c r="F819" s="18"/>
      <c r="G819" s="18"/>
      <c r="H819" s="18"/>
      <c r="I819" s="18"/>
    </row>
    <row r="820" ht="15.75" hidden="1" customHeight="1">
      <c r="B820" s="11"/>
      <c r="E820" s="22"/>
      <c r="F820" s="18"/>
      <c r="G820" s="18"/>
      <c r="H820" s="18"/>
      <c r="I820" s="18"/>
    </row>
    <row r="821" ht="15.75" hidden="1" customHeight="1">
      <c r="B821" s="11"/>
      <c r="E821" s="22"/>
      <c r="F821" s="18"/>
      <c r="G821" s="18"/>
      <c r="H821" s="18"/>
      <c r="I821" s="18"/>
    </row>
    <row r="822" ht="15.75" hidden="1" customHeight="1">
      <c r="B822" s="11"/>
      <c r="E822" s="22"/>
      <c r="F822" s="18"/>
      <c r="G822" s="18"/>
      <c r="H822" s="18"/>
      <c r="I822" s="18"/>
    </row>
    <row r="823" ht="15.75" hidden="1" customHeight="1">
      <c r="B823" s="11"/>
      <c r="E823" s="22"/>
      <c r="F823" s="18"/>
      <c r="G823" s="18"/>
      <c r="H823" s="18"/>
      <c r="I823" s="18"/>
    </row>
    <row r="824" ht="15.75" hidden="1" customHeight="1">
      <c r="B824" s="11"/>
      <c r="E824" s="22"/>
      <c r="F824" s="18"/>
      <c r="G824" s="18"/>
      <c r="H824" s="18"/>
      <c r="I824" s="18"/>
    </row>
    <row r="825" ht="15.75" hidden="1" customHeight="1">
      <c r="B825" s="11"/>
      <c r="E825" s="22"/>
      <c r="F825" s="18"/>
      <c r="G825" s="18"/>
      <c r="H825" s="18"/>
      <c r="I825" s="18"/>
    </row>
    <row r="826" ht="15.75" hidden="1" customHeight="1">
      <c r="B826" s="11"/>
      <c r="E826" s="22"/>
      <c r="F826" s="18"/>
      <c r="G826" s="18"/>
      <c r="H826" s="18"/>
      <c r="I826" s="18"/>
    </row>
    <row r="827" ht="15.75" hidden="1" customHeight="1">
      <c r="B827" s="11"/>
      <c r="E827" s="22"/>
      <c r="F827" s="18"/>
      <c r="G827" s="18"/>
      <c r="H827" s="18"/>
      <c r="I827" s="18"/>
    </row>
    <row r="828" ht="15.75" hidden="1" customHeight="1">
      <c r="B828" s="11"/>
      <c r="E828" s="22"/>
      <c r="F828" s="18"/>
      <c r="G828" s="18"/>
      <c r="H828" s="18"/>
      <c r="I828" s="18"/>
    </row>
    <row r="829" ht="15.75" hidden="1" customHeight="1">
      <c r="B829" s="11"/>
      <c r="E829" s="22"/>
      <c r="F829" s="18"/>
      <c r="G829" s="18"/>
      <c r="H829" s="18"/>
      <c r="I829" s="18"/>
    </row>
    <row r="830" ht="15.75" hidden="1" customHeight="1">
      <c r="B830" s="11"/>
      <c r="E830" s="22"/>
      <c r="F830" s="18"/>
      <c r="G830" s="18"/>
      <c r="H830" s="18"/>
      <c r="I830" s="18"/>
    </row>
    <row r="831" ht="15.75" hidden="1" customHeight="1">
      <c r="B831" s="11"/>
      <c r="E831" s="22"/>
      <c r="F831" s="18"/>
      <c r="G831" s="18"/>
      <c r="H831" s="18"/>
      <c r="I831" s="18"/>
    </row>
    <row r="832" ht="15.75" hidden="1" customHeight="1">
      <c r="B832" s="11"/>
      <c r="E832" s="22"/>
      <c r="F832" s="18"/>
      <c r="G832" s="18"/>
      <c r="H832" s="18"/>
      <c r="I832" s="18"/>
    </row>
    <row r="833" ht="15.75" hidden="1" customHeight="1">
      <c r="B833" s="11"/>
      <c r="E833" s="22"/>
      <c r="F833" s="18"/>
      <c r="G833" s="18"/>
      <c r="H833" s="18"/>
      <c r="I833" s="18"/>
    </row>
    <row r="834" ht="15.75" hidden="1" customHeight="1">
      <c r="B834" s="11"/>
      <c r="E834" s="22"/>
      <c r="F834" s="18"/>
      <c r="G834" s="18"/>
      <c r="H834" s="18"/>
      <c r="I834" s="18"/>
    </row>
    <row r="835" ht="15.75" hidden="1" customHeight="1">
      <c r="B835" s="11"/>
      <c r="E835" s="22"/>
      <c r="F835" s="18"/>
      <c r="G835" s="18"/>
      <c r="H835" s="18"/>
      <c r="I835" s="18"/>
    </row>
    <row r="836" ht="15.75" hidden="1" customHeight="1">
      <c r="B836" s="11"/>
      <c r="E836" s="22"/>
      <c r="F836" s="18"/>
      <c r="G836" s="18"/>
      <c r="H836" s="18"/>
      <c r="I836" s="18"/>
    </row>
    <row r="837" ht="15.75" hidden="1" customHeight="1">
      <c r="B837" s="11"/>
      <c r="E837" s="22"/>
      <c r="F837" s="18"/>
      <c r="G837" s="18"/>
      <c r="H837" s="18"/>
      <c r="I837" s="18"/>
    </row>
    <row r="838" ht="15.75" hidden="1" customHeight="1">
      <c r="B838" s="11"/>
      <c r="E838" s="22"/>
      <c r="F838" s="18"/>
      <c r="G838" s="18"/>
      <c r="H838" s="18"/>
      <c r="I838" s="18"/>
    </row>
    <row r="839" ht="15.75" hidden="1" customHeight="1">
      <c r="B839" s="11"/>
      <c r="E839" s="22"/>
      <c r="F839" s="18"/>
      <c r="G839" s="18"/>
      <c r="H839" s="18"/>
      <c r="I839" s="18"/>
    </row>
    <row r="840" ht="15.75" hidden="1" customHeight="1">
      <c r="B840" s="11"/>
      <c r="E840" s="22"/>
      <c r="F840" s="18"/>
      <c r="G840" s="18"/>
      <c r="H840" s="18"/>
      <c r="I840" s="18"/>
    </row>
    <row r="841" ht="15.75" hidden="1" customHeight="1">
      <c r="B841" s="11"/>
      <c r="E841" s="22"/>
      <c r="F841" s="18"/>
      <c r="G841" s="18"/>
      <c r="H841" s="18"/>
      <c r="I841" s="18"/>
    </row>
    <row r="842" ht="15.75" hidden="1" customHeight="1">
      <c r="B842" s="11"/>
      <c r="E842" s="22"/>
      <c r="F842" s="18"/>
      <c r="G842" s="18"/>
      <c r="H842" s="18"/>
      <c r="I842" s="18"/>
    </row>
    <row r="843" ht="15.75" hidden="1" customHeight="1">
      <c r="B843" s="11"/>
      <c r="E843" s="22"/>
      <c r="F843" s="18"/>
      <c r="G843" s="18"/>
      <c r="H843" s="18"/>
      <c r="I843" s="18"/>
    </row>
    <row r="844" ht="15.75" hidden="1" customHeight="1">
      <c r="B844" s="11"/>
      <c r="E844" s="22"/>
      <c r="F844" s="18"/>
      <c r="G844" s="18"/>
      <c r="H844" s="18"/>
      <c r="I844" s="18"/>
    </row>
    <row r="845" ht="15.75" hidden="1" customHeight="1">
      <c r="B845" s="11"/>
      <c r="E845" s="22"/>
      <c r="F845" s="18"/>
      <c r="G845" s="18"/>
      <c r="H845" s="18"/>
      <c r="I845" s="18"/>
    </row>
    <row r="846" ht="15.75" hidden="1" customHeight="1">
      <c r="B846" s="11"/>
      <c r="E846" s="22"/>
      <c r="F846" s="18"/>
      <c r="G846" s="18"/>
      <c r="H846" s="18"/>
      <c r="I846" s="18"/>
    </row>
    <row r="847" ht="15.75" hidden="1" customHeight="1">
      <c r="B847" s="11"/>
      <c r="E847" s="22"/>
      <c r="F847" s="18"/>
      <c r="G847" s="18"/>
      <c r="H847" s="18"/>
      <c r="I847" s="18"/>
    </row>
    <row r="848" ht="15.75" hidden="1" customHeight="1">
      <c r="B848" s="11"/>
      <c r="E848" s="22"/>
      <c r="F848" s="18"/>
      <c r="G848" s="18"/>
      <c r="H848" s="18"/>
      <c r="I848" s="18"/>
    </row>
    <row r="849" ht="15.75" hidden="1" customHeight="1">
      <c r="B849" s="11"/>
      <c r="E849" s="22"/>
      <c r="F849" s="18"/>
      <c r="G849" s="18"/>
      <c r="H849" s="18"/>
      <c r="I849" s="18"/>
    </row>
    <row r="850" ht="15.75" hidden="1" customHeight="1">
      <c r="B850" s="11"/>
      <c r="E850" s="22"/>
      <c r="F850" s="18"/>
      <c r="G850" s="18"/>
      <c r="H850" s="18"/>
      <c r="I850" s="18"/>
    </row>
    <row r="851" ht="15.75" hidden="1" customHeight="1">
      <c r="B851" s="11"/>
      <c r="E851" s="22"/>
      <c r="F851" s="18"/>
      <c r="G851" s="18"/>
      <c r="H851" s="18"/>
      <c r="I851" s="18"/>
    </row>
    <row r="852" ht="15.75" hidden="1" customHeight="1">
      <c r="B852" s="11"/>
      <c r="E852" s="22"/>
      <c r="F852" s="18"/>
      <c r="G852" s="18"/>
      <c r="H852" s="18"/>
      <c r="I852" s="18"/>
    </row>
    <row r="853" ht="15.75" hidden="1" customHeight="1">
      <c r="B853" s="11"/>
      <c r="E853" s="22"/>
      <c r="F853" s="18"/>
      <c r="G853" s="18"/>
      <c r="H853" s="18"/>
      <c r="I853" s="18"/>
    </row>
    <row r="854" ht="15.75" hidden="1" customHeight="1">
      <c r="B854" s="11"/>
      <c r="E854" s="22"/>
      <c r="F854" s="18"/>
      <c r="G854" s="18"/>
      <c r="H854" s="18"/>
      <c r="I854" s="18"/>
    </row>
    <row r="855" ht="15.75" hidden="1" customHeight="1">
      <c r="B855" s="11"/>
      <c r="E855" s="22"/>
      <c r="F855" s="18"/>
      <c r="G855" s="18"/>
      <c r="H855" s="18"/>
      <c r="I855" s="18"/>
    </row>
    <row r="856" ht="15.75" hidden="1" customHeight="1">
      <c r="B856" s="11"/>
      <c r="E856" s="22"/>
      <c r="F856" s="18"/>
      <c r="G856" s="18"/>
      <c r="H856" s="18"/>
      <c r="I856" s="18"/>
    </row>
    <row r="857" ht="15.75" hidden="1" customHeight="1">
      <c r="B857" s="11"/>
      <c r="E857" s="22"/>
      <c r="F857" s="18"/>
      <c r="G857" s="18"/>
      <c r="H857" s="18"/>
      <c r="I857" s="18"/>
    </row>
    <row r="858" ht="15.75" hidden="1" customHeight="1">
      <c r="B858" s="11"/>
      <c r="E858" s="22"/>
      <c r="F858" s="18"/>
      <c r="G858" s="18"/>
      <c r="H858" s="18"/>
      <c r="I858" s="18"/>
    </row>
    <row r="859" ht="15.75" hidden="1" customHeight="1">
      <c r="B859" s="11"/>
      <c r="E859" s="22"/>
      <c r="F859" s="18"/>
      <c r="G859" s="18"/>
      <c r="H859" s="18"/>
      <c r="I859" s="18"/>
    </row>
    <row r="860" ht="15.75" hidden="1" customHeight="1">
      <c r="B860" s="11"/>
      <c r="E860" s="22"/>
      <c r="F860" s="18"/>
      <c r="G860" s="18"/>
      <c r="H860" s="18"/>
      <c r="I860" s="18"/>
    </row>
    <row r="861" ht="15.75" hidden="1" customHeight="1">
      <c r="B861" s="11"/>
      <c r="E861" s="22"/>
      <c r="F861" s="18"/>
      <c r="G861" s="18"/>
      <c r="H861" s="18"/>
      <c r="I861" s="18"/>
    </row>
    <row r="862" ht="15.75" hidden="1" customHeight="1">
      <c r="B862" s="11"/>
      <c r="E862" s="22"/>
      <c r="F862" s="18"/>
      <c r="G862" s="18"/>
      <c r="H862" s="18"/>
      <c r="I862" s="18"/>
    </row>
    <row r="863" ht="15.75" hidden="1" customHeight="1">
      <c r="B863" s="11"/>
      <c r="E863" s="22"/>
      <c r="F863" s="18"/>
      <c r="G863" s="18"/>
      <c r="H863" s="18"/>
      <c r="I863" s="18"/>
    </row>
    <row r="864" ht="15.75" hidden="1" customHeight="1">
      <c r="B864" s="11"/>
      <c r="E864" s="22"/>
      <c r="F864" s="18"/>
      <c r="G864" s="18"/>
      <c r="H864" s="18"/>
      <c r="I864" s="18"/>
    </row>
    <row r="865" ht="15.75" hidden="1" customHeight="1">
      <c r="B865" s="11"/>
      <c r="E865" s="22"/>
      <c r="F865" s="18"/>
      <c r="G865" s="18"/>
      <c r="H865" s="18"/>
      <c r="I865" s="18"/>
    </row>
    <row r="866" ht="15.75" hidden="1" customHeight="1">
      <c r="B866" s="11"/>
      <c r="E866" s="22"/>
      <c r="F866" s="18"/>
      <c r="G866" s="18"/>
      <c r="H866" s="18"/>
      <c r="I866" s="18"/>
    </row>
    <row r="867" ht="15.75" hidden="1" customHeight="1">
      <c r="B867" s="11"/>
      <c r="E867" s="22"/>
      <c r="F867" s="18"/>
      <c r="G867" s="18"/>
      <c r="H867" s="18"/>
      <c r="I867" s="18"/>
    </row>
    <row r="868" ht="15.75" hidden="1" customHeight="1">
      <c r="B868" s="11"/>
      <c r="E868" s="22"/>
      <c r="F868" s="18"/>
      <c r="G868" s="18"/>
      <c r="H868" s="18"/>
      <c r="I868" s="18"/>
    </row>
    <row r="869" ht="15.75" hidden="1" customHeight="1">
      <c r="B869" s="11"/>
      <c r="E869" s="22"/>
      <c r="F869" s="18"/>
      <c r="G869" s="18"/>
      <c r="H869" s="18"/>
      <c r="I869" s="18"/>
    </row>
    <row r="870" ht="15.75" hidden="1" customHeight="1">
      <c r="B870" s="11"/>
      <c r="E870" s="22"/>
      <c r="F870" s="18"/>
      <c r="G870" s="18"/>
      <c r="H870" s="18"/>
      <c r="I870" s="18"/>
    </row>
    <row r="871" ht="15.75" hidden="1" customHeight="1">
      <c r="B871" s="11"/>
      <c r="E871" s="22"/>
      <c r="F871" s="18"/>
      <c r="G871" s="18"/>
      <c r="H871" s="18"/>
      <c r="I871" s="18"/>
    </row>
    <row r="872" ht="15.75" hidden="1" customHeight="1">
      <c r="B872" s="11"/>
      <c r="E872" s="22"/>
      <c r="F872" s="18"/>
      <c r="G872" s="18"/>
      <c r="H872" s="18"/>
      <c r="I872" s="18"/>
    </row>
    <row r="873" ht="15.75" hidden="1" customHeight="1">
      <c r="B873" s="11"/>
      <c r="E873" s="22"/>
      <c r="F873" s="18"/>
      <c r="G873" s="18"/>
      <c r="H873" s="18"/>
      <c r="I873" s="18"/>
    </row>
    <row r="874" ht="15.75" hidden="1" customHeight="1">
      <c r="B874" s="11"/>
      <c r="E874" s="22"/>
      <c r="F874" s="18"/>
      <c r="G874" s="18"/>
      <c r="H874" s="18"/>
      <c r="I874" s="18"/>
    </row>
    <row r="875" ht="15.75" hidden="1" customHeight="1">
      <c r="B875" s="11"/>
      <c r="E875" s="22"/>
      <c r="F875" s="18"/>
      <c r="G875" s="18"/>
      <c r="H875" s="18"/>
      <c r="I875" s="18"/>
    </row>
    <row r="876" ht="15.75" hidden="1" customHeight="1">
      <c r="B876" s="11"/>
      <c r="E876" s="22"/>
      <c r="F876" s="18"/>
      <c r="G876" s="18"/>
      <c r="H876" s="18"/>
      <c r="I876" s="18"/>
    </row>
    <row r="877" ht="15.75" hidden="1" customHeight="1">
      <c r="B877" s="11"/>
      <c r="E877" s="22"/>
      <c r="F877" s="18"/>
      <c r="G877" s="18"/>
      <c r="H877" s="18"/>
      <c r="I877" s="18"/>
    </row>
    <row r="878" ht="15.75" hidden="1" customHeight="1">
      <c r="B878" s="11"/>
      <c r="E878" s="22"/>
      <c r="F878" s="18"/>
      <c r="G878" s="18"/>
      <c r="H878" s="18"/>
      <c r="I878" s="18"/>
    </row>
    <row r="879" ht="15.75" hidden="1" customHeight="1">
      <c r="B879" s="11"/>
      <c r="E879" s="22"/>
      <c r="F879" s="18"/>
      <c r="G879" s="18"/>
      <c r="H879" s="18"/>
      <c r="I879" s="18"/>
    </row>
    <row r="880" ht="15.75" hidden="1" customHeight="1">
      <c r="B880" s="11"/>
      <c r="E880" s="22"/>
      <c r="F880" s="18"/>
      <c r="G880" s="18"/>
      <c r="H880" s="18"/>
      <c r="I880" s="18"/>
    </row>
    <row r="881" ht="15.75" hidden="1" customHeight="1">
      <c r="B881" s="11"/>
      <c r="E881" s="22"/>
      <c r="F881" s="18"/>
      <c r="G881" s="18"/>
      <c r="H881" s="18"/>
      <c r="I881" s="18"/>
    </row>
    <row r="882" ht="15.75" hidden="1" customHeight="1">
      <c r="B882" s="11"/>
      <c r="E882" s="22"/>
      <c r="F882" s="18"/>
      <c r="G882" s="18"/>
      <c r="H882" s="18"/>
      <c r="I882" s="18"/>
    </row>
    <row r="883" ht="15.75" hidden="1" customHeight="1">
      <c r="B883" s="11"/>
      <c r="E883" s="22"/>
      <c r="F883" s="18"/>
      <c r="G883" s="18"/>
      <c r="H883" s="18"/>
      <c r="I883" s="18"/>
    </row>
    <row r="884" ht="15.75" hidden="1" customHeight="1">
      <c r="B884" s="11"/>
      <c r="E884" s="22"/>
      <c r="F884" s="18"/>
      <c r="G884" s="18"/>
      <c r="H884" s="18"/>
      <c r="I884" s="18"/>
    </row>
    <row r="885" ht="15.75" hidden="1" customHeight="1">
      <c r="B885" s="11"/>
      <c r="E885" s="22"/>
      <c r="F885" s="18"/>
      <c r="G885" s="18"/>
      <c r="H885" s="18"/>
      <c r="I885" s="18"/>
    </row>
    <row r="886" ht="15.75" hidden="1" customHeight="1">
      <c r="B886" s="11"/>
      <c r="E886" s="22"/>
      <c r="F886" s="18"/>
      <c r="G886" s="18"/>
      <c r="H886" s="18"/>
      <c r="I886" s="18"/>
    </row>
    <row r="887" ht="15.75" hidden="1" customHeight="1">
      <c r="B887" s="11"/>
      <c r="E887" s="22"/>
      <c r="F887" s="18"/>
      <c r="G887" s="18"/>
      <c r="H887" s="18"/>
      <c r="I887" s="18"/>
    </row>
    <row r="888" ht="15.75" hidden="1" customHeight="1">
      <c r="B888" s="11"/>
      <c r="E888" s="22"/>
      <c r="F888" s="18"/>
      <c r="G888" s="18"/>
      <c r="H888" s="18"/>
      <c r="I888" s="18"/>
    </row>
    <row r="889" ht="15.75" hidden="1" customHeight="1">
      <c r="B889" s="11"/>
      <c r="E889" s="22"/>
      <c r="F889" s="18"/>
      <c r="G889" s="18"/>
      <c r="H889" s="18"/>
      <c r="I889" s="18"/>
    </row>
    <row r="890" ht="15.75" hidden="1" customHeight="1">
      <c r="B890" s="11"/>
      <c r="E890" s="22"/>
      <c r="F890" s="18"/>
      <c r="G890" s="18"/>
      <c r="H890" s="18"/>
      <c r="I890" s="18"/>
    </row>
    <row r="891" ht="15.75" hidden="1" customHeight="1">
      <c r="B891" s="11"/>
      <c r="E891" s="22"/>
      <c r="F891" s="18"/>
      <c r="G891" s="18"/>
      <c r="H891" s="18"/>
      <c r="I891" s="18"/>
    </row>
    <row r="892" ht="15.75" hidden="1" customHeight="1">
      <c r="B892" s="11"/>
      <c r="E892" s="22"/>
      <c r="F892" s="18"/>
      <c r="G892" s="18"/>
      <c r="H892" s="18"/>
      <c r="I892" s="18"/>
    </row>
    <row r="893" ht="15.75" hidden="1" customHeight="1">
      <c r="B893" s="11"/>
      <c r="E893" s="22"/>
      <c r="F893" s="18"/>
      <c r="G893" s="18"/>
      <c r="H893" s="18"/>
      <c r="I893" s="18"/>
    </row>
    <row r="894" ht="15.75" hidden="1" customHeight="1">
      <c r="B894" s="11"/>
      <c r="E894" s="22"/>
      <c r="F894" s="18"/>
      <c r="G894" s="18"/>
      <c r="H894" s="18"/>
      <c r="I894" s="18"/>
    </row>
    <row r="895" ht="15.75" hidden="1" customHeight="1">
      <c r="B895" s="11"/>
      <c r="E895" s="22"/>
      <c r="F895" s="18"/>
      <c r="G895" s="18"/>
      <c r="H895" s="18"/>
      <c r="I895" s="18"/>
    </row>
    <row r="896" ht="15.75" hidden="1" customHeight="1">
      <c r="B896" s="11"/>
      <c r="E896" s="22"/>
      <c r="F896" s="18"/>
      <c r="G896" s="18"/>
      <c r="H896" s="18"/>
      <c r="I896" s="18"/>
    </row>
    <row r="897" ht="15.75" hidden="1" customHeight="1">
      <c r="B897" s="11"/>
      <c r="E897" s="22"/>
      <c r="F897" s="18"/>
      <c r="G897" s="18"/>
      <c r="H897" s="18"/>
      <c r="I897" s="18"/>
    </row>
    <row r="898" ht="15.75" hidden="1" customHeight="1">
      <c r="B898" s="11"/>
      <c r="E898" s="22"/>
      <c r="F898" s="18"/>
      <c r="G898" s="18"/>
      <c r="H898" s="18"/>
      <c r="I898" s="18"/>
    </row>
    <row r="899" ht="15.75" hidden="1" customHeight="1">
      <c r="B899" s="11"/>
      <c r="E899" s="22"/>
      <c r="F899" s="18"/>
      <c r="G899" s="18"/>
      <c r="H899" s="18"/>
      <c r="I899" s="18"/>
    </row>
    <row r="900" ht="15.75" hidden="1" customHeight="1">
      <c r="B900" s="11"/>
      <c r="E900" s="22"/>
      <c r="F900" s="18"/>
      <c r="G900" s="18"/>
      <c r="H900" s="18"/>
      <c r="I900" s="18"/>
    </row>
    <row r="901" ht="15.75" hidden="1" customHeight="1">
      <c r="B901" s="11"/>
      <c r="E901" s="22"/>
      <c r="F901" s="18"/>
      <c r="G901" s="18"/>
      <c r="H901" s="18"/>
      <c r="I901" s="18"/>
    </row>
    <row r="902" ht="15.75" hidden="1" customHeight="1">
      <c r="B902" s="11"/>
      <c r="E902" s="22"/>
      <c r="F902" s="18"/>
      <c r="G902" s="18"/>
      <c r="H902" s="18"/>
      <c r="I902" s="18"/>
    </row>
    <row r="903" ht="15.75" hidden="1" customHeight="1">
      <c r="B903" s="11"/>
      <c r="E903" s="22"/>
      <c r="F903" s="18"/>
      <c r="G903" s="18"/>
      <c r="H903" s="18"/>
      <c r="I903" s="18"/>
    </row>
    <row r="904" ht="15.75" hidden="1" customHeight="1">
      <c r="B904" s="11"/>
      <c r="E904" s="22"/>
      <c r="F904" s="18"/>
      <c r="G904" s="18"/>
      <c r="H904" s="18"/>
      <c r="I904" s="18"/>
    </row>
    <row r="905" ht="15.75" hidden="1" customHeight="1">
      <c r="B905" s="11"/>
      <c r="E905" s="22"/>
      <c r="F905" s="18"/>
      <c r="G905" s="18"/>
      <c r="H905" s="18"/>
      <c r="I905" s="18"/>
    </row>
    <row r="906" ht="15.75" hidden="1" customHeight="1">
      <c r="B906" s="11"/>
      <c r="E906" s="22"/>
      <c r="F906" s="18"/>
      <c r="G906" s="18"/>
      <c r="H906" s="18"/>
      <c r="I906" s="18"/>
    </row>
    <row r="907" ht="15.75" hidden="1" customHeight="1">
      <c r="B907" s="11"/>
      <c r="E907" s="22"/>
      <c r="F907" s="18"/>
      <c r="G907" s="18"/>
      <c r="H907" s="18"/>
      <c r="I907" s="18"/>
    </row>
    <row r="908" ht="15.75" hidden="1" customHeight="1">
      <c r="B908" s="11"/>
      <c r="E908" s="22"/>
      <c r="F908" s="18"/>
      <c r="G908" s="18"/>
      <c r="H908" s="18"/>
      <c r="I908" s="18"/>
    </row>
    <row r="909" ht="15.75" hidden="1" customHeight="1">
      <c r="B909" s="11"/>
      <c r="E909" s="22"/>
      <c r="F909" s="18"/>
      <c r="G909" s="18"/>
      <c r="H909" s="18"/>
      <c r="I909" s="18"/>
    </row>
    <row r="910" ht="15.75" hidden="1" customHeight="1">
      <c r="B910" s="11"/>
      <c r="E910" s="22"/>
      <c r="F910" s="18"/>
      <c r="G910" s="18"/>
      <c r="H910" s="18"/>
      <c r="I910" s="18"/>
    </row>
    <row r="911" ht="15.75" hidden="1" customHeight="1">
      <c r="B911" s="11"/>
      <c r="E911" s="22"/>
      <c r="F911" s="18"/>
      <c r="G911" s="18"/>
      <c r="H911" s="18"/>
      <c r="I911" s="18"/>
    </row>
    <row r="912" ht="15.75" hidden="1" customHeight="1">
      <c r="B912" s="11"/>
      <c r="E912" s="22"/>
      <c r="F912" s="18"/>
      <c r="G912" s="18"/>
      <c r="H912" s="18"/>
      <c r="I912" s="18"/>
    </row>
    <row r="913" ht="15.75" hidden="1" customHeight="1">
      <c r="B913" s="11"/>
      <c r="E913" s="22"/>
      <c r="F913" s="18"/>
      <c r="G913" s="18"/>
      <c r="H913" s="18"/>
      <c r="I913" s="18"/>
    </row>
    <row r="914" ht="15.75" hidden="1" customHeight="1">
      <c r="B914" s="11"/>
      <c r="E914" s="22"/>
      <c r="F914" s="18"/>
      <c r="G914" s="18"/>
      <c r="H914" s="18"/>
      <c r="I914" s="18"/>
    </row>
    <row r="915" ht="15.75" hidden="1" customHeight="1">
      <c r="B915" s="11"/>
      <c r="E915" s="22"/>
      <c r="F915" s="18"/>
      <c r="G915" s="18"/>
      <c r="H915" s="18"/>
      <c r="I915" s="18"/>
    </row>
    <row r="916" ht="15.75" hidden="1" customHeight="1">
      <c r="B916" s="11"/>
      <c r="E916" s="22"/>
      <c r="F916" s="18"/>
      <c r="G916" s="18"/>
      <c r="H916" s="18"/>
      <c r="I916" s="18"/>
    </row>
    <row r="917" ht="15.75" hidden="1" customHeight="1">
      <c r="B917" s="11"/>
      <c r="E917" s="22"/>
      <c r="F917" s="18"/>
      <c r="G917" s="18"/>
      <c r="H917" s="18"/>
      <c r="I917" s="18"/>
    </row>
    <row r="918" ht="15.75" hidden="1" customHeight="1">
      <c r="B918" s="11"/>
      <c r="E918" s="22"/>
      <c r="F918" s="18"/>
      <c r="G918" s="18"/>
      <c r="H918" s="18"/>
      <c r="I918" s="18"/>
    </row>
    <row r="919" ht="15.75" hidden="1" customHeight="1">
      <c r="B919" s="11"/>
      <c r="E919" s="22"/>
      <c r="F919" s="18"/>
      <c r="G919" s="18"/>
      <c r="H919" s="18"/>
      <c r="I919" s="18"/>
    </row>
    <row r="920" ht="15.75" hidden="1" customHeight="1">
      <c r="B920" s="11"/>
      <c r="E920" s="22"/>
      <c r="F920" s="18"/>
      <c r="G920" s="18"/>
      <c r="H920" s="18"/>
      <c r="I920" s="18"/>
    </row>
    <row r="921" ht="15.75" hidden="1" customHeight="1">
      <c r="B921" s="11"/>
      <c r="E921" s="22"/>
      <c r="F921" s="18"/>
      <c r="G921" s="18"/>
      <c r="H921" s="18"/>
      <c r="I921" s="18"/>
    </row>
    <row r="922" ht="15.75" hidden="1" customHeight="1">
      <c r="B922" s="11"/>
      <c r="E922" s="22"/>
      <c r="F922" s="18"/>
      <c r="G922" s="18"/>
      <c r="H922" s="18"/>
      <c r="I922" s="18"/>
    </row>
    <row r="923" ht="15.75" hidden="1" customHeight="1">
      <c r="B923" s="11"/>
      <c r="E923" s="22"/>
      <c r="F923" s="18"/>
      <c r="G923" s="18"/>
      <c r="H923" s="18"/>
      <c r="I923" s="18"/>
    </row>
    <row r="924" ht="15.75" hidden="1" customHeight="1">
      <c r="B924" s="11"/>
      <c r="E924" s="22"/>
      <c r="F924" s="18"/>
      <c r="G924" s="18"/>
      <c r="H924" s="18"/>
      <c r="I924" s="18"/>
    </row>
    <row r="925" ht="15.75" hidden="1" customHeight="1">
      <c r="B925" s="11"/>
      <c r="E925" s="22"/>
      <c r="F925" s="18"/>
      <c r="G925" s="18"/>
      <c r="H925" s="18"/>
      <c r="I925" s="18"/>
    </row>
    <row r="926" ht="15.75" hidden="1" customHeight="1">
      <c r="B926" s="11"/>
      <c r="E926" s="22"/>
      <c r="F926" s="18"/>
      <c r="G926" s="18"/>
      <c r="H926" s="18"/>
      <c r="I926" s="18"/>
    </row>
    <row r="927" ht="15.75" hidden="1" customHeight="1">
      <c r="B927" s="11"/>
      <c r="E927" s="22"/>
      <c r="F927" s="18"/>
      <c r="G927" s="18"/>
      <c r="H927" s="18"/>
      <c r="I927" s="18"/>
    </row>
    <row r="928" ht="15.75" hidden="1" customHeight="1">
      <c r="B928" s="11"/>
      <c r="E928" s="22"/>
      <c r="F928" s="18"/>
      <c r="G928" s="18"/>
      <c r="H928" s="18"/>
      <c r="I928" s="18"/>
    </row>
    <row r="929" ht="15.75" hidden="1" customHeight="1">
      <c r="B929" s="11"/>
      <c r="E929" s="22"/>
      <c r="F929" s="18"/>
      <c r="G929" s="18"/>
      <c r="H929" s="18"/>
      <c r="I929" s="18"/>
    </row>
    <row r="930" ht="15.75" hidden="1" customHeight="1">
      <c r="B930" s="11"/>
      <c r="E930" s="22"/>
      <c r="F930" s="18"/>
      <c r="G930" s="18"/>
      <c r="H930" s="18"/>
      <c r="I930" s="18"/>
    </row>
    <row r="931" ht="15.75" hidden="1" customHeight="1">
      <c r="B931" s="11"/>
      <c r="E931" s="22"/>
      <c r="F931" s="18"/>
      <c r="G931" s="18"/>
      <c r="H931" s="18"/>
      <c r="I931" s="18"/>
    </row>
    <row r="932" ht="15.75" hidden="1" customHeight="1">
      <c r="B932" s="11"/>
      <c r="E932" s="22"/>
      <c r="F932" s="18"/>
      <c r="G932" s="18"/>
      <c r="H932" s="18"/>
      <c r="I932" s="18"/>
    </row>
    <row r="933" ht="15.75" hidden="1" customHeight="1">
      <c r="B933" s="11"/>
      <c r="E933" s="22"/>
      <c r="F933" s="18"/>
      <c r="G933" s="18"/>
      <c r="H933" s="18"/>
      <c r="I933" s="18"/>
    </row>
    <row r="934" ht="15.75" hidden="1" customHeight="1">
      <c r="B934" s="11"/>
      <c r="E934" s="22"/>
      <c r="F934" s="18"/>
      <c r="G934" s="18"/>
      <c r="H934" s="18"/>
      <c r="I934" s="18"/>
    </row>
    <row r="935" ht="15.75" hidden="1" customHeight="1">
      <c r="B935" s="11"/>
      <c r="E935" s="22"/>
      <c r="F935" s="18"/>
      <c r="G935" s="18"/>
      <c r="H935" s="18"/>
      <c r="I935" s="18"/>
    </row>
    <row r="936" ht="15.75" hidden="1" customHeight="1">
      <c r="B936" s="11"/>
      <c r="E936" s="22"/>
      <c r="F936" s="18"/>
      <c r="G936" s="18"/>
      <c r="H936" s="18"/>
      <c r="I936" s="18"/>
    </row>
    <row r="937" ht="15.75" hidden="1" customHeight="1">
      <c r="B937" s="11"/>
      <c r="E937" s="22"/>
      <c r="F937" s="18"/>
      <c r="G937" s="18"/>
      <c r="H937" s="18"/>
      <c r="I937" s="18"/>
    </row>
    <row r="938" ht="15.75" hidden="1" customHeight="1">
      <c r="B938" s="11"/>
      <c r="E938" s="22"/>
      <c r="F938" s="18"/>
      <c r="G938" s="18"/>
      <c r="H938" s="18"/>
      <c r="I938" s="18"/>
    </row>
    <row r="939" ht="15.75" hidden="1" customHeight="1">
      <c r="B939" s="11"/>
      <c r="E939" s="22"/>
      <c r="F939" s="18"/>
      <c r="G939" s="18"/>
      <c r="H939" s="18"/>
      <c r="I939" s="18"/>
    </row>
    <row r="940" ht="15.75" hidden="1" customHeight="1">
      <c r="B940" s="11"/>
      <c r="E940" s="22"/>
      <c r="F940" s="18"/>
      <c r="G940" s="18"/>
      <c r="H940" s="18"/>
      <c r="I940" s="18"/>
    </row>
    <row r="941" ht="15.75" hidden="1" customHeight="1">
      <c r="B941" s="11"/>
      <c r="E941" s="22"/>
      <c r="F941" s="18"/>
      <c r="G941" s="18"/>
      <c r="H941" s="18"/>
      <c r="I941" s="18"/>
    </row>
    <row r="942" ht="15.75" hidden="1" customHeight="1">
      <c r="B942" s="11"/>
      <c r="E942" s="22"/>
      <c r="F942" s="18"/>
      <c r="G942" s="18"/>
      <c r="H942" s="18"/>
      <c r="I942" s="18"/>
    </row>
    <row r="943" ht="15.75" hidden="1" customHeight="1">
      <c r="B943" s="11"/>
      <c r="E943" s="22"/>
      <c r="F943" s="18"/>
      <c r="G943" s="18"/>
      <c r="H943" s="18"/>
      <c r="I943" s="18"/>
    </row>
    <row r="944" ht="15.75" hidden="1" customHeight="1">
      <c r="B944" s="11"/>
      <c r="E944" s="22"/>
      <c r="F944" s="18"/>
      <c r="G944" s="18"/>
      <c r="H944" s="18"/>
      <c r="I944" s="18"/>
    </row>
    <row r="945" ht="15.75" hidden="1" customHeight="1">
      <c r="B945" s="11"/>
      <c r="E945" s="22"/>
      <c r="F945" s="18"/>
      <c r="G945" s="18"/>
      <c r="H945" s="18"/>
      <c r="I945" s="18"/>
    </row>
    <row r="946" ht="15.75" hidden="1" customHeight="1">
      <c r="B946" s="11"/>
      <c r="E946" s="22"/>
      <c r="F946" s="18"/>
      <c r="G946" s="18"/>
      <c r="H946" s="18"/>
      <c r="I946" s="18"/>
    </row>
    <row r="947" ht="15.75" hidden="1" customHeight="1">
      <c r="B947" s="11"/>
      <c r="E947" s="22"/>
      <c r="F947" s="18"/>
      <c r="G947" s="18"/>
      <c r="H947" s="18"/>
      <c r="I947" s="18"/>
    </row>
    <row r="948" ht="15.75" hidden="1" customHeight="1">
      <c r="B948" s="11"/>
      <c r="E948" s="22"/>
      <c r="F948" s="18"/>
      <c r="G948" s="18"/>
      <c r="H948" s="18"/>
      <c r="I948" s="18"/>
    </row>
    <row r="949" ht="15.75" hidden="1" customHeight="1">
      <c r="B949" s="11"/>
      <c r="E949" s="22"/>
      <c r="F949" s="18"/>
      <c r="G949" s="18"/>
      <c r="H949" s="18"/>
      <c r="I949" s="18"/>
    </row>
    <row r="950" ht="15.75" hidden="1" customHeight="1">
      <c r="B950" s="11"/>
      <c r="E950" s="22"/>
      <c r="F950" s="18"/>
      <c r="G950" s="18"/>
      <c r="H950" s="18"/>
      <c r="I950" s="18"/>
    </row>
    <row r="951" ht="15.75" hidden="1" customHeight="1">
      <c r="B951" s="11"/>
      <c r="E951" s="22"/>
      <c r="F951" s="18"/>
      <c r="G951" s="18"/>
      <c r="H951" s="18"/>
      <c r="I951" s="18"/>
    </row>
    <row r="952" ht="15.75" hidden="1" customHeight="1">
      <c r="B952" s="11"/>
      <c r="E952" s="22"/>
      <c r="F952" s="18"/>
      <c r="G952" s="18"/>
      <c r="H952" s="18"/>
      <c r="I952" s="18"/>
    </row>
    <row r="953" ht="15.75" hidden="1" customHeight="1">
      <c r="B953" s="11"/>
      <c r="E953" s="22"/>
      <c r="F953" s="18"/>
      <c r="G953" s="18"/>
      <c r="H953" s="18"/>
      <c r="I953" s="18"/>
    </row>
    <row r="954" ht="15.75" hidden="1" customHeight="1">
      <c r="B954" s="11"/>
      <c r="E954" s="22"/>
      <c r="F954" s="18"/>
      <c r="G954" s="18"/>
      <c r="H954" s="18"/>
      <c r="I954" s="18"/>
    </row>
    <row r="955" ht="15.75" hidden="1" customHeight="1">
      <c r="B955" s="11"/>
      <c r="E955" s="22"/>
      <c r="F955" s="18"/>
      <c r="G955" s="18"/>
      <c r="H955" s="18"/>
      <c r="I955" s="18"/>
    </row>
    <row r="956" ht="15.75" hidden="1" customHeight="1">
      <c r="B956" s="11"/>
      <c r="E956" s="22"/>
      <c r="F956" s="18"/>
      <c r="G956" s="18"/>
      <c r="H956" s="18"/>
      <c r="I956" s="18"/>
    </row>
    <row r="957" ht="15.75" hidden="1" customHeight="1">
      <c r="B957" s="11"/>
      <c r="E957" s="22"/>
      <c r="F957" s="18"/>
      <c r="G957" s="18"/>
      <c r="H957" s="18"/>
      <c r="I957" s="18"/>
    </row>
    <row r="958" ht="15.75" hidden="1" customHeight="1">
      <c r="B958" s="11"/>
      <c r="E958" s="22"/>
      <c r="F958" s="18"/>
      <c r="G958" s="18"/>
      <c r="H958" s="18"/>
      <c r="I958" s="18"/>
    </row>
    <row r="959" ht="15.75" hidden="1" customHeight="1">
      <c r="B959" s="11"/>
      <c r="E959" s="22"/>
      <c r="F959" s="18"/>
      <c r="G959" s="18"/>
      <c r="H959" s="18"/>
      <c r="I959" s="18"/>
    </row>
    <row r="960" ht="15.75" hidden="1" customHeight="1">
      <c r="B960" s="11"/>
      <c r="E960" s="22"/>
      <c r="F960" s="18"/>
      <c r="G960" s="18"/>
      <c r="H960" s="18"/>
      <c r="I960" s="18"/>
    </row>
    <row r="961" ht="15.75" hidden="1" customHeight="1">
      <c r="B961" s="11"/>
      <c r="E961" s="22"/>
      <c r="F961" s="18"/>
      <c r="G961" s="18"/>
      <c r="H961" s="18"/>
      <c r="I961" s="18"/>
    </row>
    <row r="962" ht="15.75" hidden="1" customHeight="1">
      <c r="B962" s="11"/>
      <c r="E962" s="22"/>
      <c r="F962" s="18"/>
      <c r="G962" s="18"/>
      <c r="H962" s="18"/>
      <c r="I962" s="18"/>
    </row>
    <row r="963" ht="15.75" hidden="1" customHeight="1">
      <c r="B963" s="11"/>
      <c r="E963" s="22"/>
      <c r="F963" s="18"/>
      <c r="G963" s="18"/>
      <c r="H963" s="18"/>
      <c r="I963" s="18"/>
    </row>
  </sheetData>
  <autoFilter ref="$A$2:$AB$217">
    <sortState ref="A2:AB217">
      <sortCondition ref="A2:A217"/>
    </sortState>
  </autoFilter>
  <hyperlinks>
    <hyperlink r:id="rId1" ref="H1"/>
    <hyperlink r:id="rId2" ref="I1"/>
    <hyperlink r:id="rId3" ref="F5"/>
    <hyperlink r:id="rId4" ref="D7"/>
    <hyperlink r:id="rId5" ref="F7"/>
    <hyperlink r:id="rId6" ref="D13"/>
    <hyperlink r:id="rId7" ref="F13"/>
    <hyperlink r:id="rId8" ref="C14"/>
    <hyperlink r:id="rId9" ref="D14"/>
    <hyperlink r:id="rId10" ref="F14"/>
    <hyperlink r:id="rId11" ref="F18"/>
    <hyperlink r:id="rId12" ref="H24"/>
    <hyperlink r:id="rId13" ref="I24"/>
    <hyperlink r:id="rId14" ref="F30"/>
    <hyperlink r:id="rId15" ref="D53"/>
  </hyperlinks>
  <printOptions/>
  <pageMargins bottom="1.0" footer="0.0" header="0.0" left="0.75" right="0.75" top="1.0"/>
  <pageSetup orientation="landscape"/>
  <drawing r:id="rId16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 ht="18.0" customHeight="1">
      <c r="A1" s="23" t="s">
        <v>383</v>
      </c>
      <c r="B1" s="24" t="s">
        <v>4</v>
      </c>
      <c r="C1" s="24" t="s">
        <v>5</v>
      </c>
      <c r="D1" s="25" t="s">
        <v>6</v>
      </c>
      <c r="E1" s="24" t="s">
        <v>7</v>
      </c>
      <c r="F1" s="26" t="s">
        <v>384</v>
      </c>
    </row>
    <row r="2" ht="75.0" customHeight="1">
      <c r="A2" s="11"/>
      <c r="B2" s="5" t="s">
        <v>385</v>
      </c>
      <c r="C2" s="6" t="str">
        <f>HYPERLINK("https://open.spotify.com/track/1JmkZH7gsg4MRK87qqxxJV", "Homesick")</f>
        <v>Homesick</v>
      </c>
      <c r="D2" s="12" t="s">
        <v>283</v>
      </c>
      <c r="E2" s="6" t="str">
        <f>HYPERLINK("https://open.spotify.com/track/1Oz2sor0FFRhgSGSoKtv4D", "Scared Away")</f>
        <v>Scared Away</v>
      </c>
      <c r="F2" s="2" t="s">
        <v>70</v>
      </c>
    </row>
    <row r="3" ht="75.0" customHeight="1">
      <c r="A3" s="11"/>
      <c r="B3" s="5" t="s">
        <v>386</v>
      </c>
      <c r="C3" s="6" t="str">
        <f>HYPERLINK("https://open.spotify.com/track/6y5BbtRIpHrmASBZql2vK7", "Billboard Heart")</f>
        <v>Billboard Heart</v>
      </c>
      <c r="D3" s="12" t="s">
        <v>255</v>
      </c>
      <c r="E3" s="6" t="str">
        <f>HYPERLINK("https://open.spotify.com/track/6zBgJe4BAzMrpxd63o3fKh", "What Do I Know")</f>
        <v>What Do I Know</v>
      </c>
      <c r="F3" s="2" t="s">
        <v>387</v>
      </c>
    </row>
    <row r="4" ht="75.0" customHeight="1">
      <c r="A4" s="11"/>
      <c r="B4" s="5" t="s">
        <v>274</v>
      </c>
      <c r="C4" s="6" t="str">
        <f>HYPERLINK("https://open.spotify.com/track/7BH0CGbRIPZsdO7LXj9SGw", "Hibernating Heart")</f>
        <v>Hibernating Heart</v>
      </c>
      <c r="D4" s="12" t="s">
        <v>275</v>
      </c>
      <c r="E4" s="6" t="str">
        <f>HYPERLINK("https://open.spotify.com/track/7BH0CGbRIPZsdO7LXj9SGw", "Sparrow")</f>
        <v>Sparrow</v>
      </c>
      <c r="F4" s="18" t="s">
        <v>276</v>
      </c>
    </row>
    <row r="5" ht="75.0" customHeight="1">
      <c r="A5" s="11"/>
      <c r="B5" s="5" t="s">
        <v>388</v>
      </c>
      <c r="C5" s="6" t="str">
        <f>HYPERLINK("https://open.spotify.com/track/6gBjUipB0ZxHd1BvwdJTDQ", "People Watching")</f>
        <v>People Watching</v>
      </c>
      <c r="D5" s="12" t="s">
        <v>187</v>
      </c>
      <c r="E5" s="6" t="str">
        <f>HYPERLINK("https://open.spotify.com/track/6gBjUipB0ZxHd1BvwdJTDQ", "People Watching")</f>
        <v>People Watching</v>
      </c>
      <c r="F5" s="18" t="s">
        <v>389</v>
      </c>
    </row>
    <row r="6" ht="75.0" customHeight="1">
      <c r="A6" s="11"/>
      <c r="B6" s="5" t="s">
        <v>390</v>
      </c>
      <c r="C6" s="6" t="str">
        <f>HYPERLINK("https://open.spotify.com/track/58AVEtQU2ytZFM9P0Ia47P", "To Love A Thing That Fades")</f>
        <v>To Love A Thing That Fades</v>
      </c>
      <c r="D6" s="12" t="s">
        <v>48</v>
      </c>
      <c r="E6" s="6" t="str">
        <f>HYPERLINK("https://open.spotify.com/track/58AVEtQU2ytZFM9P0Ia47P", "Orpheus")</f>
        <v>Orpheus</v>
      </c>
      <c r="F6" s="18" t="s">
        <v>391</v>
      </c>
    </row>
    <row r="7" ht="75.0" customHeight="1">
      <c r="A7" s="11"/>
      <c r="B7" s="5" t="s">
        <v>392</v>
      </c>
      <c r="C7" s="6" t="str">
        <f>HYPERLINK("https://open.spotify.com/track/38Ucsa7LdzsD41YI5ggudF", "Forward")</f>
        <v>Forward</v>
      </c>
      <c r="D7" s="12" t="s">
        <v>12</v>
      </c>
      <c r="E7" s="6" t="str">
        <f>HYPERLINK("https://open.spotify.com/track/38Ucsa7LdzsD41YI5ggudF", "Factory Street Bells")</f>
        <v>Factory Street Bells</v>
      </c>
      <c r="F7" s="2" t="s">
        <v>18</v>
      </c>
    </row>
    <row r="8" ht="75.0" customHeight="1">
      <c r="A8" s="11"/>
      <c r="B8" s="5" t="s">
        <v>393</v>
      </c>
      <c r="C8" s="6" t="str">
        <f>HYPERLINK("https://open.spotify.com/track/30Z32UNHxbFewws3fsJ6lD", "Solas")</f>
        <v>Solas</v>
      </c>
      <c r="D8" s="12" t="s">
        <v>358</v>
      </c>
      <c r="E8" s="6" t="str">
        <f>HYPERLINK("https://open.spotify.com/track/2uNhTNmB2j4Zj6uuCozFtg", "MWY")</f>
        <v>MWY</v>
      </c>
      <c r="F8" s="2" t="s">
        <v>394</v>
      </c>
    </row>
    <row r="9" ht="75.0" customHeight="1">
      <c r="A9" s="11"/>
      <c r="B9" s="5" t="s">
        <v>395</v>
      </c>
      <c r="C9" s="6" t="str">
        <f>HYPERLINK("https://open.spotify.com/track/6QqGnsM0pQrsG5O1QQaTYY", "No Hard Feelings")</f>
        <v>No Hard Feelings</v>
      </c>
      <c r="D9" s="12" t="s">
        <v>79</v>
      </c>
      <c r="E9" s="6" t="str">
        <f>HYPERLINK("https://open.spotify.com/track/6QqGnsM0pQrsG5O1QQaTYY", "Can I Call You in the Morning?")</f>
        <v>Can I Call You in the Morning?</v>
      </c>
      <c r="F9" s="18" t="s">
        <v>396</v>
      </c>
    </row>
    <row r="10" ht="75.0" customHeight="1">
      <c r="A10" s="11"/>
      <c r="B10" s="5" t="s">
        <v>397</v>
      </c>
      <c r="C10" s="6" t="str">
        <f>HYPERLINK("https://open.spotify.com/track/3gnBcl5KRYTzIQyCOQug6F", "AM I THE DRAMA?")</f>
        <v>AM I THE DRAMA?</v>
      </c>
      <c r="D10" s="12" t="s">
        <v>48</v>
      </c>
      <c r="E10" s="6" t="str">
        <f>HYPERLINK("https://open.spotify.com/track/2wn0AYkmcF0Cm7PmvA7hJ7", "Pretty &amp; Petty")</f>
        <v>Pretty &amp; Petty</v>
      </c>
      <c r="F10" s="18" t="s">
        <v>398</v>
      </c>
    </row>
    <row r="11" ht="75.0" customHeight="1">
      <c r="A11" s="11"/>
      <c r="B11" s="5" t="s">
        <v>399</v>
      </c>
      <c r="C11" s="6" t="str">
        <f>HYPERLINK("https://open.spotify.com/track/0QLcTKxhesW8PUnkLolhZK", "Dirt Emo Vol. 2")</f>
        <v>Dirt Emo Vol. 2</v>
      </c>
      <c r="D11" s="27" t="s">
        <v>283</v>
      </c>
      <c r="E11" s="6" t="str">
        <f>HYPERLINK("https://open.spotify.com/track/6bNm2oL5wqyiI4eJ1KMH3H", "Only One")</f>
        <v>Only One</v>
      </c>
      <c r="F11" s="18" t="s">
        <v>400</v>
      </c>
    </row>
    <row r="12" ht="75.0" customHeight="1">
      <c r="A12" s="11"/>
      <c r="B12" s="5" t="s">
        <v>401</v>
      </c>
      <c r="C12" s="6" t="str">
        <f>HYPERLINK("https://open.spotify.com/track/4sD0Us8VjpnheHxeNaJbvb", "JVC")</f>
        <v>JVC</v>
      </c>
      <c r="D12" s="12" t="s">
        <v>216</v>
      </c>
      <c r="E12" s="6" t="str">
        <f>HYPERLINK("https://open.spotify.com/track/26NtL6qvVuRqFrpimqxSwx", "Rattlesnake (feat. Zach Bryan)")</f>
        <v>Rattlesnake (feat. Zach Bryan)</v>
      </c>
      <c r="F12" s="2" t="s">
        <v>402</v>
      </c>
    </row>
    <row r="13" ht="75.0" customHeight="1">
      <c r="A13" s="11"/>
      <c r="B13" s="5" t="s">
        <v>403</v>
      </c>
      <c r="C13" s="6" t="str">
        <f>HYPERLINK("https://open.spotify.com/track/1qbLMzsge0HopLmGCKJdcj", "committed to a bit")</f>
        <v>committed to a bit</v>
      </c>
      <c r="D13" s="12" t="s">
        <v>255</v>
      </c>
      <c r="E13" s="6" t="str">
        <f>HYPERLINK("https://open.spotify.com/track/0NQ2WouTLCUkTcOJEAUri2", "blankets")</f>
        <v>blankets</v>
      </c>
      <c r="F13" s="2" t="s">
        <v>404</v>
      </c>
    </row>
    <row r="14" ht="75.0" customHeight="1">
      <c r="A14" s="11"/>
      <c r="B14" s="5" t="s">
        <v>399</v>
      </c>
      <c r="C14" s="6" t="str">
        <f>HYPERLINK("https://open.spotify.com/track/2eM1pw6Q32zGNWpPKn6hbV", "Pale, Through the Window")</f>
        <v>Pale, Through the Window</v>
      </c>
      <c r="D14" s="12" t="s">
        <v>177</v>
      </c>
      <c r="E14" s="6" t="str">
        <f>HYPERLINK("https://open.spotify.com/track/3QCC92CeayvexV8Fbd83ee", "Me and You")</f>
        <v>Me and You</v>
      </c>
      <c r="F14" s="18" t="s">
        <v>400</v>
      </c>
    </row>
    <row r="15" ht="75.0" customHeight="1">
      <c r="A15" s="11"/>
      <c r="B15" s="5" t="s">
        <v>405</v>
      </c>
      <c r="C15" s="6" t="str">
        <f>HYPERLINK("https://open.spotify.com/track/4dyLoq1A9aVEMKrKFJ4Hak", "Lonestar Lovers")</f>
        <v>Lonestar Lovers</v>
      </c>
      <c r="D15" s="12" t="s">
        <v>283</v>
      </c>
      <c r="E15" s="6" t="str">
        <f>HYPERLINK("https://open.spotify.com/track/5TKYoaMkSkZ7QTkCxZqJtF", "Lonestar Lovers")</f>
        <v>Lonestar Lovers</v>
      </c>
      <c r="F15" s="2" t="s">
        <v>265</v>
      </c>
    </row>
    <row r="16" ht="75.0" customHeight="1">
      <c r="A16" s="11"/>
      <c r="B16" s="5" t="s">
        <v>406</v>
      </c>
      <c r="C16" s="6" t="str">
        <f>HYPERLINK("https://open.spotify.com/track/1zOXs9kBDCGVYZXbxCR3eu", "A Matter of Time")</f>
        <v>A Matter of Time</v>
      </c>
      <c r="D16" s="12" t="s">
        <v>53</v>
      </c>
      <c r="E16" s="6" t="str">
        <f>HYPERLINK("https://open.spotify.com/track/4nwjvcUjV7cexhwA40Bh5i", "Lover Girl")</f>
        <v>Lover Girl</v>
      </c>
      <c r="F16" s="18" t="s">
        <v>407</v>
      </c>
    </row>
    <row r="17" ht="75.0" customHeight="1">
      <c r="A17" s="11"/>
      <c r="B17" s="11" t="s">
        <v>408</v>
      </c>
      <c r="C17" s="28" t="str">
        <f>HYPERLINK("https://open.spotify.com/track/09guDuHq1qKoT7V8xGWKjh", "Infinity")</f>
        <v>Infinity</v>
      </c>
      <c r="D17" s="29" t="s">
        <v>187</v>
      </c>
      <c r="E17" s="28" t="str">
        <f>HYPERLINK("https://open.spotify.com/track/7nUBKamt1V6mCMjVa9750z", "Medina")</f>
        <v>Medina</v>
      </c>
      <c r="F17" s="30" t="s">
        <v>409</v>
      </c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</row>
    <row r="18" ht="75.0" customHeight="1">
      <c r="A18" s="11"/>
      <c r="B18" s="11" t="s">
        <v>410</v>
      </c>
      <c r="C18" s="28" t="str">
        <f>HYPERLINK("https://open.spotify.com/track/45QPj5iErflAngbG0CtMnD", "La Belleza")</f>
        <v>La Belleza</v>
      </c>
      <c r="D18" s="29" t="s">
        <v>39</v>
      </c>
      <c r="E18" s="28" t="str">
        <f>HYPERLINK("https://open.spotify.com/track/3WoJEwick4yGWvbdoAHKnw", "Quiero Que Me Beses")</f>
        <v>Quiero Que Me Beses</v>
      </c>
      <c r="F18" s="30" t="s">
        <v>411</v>
      </c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</row>
    <row r="19" ht="75.0" customHeight="1">
      <c r="A19" s="11"/>
      <c r="B19" s="11" t="s">
        <v>412</v>
      </c>
      <c r="C19" s="28" t="str">
        <f>HYPERLINK("https://open.spotify.com/track/1OqGk0PZ40yqc7lr6818nS", "butter")</f>
        <v>butter</v>
      </c>
      <c r="D19" s="29" t="s">
        <v>39</v>
      </c>
      <c r="E19" s="28" t="str">
        <f>HYPERLINK("https://open.spotify.com/track/56l2F6gs6CDYP3b2jDsYGL", "Intensity")</f>
        <v>Intensity</v>
      </c>
      <c r="F19" s="30" t="s">
        <v>413</v>
      </c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</row>
    <row r="20" ht="75.0" customHeight="1">
      <c r="A20" s="11"/>
      <c r="B20" s="11" t="s">
        <v>414</v>
      </c>
      <c r="C20" s="28" t="str">
        <f>HYPERLINK("https://open.spotify.com/track/2OtP4c5RqkB74IyYBTiSqh", "22:22")</f>
        <v>22:22</v>
      </c>
      <c r="D20" s="29" t="s">
        <v>28</v>
      </c>
      <c r="E20" s="28" t="str">
        <f>HYPERLINK("https://open.spotify.com/track/54nlaNy6QVyFAZkTKWdVAP", "Disco Nap")</f>
        <v>Disco Nap</v>
      </c>
      <c r="F20" s="30" t="s">
        <v>415</v>
      </c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</row>
    <row r="21" ht="75.0" customHeight="1">
      <c r="A21" s="11"/>
      <c r="B21" s="5" t="s">
        <v>416</v>
      </c>
      <c r="C21" s="6" t="str">
        <f>HYPERLINK("https://open.spotify.com/track/1w9GbyMG2HKGQ7UcgiTnRd", "Alan Sparhawk with Trampled by Turtles")</f>
        <v>Alan Sparhawk with Trampled by Turtles</v>
      </c>
      <c r="D21" s="12" t="s">
        <v>147</v>
      </c>
      <c r="E21" s="6" t="str">
        <f>HYPERLINK("https://open.spotify.com/track/1w9GbyMG2HKGQ7UcgiTnRd", "Stranger")</f>
        <v>Stranger</v>
      </c>
      <c r="F21" s="18" t="s">
        <v>417</v>
      </c>
    </row>
    <row r="22" ht="75.0" customHeight="1">
      <c r="A22" s="11"/>
      <c r="B22" s="5" t="s">
        <v>418</v>
      </c>
      <c r="C22" s="6" t="str">
        <f>HYPERLINK("https://open.spotify.com/track/6rC48u2srTo7Lkc4Hk0vX3", "New Place")</f>
        <v>New Place</v>
      </c>
      <c r="D22" s="12" t="s">
        <v>143</v>
      </c>
      <c r="E22" s="6" t="str">
        <f>HYPERLINK("https://open.spotify.com/track/3AXYPS2MiToEmSE8iKwBCz", "The Dreamer")</f>
        <v>The Dreamer</v>
      </c>
      <c r="F22" s="2" t="s">
        <v>419</v>
      </c>
    </row>
    <row r="23" ht="75.0" customHeight="1">
      <c r="A23" s="11"/>
      <c r="B23" s="5" t="s">
        <v>420</v>
      </c>
      <c r="C23" s="6" t="str">
        <f>HYPERLINK("https://open.spotify.com/track/2iUOOCc4btMIVDRhR5Peqs", "Sinners (Original Motion Picture Soundtrack)")</f>
        <v>Sinners (Original Motion Picture Soundtrack)</v>
      </c>
      <c r="D23" s="12" t="s">
        <v>421</v>
      </c>
      <c r="E23" s="6" t="str">
        <f>HYPERLINK("https://open.spotify.com/track/39SiqHAtZp7H5yDlRVkM4U", "Dangerous")</f>
        <v>Dangerous</v>
      </c>
      <c r="F23" s="18" t="s">
        <v>422</v>
      </c>
    </row>
    <row r="24" ht="75.0" customHeight="1">
      <c r="A24" s="11"/>
      <c r="B24" s="5" t="s">
        <v>423</v>
      </c>
      <c r="C24" s="6" t="str">
        <f>HYPERLINK("https://open.spotify.com/track/2H3EEKRtTImgjedwZdylIc", "Brain Fog")</f>
        <v>Brain Fog</v>
      </c>
      <c r="D24" s="12" t="s">
        <v>424</v>
      </c>
      <c r="E24" s="6" t="str">
        <f>HYPERLINK("https://open.spotify.com/track/08fx706qJS8tUlNzqSa3zE", "Aimless Joyride")</f>
        <v>Aimless Joyride</v>
      </c>
      <c r="F24" s="2" t="s">
        <v>425</v>
      </c>
    </row>
    <row r="25" ht="75.0" customHeight="1">
      <c r="A25" s="11"/>
      <c r="B25" s="5" t="s">
        <v>426</v>
      </c>
      <c r="C25" s="6" t="str">
        <f>HYPERLINK("https://open.spotify.com/track/2ujzwLZqi2ho320AbHhYM9", "Spring Board: The Early Unrecorded Songs")</f>
        <v>Spring Board: The Early Unrecorded Songs</v>
      </c>
      <c r="D25" s="12" t="s">
        <v>255</v>
      </c>
      <c r="E25" s="6" t="str">
        <f>HYPERLINK("https://open.spotify.com/track/6CJy7OnC2kWzWVPfB8TZu5", "If This World Was Made For Me")</f>
        <v>If This World Was Made For Me</v>
      </c>
      <c r="F25" s="18" t="s">
        <v>98</v>
      </c>
    </row>
    <row r="26" ht="75.0" customHeight="1">
      <c r="A26" s="11"/>
      <c r="B26" s="5" t="s">
        <v>427</v>
      </c>
      <c r="C26" s="6" t="str">
        <f>HYPERLINK("https://open.spotify.com/track/0rnhjjdY8szBKmi6HAVDvC", "Black Hole Superette")</f>
        <v>Black Hole Superette</v>
      </c>
      <c r="D26" s="27" t="s">
        <v>147</v>
      </c>
      <c r="E26" s="6" t="str">
        <f>HYPERLINK("https://open.spotify.com/track/4f7S6oJDZv1kUiqtIl9AZK", "Movie Night")</f>
        <v>Movie Night</v>
      </c>
      <c r="F26" s="2" t="s">
        <v>13</v>
      </c>
    </row>
    <row r="27" ht="75.0" customHeight="1">
      <c r="A27" s="11"/>
      <c r="B27" s="5" t="s">
        <v>428</v>
      </c>
      <c r="C27" s="6" t="str">
        <f>HYPERLINK("https://open.spotify.com/track/3KXOI6MQYrjxSOmBtgB6MB", "The Diary of Living")</f>
        <v>The Diary of Living</v>
      </c>
      <c r="D27" s="12" t="s">
        <v>109</v>
      </c>
      <c r="E27" s="6" t="str">
        <f>HYPERLINK("https://open.spotify.com/track/6DLeOx28NfUI38Ebn3Lhx6", "Room On Your Shoulder")</f>
        <v>Room On Your Shoulder</v>
      </c>
      <c r="F27" s="2" t="s">
        <v>75</v>
      </c>
    </row>
    <row r="28" ht="75.0" customHeight="1">
      <c r="A28" s="11"/>
      <c r="B28" s="5" t="s">
        <v>429</v>
      </c>
      <c r="C28" s="6" t="str">
        <f>HYPERLINK("https://open.spotify.com/track/6i3WSOFSYym4wrBmuhEyYs", "I Can See The Future")</f>
        <v>I Can See The Future</v>
      </c>
      <c r="D28" s="12" t="s">
        <v>48</v>
      </c>
      <c r="E28" s="6" t="str">
        <f>HYPERLINK("https://open.spotify.com/track/4lHCfrmfJxOCcrPz4s5eLD", "Point of View")</f>
        <v>Point of View</v>
      </c>
      <c r="F28" s="2" t="s">
        <v>75</v>
      </c>
    </row>
    <row r="29" ht="75.0" customHeight="1">
      <c r="A29" s="11"/>
      <c r="B29" s="5" t="s">
        <v>430</v>
      </c>
      <c r="C29" s="6" t="str">
        <f>HYPERLINK("https://open.spotify.com/track/4CecE1eIENekTCMzX1P3yy", "Lighthouse")</f>
        <v>Lighthouse</v>
      </c>
      <c r="D29" s="12" t="s">
        <v>431</v>
      </c>
      <c r="E29" s="6" t="str">
        <f>HYPERLINK("https://open.spotify.com/track/4CecE1eIENekTCMzX1P3yy", "Piano Song")</f>
        <v>Piano Song</v>
      </c>
      <c r="F29" s="2" t="s">
        <v>432</v>
      </c>
    </row>
    <row r="30" ht="75.0" customHeight="1">
      <c r="A30" s="11"/>
      <c r="B30" s="5" t="s">
        <v>433</v>
      </c>
      <c r="C30" s="6" t="str">
        <f>HYPERLINK("https://open.spotify.com/track/3VkFuJsQ4Okwxe3jCudJW7", "Joyride The Pale Horse")</f>
        <v>Joyride The Pale Horse</v>
      </c>
      <c r="D30" s="12" t="s">
        <v>180</v>
      </c>
      <c r="E30" s="6" t="str">
        <f>HYPERLINK("https://open.spotify.com/track/6SB6jP1Ua8LG3RrGW3NsZg", "Lay Down and Die")</f>
        <v>Lay Down and Die</v>
      </c>
      <c r="F30" s="18" t="s">
        <v>434</v>
      </c>
    </row>
    <row r="31" ht="75.0" customHeight="1">
      <c r="A31" s="11"/>
      <c r="B31" s="5" t="s">
        <v>435</v>
      </c>
      <c r="C31" s="6" t="str">
        <f>HYPERLINK("https://open.spotify.com/track/1GFghGDymSZ6JPnCV8KPu2", "Divinations")</f>
        <v>Divinations</v>
      </c>
      <c r="D31" s="12" t="s">
        <v>17</v>
      </c>
      <c r="E31" s="6" t="str">
        <f>HYPERLINK("https://open.spotify.com/track/43qx8PEmvj1r7xO9BKjS3a", "Marseille")</f>
        <v>Marseille</v>
      </c>
      <c r="F31" s="2" t="s">
        <v>436</v>
      </c>
    </row>
    <row r="32" ht="75.0" customHeight="1">
      <c r="A32" s="11"/>
      <c r="B32" s="5" t="s">
        <v>437</v>
      </c>
      <c r="C32" s="6" t="str">
        <f>HYPERLINK("https://open.spotify.com/track/018dEtcx2ZtN5AUJNWE9zl", "Heartache in Room 14")</f>
        <v>Heartache in Room 14</v>
      </c>
      <c r="D32" s="12" t="s">
        <v>17</v>
      </c>
      <c r="E32" s="6" t="str">
        <f>HYPERLINK("https://open.spotify.com/track/5Iel8B8LQe12lEofB20OTp", "Over and Over")</f>
        <v>Over and Over</v>
      </c>
      <c r="F32" s="18" t="s">
        <v>438</v>
      </c>
    </row>
    <row r="33" ht="75.0" customHeight="1">
      <c r="A33" s="11"/>
      <c r="B33" s="5" t="s">
        <v>439</v>
      </c>
      <c r="C33" s="6" t="str">
        <f>HYPERLINK("https://open.spotify.com/track/4dgtvZQocJurdlno0UOv1Z", "All The Not So Gentle Reminders")</f>
        <v>All The Not So Gentle Reminders</v>
      </c>
      <c r="D33" s="12" t="s">
        <v>311</v>
      </c>
      <c r="E33" s="6" t="str">
        <f>HYPERLINK("https://open.spotify.com/track/4fb9hlnccF2InIEePtbtyD", "Waiting On The Dust To Settle")</f>
        <v>Waiting On The Dust To Settle</v>
      </c>
      <c r="F33" s="18" t="s">
        <v>402</v>
      </c>
    </row>
    <row r="34" ht="75.0" customHeight="1">
      <c r="A34" s="11"/>
      <c r="B34" s="5" t="s">
        <v>440</v>
      </c>
      <c r="C34" s="6" t="str">
        <f>HYPERLINK("https://open.spotify.com/track/1R19cpUrDVMqJyq7koJxGu", "I Don't Know How But They Found Me!")</f>
        <v>I Don't Know How But They Found Me!</v>
      </c>
      <c r="D34" s="12" t="s">
        <v>180</v>
      </c>
      <c r="E34" s="6" t="str">
        <f>HYPERLINK("https://open.spotify.com/track/10eTDWUAyApKsMkHBwZ3Mb", "Savannah")</f>
        <v>Savannah</v>
      </c>
      <c r="F34" s="2" t="s">
        <v>441</v>
      </c>
    </row>
    <row r="35" ht="75.0" customHeight="1">
      <c r="A35" s="11"/>
      <c r="B35" s="5" t="s">
        <v>442</v>
      </c>
      <c r="C35" s="6" t="str">
        <f>HYPERLINK("https://open.spotify.com/track/11FbsupbSGV0pdn0hCW8hR", "SONGS I LIKE IN 2025")</f>
        <v>SONGS I LIKE IN 2025</v>
      </c>
      <c r="D35" s="12" t="s">
        <v>283</v>
      </c>
      <c r="E35" s="6" t="str">
        <f>HYPERLINK("https://open.spotify.com/track/0AL1AWWVH4O4C8ErZZy1az", "remember you")</f>
        <v>remember you</v>
      </c>
      <c r="F35" s="18" t="s">
        <v>70</v>
      </c>
    </row>
    <row r="36" ht="75.0" customHeight="1">
      <c r="A36" s="11"/>
      <c r="B36" s="5" t="s">
        <v>443</v>
      </c>
      <c r="C36" s="6" t="str">
        <f>HYPERLINK("https://open.spotify.com/track/1TQHxTfVeQVMSTDqbMXDoU", "Now I'm Laughing Again")</f>
        <v>Now I'm Laughing Again</v>
      </c>
      <c r="D36" s="12" t="s">
        <v>283</v>
      </c>
      <c r="E36" s="6" t="str">
        <f>HYPERLINK("https://open.spotify.com/track/76RIUIn9WxRQuhmHm1mCHN", "Nonplussed")</f>
        <v>Nonplussed</v>
      </c>
      <c r="F36" s="18" t="s">
        <v>444</v>
      </c>
    </row>
    <row r="37" ht="75.0" customHeight="1">
      <c r="A37" s="11"/>
      <c r="B37" s="5" t="s">
        <v>445</v>
      </c>
      <c r="C37" s="6" t="str">
        <f>HYPERLINK("https://open.spotify.com/track/0sfSmYTBFhxj7WarthzfEd", "What's the Matter, M Ross?")</f>
        <v>What's the Matter, M Ross?</v>
      </c>
      <c r="D37" s="12" t="s">
        <v>109</v>
      </c>
      <c r="E37" s="6" t="str">
        <f>HYPERLINK("https://open.spotify.com/track/0sfSmYTBFhxj7WarthzfEd", "Hey Man/Hey Self")</f>
        <v>Hey Man/Hey Self</v>
      </c>
      <c r="F37" s="2" t="s">
        <v>446</v>
      </c>
    </row>
    <row r="38" ht="75.0" customHeight="1">
      <c r="A38" s="11"/>
      <c r="B38" s="5" t="s">
        <v>447</v>
      </c>
      <c r="C38" s="6" t="str">
        <f>HYPERLINK("https://open.spotify.com/track/0KB8X3OPK19f04DUjGmFaE", "Jupiter")</f>
        <v>Jupiter</v>
      </c>
      <c r="D38" s="12" t="s">
        <v>448</v>
      </c>
      <c r="E38" s="6" t="str">
        <f>HYPERLINK("https://open.spotify.com/track/1DKVwrlshIVSRXBA6C62Yq", "30 Something")</f>
        <v>30 Something</v>
      </c>
      <c r="F38" s="18" t="s">
        <v>449</v>
      </c>
    </row>
    <row r="39" ht="75.0" customHeight="1">
      <c r="A39" s="11"/>
      <c r="B39" s="5" t="s">
        <v>450</v>
      </c>
      <c r="C39" s="6" t="str">
        <f>HYPERLINK("https://open.spotify.com/track/6viJ8wxzGDJidt5S4dM6vj", "Who Wants to Talk About Love?")</f>
        <v>Who Wants to Talk About Love?</v>
      </c>
      <c r="D39" s="12" t="s">
        <v>377</v>
      </c>
      <c r="E39" s="6" t="str">
        <f>HYPERLINK("https://open.spotify.com/track/48VVT6SQvR7cimko0U5PNm", "Nobody")</f>
        <v>Nobody</v>
      </c>
      <c r="F39" s="18" t="s">
        <v>391</v>
      </c>
    </row>
    <row r="40" ht="75.0" customHeight="1">
      <c r="A40" s="11"/>
      <c r="B40" s="5" t="s">
        <v>451</v>
      </c>
      <c r="C40" s="6" t="str">
        <f>HYPERLINK("https://open.spotify.com/track/1QgGRvthnPwzs5ltAtJGD4", "SALT + LIGHT")</f>
        <v>SALT + LIGHT</v>
      </c>
      <c r="D40" s="12" t="s">
        <v>377</v>
      </c>
      <c r="E40" s="6" t="str">
        <f>HYPERLINK("https://open.spotify.com/track/0IWOPug8y9ht2L8oQqGjA8", "Broken")</f>
        <v>Broken</v>
      </c>
      <c r="F40" s="2" t="s">
        <v>75</v>
      </c>
    </row>
    <row r="41" ht="75.0" customHeight="1">
      <c r="A41" s="11"/>
      <c r="B41" s="5" t="s">
        <v>452</v>
      </c>
      <c r="C41" s="6" t="str">
        <f>HYPERLINK("https://open.spotify.com/track/21dfq9YrLKrCJA4I5OduxJ", "Michigander")</f>
        <v>Michigander</v>
      </c>
      <c r="D41" s="12" t="s">
        <v>453</v>
      </c>
      <c r="E41" s="6" t="str">
        <f>HYPERLINK("https://open.spotify.com/track/4jzT2x0K3V3Elw3OFKvvEz", "I'll Be OK")</f>
        <v>I'll Be OK</v>
      </c>
      <c r="F41" s="2" t="s">
        <v>454</v>
      </c>
    </row>
    <row r="42" ht="75.0" customHeight="1">
      <c r="A42" s="11"/>
      <c r="B42" s="5" t="s">
        <v>455</v>
      </c>
      <c r="C42" s="6" t="str">
        <f>HYPERLINK("https://open.spotify.com/track/7BpKr6xgr0VuzFaG8d9rq6", "Cycle &amp; Change")</f>
        <v>Cycle &amp; Change</v>
      </c>
      <c r="D42" s="12" t="s">
        <v>216</v>
      </c>
      <c r="E42" s="6" t="str">
        <f>HYPERLINK("https://open.spotify.com/track/5u8m0aAn6XjtaSLtuvkrBd", "Mama Run")</f>
        <v>Mama Run</v>
      </c>
      <c r="F42" s="2" t="s">
        <v>456</v>
      </c>
    </row>
    <row r="43" ht="75.0" customHeight="1">
      <c r="A43" s="11"/>
      <c r="B43" s="19" t="s">
        <v>457</v>
      </c>
      <c r="C43" s="19" t="s">
        <v>458</v>
      </c>
      <c r="D43" s="17">
        <v>45954.0</v>
      </c>
      <c r="E43" s="1" t="s">
        <v>459</v>
      </c>
      <c r="F43" s="2" t="s">
        <v>460</v>
      </c>
    </row>
    <row r="44" ht="75.0" customHeight="1">
      <c r="A44" s="11"/>
      <c r="B44" s="5" t="s">
        <v>461</v>
      </c>
      <c r="C44" s="6" t="str">
        <f>HYPERLINK("https://open.spotify.com/track/66qrqtWOzE4vxdU96inrYN", "Dance Therapy")</f>
        <v>Dance Therapy</v>
      </c>
      <c r="D44" s="12" t="s">
        <v>311</v>
      </c>
      <c r="E44" s="6" t="str">
        <f>HYPERLINK("https://open.spotify.com/track/5Mm9ntWAGyvKWkDrveaAsF", "Intergalactic Dance")</f>
        <v>Intergalactic Dance</v>
      </c>
      <c r="F44" s="2" t="s">
        <v>462</v>
      </c>
    </row>
    <row r="45" ht="75.0" customHeight="1">
      <c r="A45" s="11"/>
      <c r="B45" s="5" t="s">
        <v>463</v>
      </c>
      <c r="C45" s="6" t="str">
        <f>HYPERLINK("https://open.spotify.com/track/58FL6Grb9MZ6KhEiMuNUpc", "This Side of the Island")</f>
        <v>This Side of the Island</v>
      </c>
      <c r="D45" s="12" t="s">
        <v>143</v>
      </c>
      <c r="E45" s="6" t="str">
        <f>HYPERLINK("https://open.spotify.com/track/3IFk55tJwqBrdhgsLvrVvn", "Knockin' Heart")</f>
        <v>Knockin' Heart</v>
      </c>
      <c r="F45" s="2" t="s">
        <v>464</v>
      </c>
    </row>
    <row r="46" ht="75.0" customHeight="1">
      <c r="A46" s="11"/>
      <c r="B46" s="5" t="s">
        <v>465</v>
      </c>
      <c r="C46" s="6" t="str">
        <f>HYPERLINK("https://open.spotify.com/track/4PW8oC7iRWaU07GZySrBPB", "Platonics")</f>
        <v>Platonics</v>
      </c>
      <c r="D46" s="12" t="s">
        <v>53</v>
      </c>
      <c r="E46" s="6" t="str">
        <f>HYPERLINK("https://open.spotify.com/track/3by9gOb8sNQVh7vKh1vsGZ", "She Was Right")</f>
        <v>She Was Right</v>
      </c>
      <c r="F46" s="2" t="s">
        <v>156</v>
      </c>
    </row>
    <row r="47" ht="75.0" customHeight="1">
      <c r="A47" s="11"/>
      <c r="B47" s="5" t="s">
        <v>466</v>
      </c>
      <c r="C47" s="6" t="str">
        <f>HYPERLINK("https://open.spotify.com/track/56JwxjTCkDh5yP1bLR6pCr", "Tunnel Vision")</f>
        <v>Tunnel Vision</v>
      </c>
      <c r="D47" s="12" t="s">
        <v>180</v>
      </c>
      <c r="E47" s="6" t="str">
        <f>HYPERLINK("https://open.spotify.com/track/2jzwJSLX8leUQVxwjAtODn", "Vertigo")</f>
        <v>Vertigo</v>
      </c>
      <c r="F47" s="18" t="s">
        <v>467</v>
      </c>
    </row>
    <row r="48" ht="75.0" customHeight="1">
      <c r="A48" s="11"/>
      <c r="B48" s="5" t="s">
        <v>468</v>
      </c>
      <c r="C48" s="6" t="str">
        <f>HYPERLINK("https://open.spotify.com/track/5IodG133GLQOej5DsbXS8G", "Planting by the Signs")</f>
        <v>Planting by the Signs</v>
      </c>
      <c r="D48" s="12" t="s">
        <v>469</v>
      </c>
      <c r="E48" s="6" t="str">
        <f>HYPERLINK("https://open.spotify.com/track/3UDt3NfcksCYRKteypRQDq", "Fire Sign")</f>
        <v>Fire Sign</v>
      </c>
      <c r="F48" s="18" t="s">
        <v>470</v>
      </c>
    </row>
    <row r="49" ht="75.0" customHeight="1">
      <c r="A49" s="11"/>
      <c r="B49" s="5" t="s">
        <v>471</v>
      </c>
      <c r="C49" s="6" t="str">
        <f>HYPERLINK("https://open.spotify.com/track/5TjWJm5dL3ayzQSErzKpax", "Nickel on the Fountain Floor")</f>
        <v>Nickel on the Fountain Floor</v>
      </c>
      <c r="D49" s="12" t="s">
        <v>147</v>
      </c>
      <c r="E49" s="6" t="str">
        <f>HYPERLINK("https://open.spotify.com/track/406DP07yJgMWG2OS3Zs9nu", "Skateboard Tattoo")</f>
        <v>Skateboard Tattoo</v>
      </c>
      <c r="F49" s="18" t="s">
        <v>472</v>
      </c>
    </row>
    <row r="50" ht="75.0" customHeight="1">
      <c r="A50" s="11"/>
      <c r="B50" s="5" t="s">
        <v>473</v>
      </c>
      <c r="C50" s="6" t="str">
        <f>HYPERLINK("https://open.spotify.com/track/385FsoCIConiONu2d3JRDF", "Self Help")</f>
        <v>Self Help</v>
      </c>
      <c r="D50" s="12" t="s">
        <v>474</v>
      </c>
      <c r="E50" s="6" t="str">
        <f>HYPERLINK("https://open.spotify.com/track/0beJejmnnfjvVdsE2KRMQV", "Windows and Doors")</f>
        <v>Windows and Doors</v>
      </c>
      <c r="F50" s="18" t="s">
        <v>98</v>
      </c>
    </row>
    <row r="51" ht="75.0" customHeight="1">
      <c r="A51" s="11"/>
      <c r="B51" s="5" t="s">
        <v>475</v>
      </c>
      <c r="C51" s="6" t="str">
        <f>HYPERLINK("https://open.spotify.com/track/4jrYvmyH1tUxbWX7GB50Si", "Want You Need")</f>
        <v>Want You Need</v>
      </c>
      <c r="D51" s="12" t="s">
        <v>476</v>
      </c>
      <c r="E51" s="6" t="str">
        <f>HYPERLINK("https://open.spotify.com/track/36i5hTkCWhtlIYwtMuMXDs", "Manus and Me")</f>
        <v>Manus and Me</v>
      </c>
      <c r="F51" s="18" t="s">
        <v>477</v>
      </c>
    </row>
    <row r="52" ht="75.0" customHeight="1">
      <c r="A52" s="11"/>
      <c r="B52" s="5" t="s">
        <v>478</v>
      </c>
      <c r="C52" s="6" t="str">
        <f>HYPERLINK("https://open.spotify.com/track/4rrXiaY0xav3DstODYfNl5", "Blood On the Silver Screen")</f>
        <v>Blood On the Silver Screen</v>
      </c>
      <c r="D52" s="12" t="s">
        <v>143</v>
      </c>
      <c r="E52" s="6" t="str">
        <f>HYPERLINK("https://open.spotify.com/track/4rrXiaY0xav3DstODYfNl5", "Slugger")</f>
        <v>Slugger</v>
      </c>
      <c r="F52" s="18" t="s">
        <v>479</v>
      </c>
    </row>
    <row r="53" ht="75.0" customHeight="1">
      <c r="A53" s="11"/>
      <c r="B53" s="5" t="s">
        <v>480</v>
      </c>
      <c r="C53" s="6" t="str">
        <f>HYPERLINK("https://open.spotify.com/track/5GTRE7cnySeaYBanwM5FIt", "Double Infinity")</f>
        <v>Double Infinity</v>
      </c>
      <c r="D53" s="12" t="s">
        <v>170</v>
      </c>
      <c r="E53" s="6" t="str">
        <f>HYPERLINK("https://open.spotify.com/track/2Cxs2cLG7HoXfcAlw67yIy", "Words")</f>
        <v>Words</v>
      </c>
      <c r="F53" s="18" t="s">
        <v>481</v>
      </c>
    </row>
    <row r="54" ht="75.0" customHeight="1">
      <c r="A54" s="11"/>
      <c r="B54" s="5" t="s">
        <v>482</v>
      </c>
      <c r="C54" s="6" t="str">
        <f>HYPERLINK("https://open.spotify.com/track/3jY7wVd7Z55QiV8M6O4PNZ", "SURFACE TENSION")</f>
        <v>SURFACE TENSION</v>
      </c>
      <c r="D54" s="12" t="s">
        <v>483</v>
      </c>
      <c r="E54" s="6" t="str">
        <f>HYPERLINK("https://open.spotify.com/track/3jY7wVd7Z55QiV8M6O4PNZ", "NICE TRY")</f>
        <v>NICE TRY</v>
      </c>
      <c r="F54" s="18" t="s">
        <v>484</v>
      </c>
    </row>
    <row r="55" ht="75.0" customHeight="1">
      <c r="A55" s="11"/>
      <c r="B55" s="5" t="s">
        <v>485</v>
      </c>
      <c r="C55" s="6" t="str">
        <f>HYPERLINK("https://open.spotify.com/track/728k5H5oDBM3k9GpJr9e9D", "Lost In A Sound")</f>
        <v>Lost In A Sound</v>
      </c>
      <c r="D55" s="12" t="s">
        <v>283</v>
      </c>
      <c r="E55" s="6" t="str">
        <f>HYPERLINK("https://open.spotify.com/track/1fe5kGduFYPZz1icrtIBXN", "Don't Let The Garden Die")</f>
        <v>Don't Let The Garden Die</v>
      </c>
      <c r="F55" s="18" t="s">
        <v>486</v>
      </c>
    </row>
    <row r="56" ht="75.0" customHeight="1">
      <c r="A56" s="11"/>
      <c r="B56" s="5" t="s">
        <v>487</v>
      </c>
      <c r="C56" s="6" t="str">
        <f>HYPERLINK("https://open.spotify.com/track/0sOZRMTKNOmlv2IOpRSQa6", "Golden Wolf")</f>
        <v>Golden Wolf</v>
      </c>
      <c r="D56" s="12" t="s">
        <v>109</v>
      </c>
      <c r="E56" s="6" t="str">
        <f>HYPERLINK("https://open.spotify.com/track/1leiq8wmky55xA9OdlOHjM", "Golden Wolf")</f>
        <v>Golden Wolf</v>
      </c>
      <c r="F56" s="2" t="s">
        <v>35</v>
      </c>
    </row>
    <row r="57" ht="75.0" customHeight="1">
      <c r="A57" s="11"/>
      <c r="B57" s="5" t="s">
        <v>488</v>
      </c>
      <c r="C57" s="6" t="str">
        <f>HYPERLINK("https://open.spotify.com/track/6Hfyim38fnNg5SkokzdMkc", "Quit to Play Chess")</f>
        <v>Quit to Play Chess</v>
      </c>
      <c r="D57" s="12" t="s">
        <v>489</v>
      </c>
      <c r="E57" s="6" t="str">
        <f>HYPERLINK("https://open.spotify.com/track/4KnEBw94WkGhtdcZ5tTXwC", "Babylon")</f>
        <v>Babylon</v>
      </c>
      <c r="F57" s="18" t="s">
        <v>490</v>
      </c>
    </row>
    <row r="58" ht="75.0" customHeight="1">
      <c r="A58" s="11"/>
      <c r="B58" s="5" t="s">
        <v>491</v>
      </c>
      <c r="C58" s="6" t="str">
        <f>HYPERLINK("https://open.spotify.com/track/1Bj2QNal56NWrP02oUC1II", "A Welcome Kind of Weakness")</f>
        <v>A Welcome Kind of Weakness</v>
      </c>
      <c r="D58" s="12" t="s">
        <v>79</v>
      </c>
      <c r="E58" s="6" t="str">
        <f>HYPERLINK("https://open.spotify.com/track/4ZKFlXZGWdFVsyZkSqrTNn", "Claritin")</f>
        <v>Claritin</v>
      </c>
      <c r="F58" s="2" t="s">
        <v>312</v>
      </c>
    </row>
    <row r="59" ht="75.0" customHeight="1">
      <c r="A59" s="11"/>
      <c r="B59" s="5" t="s">
        <v>492</v>
      </c>
      <c r="C59" s="6" t="str">
        <f>HYPERLINK("https://open.spotify.com/track/4DfUFi84P2Wj3tlnjaqN4p", "Glockaveli")</f>
        <v>Glockaveli</v>
      </c>
      <c r="D59" s="12" t="s">
        <v>109</v>
      </c>
      <c r="E59" s="6" t="str">
        <f>HYPERLINK("https://open.spotify.com/track/0x7UjIWRCOBsJA9aHXVf9v", "She Ready")</f>
        <v>She Ready</v>
      </c>
      <c r="F59" s="2" t="s">
        <v>493</v>
      </c>
    </row>
    <row r="60" ht="75.0" customHeight="1">
      <c r="A60" s="11"/>
      <c r="B60" s="5" t="s">
        <v>494</v>
      </c>
      <c r="C60" s="6" t="str">
        <f>HYPERLINK("https://open.spotify.com/track/5LgfXqkUKCK09A1ACGjMil", "Taurus")</f>
        <v>Taurus</v>
      </c>
      <c r="D60" s="12" t="s">
        <v>495</v>
      </c>
      <c r="E60" s="6" t="str">
        <f>HYPERLINK("https://open.spotify.com/track/5LgfXqkUKCK09A1ACGjMil", "Venus In Nadir")</f>
        <v>Venus In Nadir</v>
      </c>
      <c r="F60" s="18" t="s">
        <v>496</v>
      </c>
    </row>
    <row r="61" ht="75.0" customHeight="1">
      <c r="A61" s="11"/>
      <c r="B61" s="5" t="s">
        <v>497</v>
      </c>
      <c r="C61" s="6" t="str">
        <f>HYPERLINK("https://open.spotify.com/track/4Rq211xDDfyUGgNDnTBDzr", "BLABLABLA")</f>
        <v>BLABLABLA</v>
      </c>
      <c r="D61" s="12" t="s">
        <v>332</v>
      </c>
      <c r="E61" s="6" t="str">
        <f>HYPERLINK("https://open.spotify.com/track/6AnB5CqsytHUTF6EPhi7WV", "Different Mind")</f>
        <v>Different Mind</v>
      </c>
      <c r="F61" s="2" t="s">
        <v>498</v>
      </c>
    </row>
    <row r="62" ht="75.0" customHeight="1">
      <c r="A62" s="11"/>
      <c r="B62" s="5" t="s">
        <v>499</v>
      </c>
      <c r="C62" s="6" t="str">
        <f>HYPERLINK("https://open.spotify.com/track/7rukkHI3EaHRbwbTEsCzM1", "Lonely At The Top")</f>
        <v>Lonely At The Top</v>
      </c>
      <c r="D62" s="12" t="s">
        <v>79</v>
      </c>
      <c r="E62" s="6" t="str">
        <f>HYPERLINK("https://open.spotify.com/track/0kiZJjKkVoGJxjG3lHogTr", "SUPAFLEE (feat. Bri Steves)")</f>
        <v>SUPAFLEE (feat. Bri Steves)</v>
      </c>
      <c r="F62" s="18" t="s">
        <v>500</v>
      </c>
    </row>
    <row r="63" ht="75.0" customHeight="1">
      <c r="A63" s="11"/>
      <c r="B63" s="5" t="s">
        <v>501</v>
      </c>
      <c r="C63" s="6" t="str">
        <f>HYPERLINK("https://open.spotify.com/track/19idhWX6YNvEwrrBGwiFSs", "I WANT MY LOVED ONES TO GO WITH ME")</f>
        <v>I WANT MY LOVED ONES TO GO WITH ME</v>
      </c>
      <c r="D63" s="12" t="s">
        <v>74</v>
      </c>
      <c r="E63" s="6" t="str">
        <f>HYPERLINK("https://open.spotify.com/track/60I5P0izzrBCzXb0K6etVy", "Way Of The World (feat. Ella Langley)")</f>
        <v>Way Of The World (feat. Ella Langley)</v>
      </c>
      <c r="F63" s="18" t="s">
        <v>502</v>
      </c>
    </row>
    <row r="64" ht="75.0" customHeight="1">
      <c r="A64" s="11"/>
      <c r="B64" s="5" t="s">
        <v>503</v>
      </c>
      <c r="C64" s="6" t="str">
        <f>HYPERLINK("https://open.spotify.com/track/3NL6gBLjP9R2C5Wpcd1Yzo", "Easier Said Than Done")</f>
        <v>Easier Said Than Done</v>
      </c>
      <c r="D64" s="12" t="s">
        <v>210</v>
      </c>
      <c r="E64" s="6" t="str">
        <f>HYPERLINK("https://open.spotify.com/track/3NL6gBLjP9R2C5Wpcd1Yzo", "Easier Said Than Done")</f>
        <v>Easier Said Than Done</v>
      </c>
      <c r="F64" s="18" t="s">
        <v>504</v>
      </c>
    </row>
    <row r="65" ht="75.0" customHeight="1">
      <c r="A65" s="11"/>
      <c r="B65" s="5" t="s">
        <v>505</v>
      </c>
      <c r="C65" s="6" t="str">
        <f>HYPERLINK("https://open.spotify.com/track/584PWwzTF815UNpI5uF9of", "Roxwell")</f>
        <v>Roxwell</v>
      </c>
      <c r="D65" s="12" t="s">
        <v>255</v>
      </c>
      <c r="E65" s="6" t="str">
        <f>HYPERLINK("https://open.spotify.com/track/6yp6KbQdbJgfdTDGpdoHkd", "Say It Back")</f>
        <v>Say It Back</v>
      </c>
      <c r="F65" s="18" t="s">
        <v>506</v>
      </c>
    </row>
    <row r="66" ht="75.0" customHeight="1">
      <c r="A66" s="11"/>
      <c r="B66" s="5" t="s">
        <v>507</v>
      </c>
      <c r="C66" s="6" t="str">
        <f>HYPERLINK("https://open.spotify.com/track/6MKZQNcBsCmAAsvG0fUdxU", "Rammana")</f>
        <v>Rammana</v>
      </c>
      <c r="D66" s="12" t="s">
        <v>28</v>
      </c>
      <c r="E66" s="6" t="str">
        <f>HYPERLINK("https://open.spotify.com/track/75J6JK0dMUgjBP5lnVdaKx", "Egungun")</f>
        <v>Egungun</v>
      </c>
      <c r="F66" s="2" t="s">
        <v>508</v>
      </c>
    </row>
    <row r="67" ht="75.0" customHeight="1">
      <c r="A67" s="11"/>
      <c r="B67" s="5" t="s">
        <v>509</v>
      </c>
      <c r="C67" s="6" t="str">
        <f>HYPERLINK("https://open.spotify.com/track/7KNmIjcmGJIBrhP2s5Vioe", "Alter Ego")</f>
        <v>Alter Ego</v>
      </c>
      <c r="D67" s="12" t="s">
        <v>255</v>
      </c>
      <c r="E67" s="6" t="str">
        <f>HYPERLINK("https://open.spotify.com/track/7KNmIjcmGJIBrhP2s5Vioe", "Born Again (feat. Doja Cat &amp; RAYE)")</f>
        <v>Born Again (feat. Doja Cat &amp; RAYE)</v>
      </c>
      <c r="F67" s="18" t="s">
        <v>510</v>
      </c>
    </row>
    <row r="68" ht="75.0" customHeight="1">
      <c r="A68" s="11"/>
      <c r="B68" s="5" t="s">
        <v>511</v>
      </c>
      <c r="C68" s="6" t="str">
        <f>HYPERLINK("https://open.spotify.com/track/7dfnqPrArueHNLZZN4Sur7", "Bikini Trill")</f>
        <v>Bikini Trill</v>
      </c>
      <c r="D68" s="12" t="s">
        <v>53</v>
      </c>
      <c r="E68" s="6" t="str">
        <f>HYPERLINK("https://open.spotify.com/track/0W2Kj747KiF7GmUNa8Qazx", "Keep on Trippin")</f>
        <v>Keep on Trippin</v>
      </c>
      <c r="F68" s="18" t="s">
        <v>512</v>
      </c>
    </row>
    <row r="69" ht="75.0" customHeight="1">
      <c r="A69" s="11"/>
      <c r="B69" s="5" t="s">
        <v>513</v>
      </c>
      <c r="C69" s="6" t="str">
        <f>HYPERLINK("https://open.spotify.com/track/3JlbtMNA3gb9Q9NnIAB7sI", "Beyond the Break")</f>
        <v>Beyond the Break</v>
      </c>
      <c r="D69" s="12" t="s">
        <v>255</v>
      </c>
      <c r="E69" s="6" t="str">
        <f>HYPERLINK("https://open.spotify.com/track/3Dqvmycem3gCevZAO723G8", "Longing")</f>
        <v>Longing</v>
      </c>
      <c r="F69" s="18" t="s">
        <v>272</v>
      </c>
    </row>
    <row r="70" ht="75.0" customHeight="1">
      <c r="A70" s="11"/>
      <c r="B70" s="5" t="s">
        <v>514</v>
      </c>
      <c r="C70" s="6" t="str">
        <f>HYPERLINK("https://open.spotify.com/track/0raYBsG7Nd4obIu984e6FY", "I Miss You, I Do")</f>
        <v>I Miss You, I Do</v>
      </c>
      <c r="D70" s="12" t="s">
        <v>143</v>
      </c>
      <c r="E70" s="6" t="str">
        <f>HYPERLINK("https://open.spotify.com/track/0raYBsG7Nd4obIu984e6FY", "I Miss You, I Do")</f>
        <v>I Miss You, I Do</v>
      </c>
      <c r="F70" s="2" t="s">
        <v>18</v>
      </c>
    </row>
    <row r="71" ht="75.0" customHeight="1">
      <c r="A71" s="11"/>
      <c r="B71" s="5" t="s">
        <v>515</v>
      </c>
      <c r="C71" s="6" t="str">
        <f>HYPERLINK("https://open.spotify.com/track/6O4zpHfIL0tkch99SLALeJ", "Getting Into Heaven")</f>
        <v>Getting Into Heaven</v>
      </c>
      <c r="D71" s="12" t="s">
        <v>489</v>
      </c>
      <c r="E71" s="6" t="str">
        <f>HYPERLINK("https://open.spotify.com/track/7heSoMPJstfN23d8JUEEqp", "She's So Pretty")</f>
        <v>She's So Pretty</v>
      </c>
      <c r="F71" s="2" t="s">
        <v>516</v>
      </c>
    </row>
    <row r="72" ht="75.0" customHeight="1">
      <c r="A72" s="11"/>
      <c r="B72" s="5" t="s">
        <v>517</v>
      </c>
      <c r="C72" s="6" t="str">
        <f>HYPERLINK("https://open.spotify.com/track/6XSr0RPR7ZvV2sDX5VvERU", "Plæygirl")</f>
        <v>Plæygirl</v>
      </c>
      <c r="D72" s="12" t="s">
        <v>39</v>
      </c>
      <c r="E72" s="6" t="str">
        <f>HYPERLINK("https://open.spotify.com/track/1sUeFIc3XYCyisQd5YXl3u", "Keep Møving")</f>
        <v>Keep Møving</v>
      </c>
      <c r="F72" s="18" t="s">
        <v>518</v>
      </c>
    </row>
    <row r="73" ht="75.0" customHeight="1">
      <c r="A73" s="11"/>
      <c r="B73" s="5" t="s">
        <v>519</v>
      </c>
      <c r="C73" s="6" t="str">
        <f>HYPERLINK("https://open.spotify.com/track/4j4rbZs658sxsDefOzq5Gu", "MIXED EMOTIONS")</f>
        <v>MIXED EMOTIONS</v>
      </c>
      <c r="D73" s="12" t="s">
        <v>216</v>
      </c>
      <c r="E73" s="6" t="str">
        <f>HYPERLINK("https://open.spotify.com/track/4M5BOn53S0p9wTRHzNARWA", "Run No More")</f>
        <v>Run No More</v>
      </c>
      <c r="F73" s="18" t="s">
        <v>520</v>
      </c>
    </row>
    <row r="74" ht="75.0" customHeight="1">
      <c r="A74" s="11"/>
      <c r="B74" s="5" t="s">
        <v>521</v>
      </c>
      <c r="C74" s="6" t="str">
        <f>HYPERLINK("https://open.spotify.com/track/6uXQIVc5p8UZ72iWZN1lmC", "Mortal Primetime")</f>
        <v>Mortal Primetime</v>
      </c>
      <c r="D74" s="12" t="s">
        <v>332</v>
      </c>
      <c r="E74" s="6" t="str">
        <f>HYPERLINK("https://open.spotify.com/track/1pTxigkaY7ofOZOOLZinj4", "Nothing Romantic")</f>
        <v>Nothing Romantic</v>
      </c>
      <c r="F74" s="18" t="s">
        <v>522</v>
      </c>
    </row>
    <row r="75" ht="75.0" customHeight="1">
      <c r="A75" s="11"/>
      <c r="B75" s="5" t="s">
        <v>523</v>
      </c>
      <c r="C75" s="6" t="str">
        <f>HYPERLINK("https://open.spotify.com/track/6Eci34xSISpWjgk2otqMEI", "Stay Alta")</f>
        <v>Stay Alta</v>
      </c>
      <c r="D75" s="12" t="s">
        <v>489</v>
      </c>
      <c r="E75" s="6" t="str">
        <f>HYPERLINK("https://open.spotify.com/track/1SVbsvIOPO0HwBlbW7N9Kc", "New Direction")</f>
        <v>New Direction</v>
      </c>
      <c r="F75" s="2" t="s">
        <v>524</v>
      </c>
    </row>
    <row r="76" ht="75.0" customHeight="1">
      <c r="A76" s="11"/>
      <c r="B76" s="5" t="s">
        <v>525</v>
      </c>
      <c r="C76" s="6" t="str">
        <f>HYPERLINK("https://open.spotify.com/track/1oQSC1YHdh3UhkGVmtuln7", "Pretty Idea")</f>
        <v>Pretty Idea</v>
      </c>
      <c r="D76" s="12" t="s">
        <v>74</v>
      </c>
      <c r="E76" s="6" t="str">
        <f>HYPERLINK("https://open.spotify.com/track/1kUJ7401ShEYzAgdTfg2Dp", "Don't Remind Me (with Anderson .Paak)")</f>
        <v>Don't Remind Me (with Anderson .Paak)</v>
      </c>
      <c r="F76" s="18" t="s">
        <v>526</v>
      </c>
    </row>
    <row r="77" ht="75.0" customHeight="1">
      <c r="A77" s="11"/>
      <c r="B77" s="5" t="s">
        <v>527</v>
      </c>
      <c r="C77" s="6" t="str">
        <f>HYPERLINK("https://open.spotify.com/track/7JGkThs2sGtquYJwtEdOE0", "Fata Morgana: Dawn")</f>
        <v>Fata Morgana: Dawn</v>
      </c>
      <c r="D77" s="12" t="s">
        <v>283</v>
      </c>
      <c r="E77" s="6" t="str">
        <f>HYPERLINK("https://open.spotify.com/track/00x1hYm0qUkzU0UoLLkh5f", "Falling Asleep")</f>
        <v>Falling Asleep</v>
      </c>
      <c r="F77" s="18" t="s">
        <v>528</v>
      </c>
    </row>
    <row r="78" ht="75.0" customHeight="1">
      <c r="A78" s="11"/>
      <c r="B78" s="5" t="s">
        <v>529</v>
      </c>
      <c r="C78" s="6" t="str">
        <f>HYPERLINK("https://open.spotify.com/track/4HmEWLaKbK1MPZSkBXu8ft", "Escape Room")</f>
        <v>Escape Room</v>
      </c>
      <c r="D78" s="12" t="s">
        <v>53</v>
      </c>
      <c r="E78" s="6" t="str">
        <f>HYPERLINK("https://open.spotify.com/track/6ykfyiNkupYNQqcgym28Ak", "Hard Part (feat. Lucky Daye)")</f>
        <v>Hard Part (feat. Lucky Daye)</v>
      </c>
      <c r="F78" s="2" t="s">
        <v>530</v>
      </c>
    </row>
    <row r="79" ht="75.0" customHeight="1">
      <c r="A79" s="11"/>
      <c r="B79" s="5" t="s">
        <v>531</v>
      </c>
      <c r="C79" s="6" t="str">
        <f>HYPERLINK("https://open.spotify.com/track/66PYWmVolRfCo0oaZp0H7L", "Copper Changes Color")</f>
        <v>Copper Changes Color</v>
      </c>
      <c r="D79" s="12" t="s">
        <v>203</v>
      </c>
      <c r="E79" s="6" t="str">
        <f>HYPERLINK("https://open.spotify.com/track/66PYWmVolRfCo0oaZp0H7L", "Millions")</f>
        <v>Millions</v>
      </c>
      <c r="F79" s="18" t="s">
        <v>532</v>
      </c>
    </row>
    <row r="80" ht="75.0" customHeight="1">
      <c r="A80" s="11"/>
      <c r="B80" s="5" t="s">
        <v>533</v>
      </c>
      <c r="C80" s="6" t="str">
        <f>HYPERLINK("https://open.spotify.com/track/7EuINPJTSGbguZZBp1EVkk", "Nobody Lives Here")</f>
        <v>Nobody Lives Here</v>
      </c>
      <c r="D80" s="12" t="s">
        <v>155</v>
      </c>
      <c r="E80" s="6" t="str">
        <f>HYPERLINK("https://open.spotify.com/track/6nIJe0uujNETpZWWMlDazL", "Heavy Hearts")</f>
        <v>Heavy Hearts</v>
      </c>
      <c r="F80" s="2" t="s">
        <v>181</v>
      </c>
    </row>
    <row r="81" ht="75.0" customHeight="1">
      <c r="A81" s="11"/>
      <c r="B81" s="5" t="s">
        <v>534</v>
      </c>
      <c r="C81" s="6" t="str">
        <f>HYPERLINK("https://open.spotify.com/track/2wZGbsSumDdIAHSTtoFexz", "Traces of You")</f>
        <v>Traces of You</v>
      </c>
      <c r="D81" s="12" t="s">
        <v>170</v>
      </c>
      <c r="E81" s="6" t="str">
        <f>HYPERLINK("https://open.spotify.com/track/2wnUEDNLhFtbC3T6UB4L68", "Mystery Girl")</f>
        <v>Mystery Girl</v>
      </c>
      <c r="F81" s="18" t="s">
        <v>535</v>
      </c>
    </row>
    <row r="82" ht="75.0" customHeight="1">
      <c r="A82" s="11"/>
      <c r="B82" s="5" t="s">
        <v>536</v>
      </c>
      <c r="C82" s="6" t="str">
        <f>HYPERLINK("https://open.spotify.com/track/7E5aHZyDDSwaWEN0XYhaB8", "St. Paul &amp; The Broken Bones")</f>
        <v>St. Paul &amp; The Broken Bones</v>
      </c>
      <c r="D82" s="12" t="s">
        <v>74</v>
      </c>
      <c r="E82" s="6" t="str">
        <f>HYPERLINK("https://open.spotify.com/track/7ibNvkytiOY9b6bssmso94", "Ooo-Wee")</f>
        <v>Ooo-Wee</v>
      </c>
      <c r="F82" s="18" t="s">
        <v>438</v>
      </c>
    </row>
    <row r="83" ht="75.0" customHeight="1">
      <c r="A83" s="11"/>
      <c r="B83" s="5" t="s">
        <v>537</v>
      </c>
      <c r="C83" s="6" t="str">
        <f>HYPERLINK("https://open.spotify.com/track/3GTLg27Ds17WYPaie2JRBG", "Little Acts Of Violence")</f>
        <v>Little Acts Of Violence</v>
      </c>
      <c r="D83" s="12" t="s">
        <v>538</v>
      </c>
      <c r="E83" s="6" t="str">
        <f>HYPERLINK("https://open.spotify.com/track/3GTLg27Ds17WYPaie2JRBG", "Little Acts Of Violence")</f>
        <v>Little Acts Of Violence</v>
      </c>
      <c r="F83" s="2" t="s">
        <v>130</v>
      </c>
    </row>
    <row r="84" ht="75.0" customHeight="1">
      <c r="A84" s="11"/>
      <c r="B84" s="5" t="s">
        <v>539</v>
      </c>
      <c r="C84" s="6" t="str">
        <f>HYPERLINK("https://open.spotify.com/track/3q6QW9k7uqeQJOSvhNwrUQ", "From The Private Collection of Saba and No ID")</f>
        <v>From The Private Collection of Saba and No ID</v>
      </c>
      <c r="D84" s="12" t="s">
        <v>540</v>
      </c>
      <c r="E84" s="6" t="str">
        <f>HYPERLINK("https://open.spotify.com/track/5RSZAjTO5i2JYOAVVCqUHn", "Breakdown")</f>
        <v>Breakdown</v>
      </c>
      <c r="F84" s="18" t="s">
        <v>541</v>
      </c>
    </row>
    <row r="85" ht="75.0" customHeight="1">
      <c r="A85" s="11"/>
      <c r="B85" s="5" t="s">
        <v>542</v>
      </c>
      <c r="C85" s="6" t="str">
        <f>HYPERLINK("https://open.spotify.com/track/37fj9aywf4eCUHxgWvoiRI", "Lefty")</f>
        <v>Lefty</v>
      </c>
      <c r="D85" s="12" t="s">
        <v>127</v>
      </c>
      <c r="E85" s="6" t="str">
        <f>HYPERLINK("https://open.spotify.com/track/37fj9aywf4eCUHxgWvoiRI", "Mattering Ram")</f>
        <v>Mattering Ram</v>
      </c>
      <c r="F85" s="2" t="s">
        <v>272</v>
      </c>
    </row>
    <row r="86" ht="75.0" customHeight="1">
      <c r="A86" s="11"/>
      <c r="B86" s="5" t="s">
        <v>543</v>
      </c>
      <c r="C86" s="6" t="str">
        <f>HYPERLINK("https://open.spotify.com/track/6SNfi9ywjFaocvMjE7hcCf", "Pressing Onward")</f>
        <v>Pressing Onward</v>
      </c>
      <c r="D86" s="12" t="s">
        <v>58</v>
      </c>
      <c r="E86" s="6" t="str">
        <f>HYPERLINK("https://open.spotify.com/track/723J8TT1MrywSg66aIqZio", "Celebration (feat. Dawn Richard)")</f>
        <v>Celebration (feat. Dawn Richard)</v>
      </c>
      <c r="F86" s="18" t="s">
        <v>544</v>
      </c>
    </row>
    <row r="87" ht="75.0" customHeight="1">
      <c r="A87" s="11"/>
      <c r="B87" s="5" t="s">
        <v>545</v>
      </c>
      <c r="C87" s="6" t="str">
        <f>HYPERLINK("https://open.spotify.com/track/5lbO9lGwtA9JMmEjeq9IyO", "The Yips")</f>
        <v>The Yips</v>
      </c>
      <c r="D87" s="12" t="s">
        <v>12</v>
      </c>
      <c r="E87" s="6" t="str">
        <f>HYPERLINK("https://open.spotify.com/track/1aBYi3eh45AFdGtlnSLvGc", "Ask Someone Else")</f>
        <v>Ask Someone Else</v>
      </c>
      <c r="F87" s="2" t="s">
        <v>156</v>
      </c>
    </row>
    <row r="88" ht="75.0" customHeight="1">
      <c r="A88" s="11"/>
      <c r="B88" s="5" t="s">
        <v>546</v>
      </c>
      <c r="C88" s="6" t="str">
        <f>HYPERLINK("https://open.spotify.com/track/2uOaSVxKxebNWMSbFeFx0f", "Don't Die Before You're Dead")</f>
        <v>Don't Die Before You're Dead</v>
      </c>
      <c r="D88" s="12" t="s">
        <v>236</v>
      </c>
      <c r="E88" s="6" t="str">
        <f>HYPERLINK("https://open.spotify.com/track/7o371IOQNPlaByVM0vKbgf", "Joga Bonito")</f>
        <v>Joga Bonito</v>
      </c>
      <c r="F88" s="18" t="s">
        <v>547</v>
      </c>
    </row>
    <row r="89" ht="75.0" customHeight="1">
      <c r="A89" s="11"/>
      <c r="B89" s="5" t="s">
        <v>548</v>
      </c>
      <c r="C89" s="6" t="str">
        <f>HYPERLINK("https://open.spotify.com/track/5UvSRsGTDVtBBZpFOfA8EL", "The Ballad Of The Natural Lines")</f>
        <v>The Ballad Of The Natural Lines</v>
      </c>
      <c r="D89" s="12" t="s">
        <v>358</v>
      </c>
      <c r="E89" s="6" t="str">
        <f>HYPERLINK("https://open.spotify.com/track/1EDNGbd4w79HGtnTjhEftZ", "Those Wings")</f>
        <v>Those Wings</v>
      </c>
      <c r="F89" s="2" t="s">
        <v>549</v>
      </c>
    </row>
    <row r="90" ht="75.0" customHeight="1">
      <c r="A90" s="11"/>
      <c r="B90" s="5" t="s">
        <v>550</v>
      </c>
      <c r="C90" s="6" t="str">
        <f>HYPERLINK("https://open.spotify.com/track/74dDnzEw1fYcVgbYXmN4dG", "Ginkgo")</f>
        <v>Ginkgo</v>
      </c>
      <c r="D90" s="12" t="s">
        <v>155</v>
      </c>
      <c r="E90" s="6" t="str">
        <f>HYPERLINK("https://open.spotify.com/track/1Czqh6tbb9gqCQpSkXsqDT", "Ginkgo")</f>
        <v>Ginkgo</v>
      </c>
      <c r="F90" s="18" t="s">
        <v>551</v>
      </c>
    </row>
    <row r="91" ht="75.0" customHeight="1">
      <c r="A91" s="11"/>
      <c r="B91" s="5" t="s">
        <v>552</v>
      </c>
      <c r="C91" s="6" t="str">
        <f>HYPERLINK("https://open.spotify.com/track/4ol4Ho6R2Jljl6e82kdVBE", "A Joy So Slow At Times I Don't Think It's Coming")</f>
        <v>A Joy So Slow At Times I Don't Think It's Coming</v>
      </c>
      <c r="D91" s="12" t="s">
        <v>39</v>
      </c>
      <c r="E91" s="6" t="str">
        <f>HYPERLINK("https://open.spotify.com/track/4TpkTLpVW4DPbIVmEbENw3", "Drowning")</f>
        <v>Drowning</v>
      </c>
      <c r="F91" s="18" t="s">
        <v>553</v>
      </c>
    </row>
    <row r="92" ht="75.0" customHeight="1">
      <c r="A92" s="11"/>
      <c r="B92" s="5" t="s">
        <v>554</v>
      </c>
      <c r="C92" s="6" t="str">
        <f>HYPERLINK("https://open.spotify.com/track/0masljPHqGaEIdqauUXD9m", "Hopes &amp; Fears")</f>
        <v>Hopes &amp; Fears</v>
      </c>
      <c r="D92" s="12" t="s">
        <v>187</v>
      </c>
      <c r="E92" s="6" t="str">
        <f>HYPERLINK("https://open.spotify.com/track/4d5ErJZLcwalPSgpM2zLUm", "It Can Be Better Now")</f>
        <v>It Can Be Better Now</v>
      </c>
      <c r="F92" s="18" t="s">
        <v>555</v>
      </c>
    </row>
    <row r="93" ht="75.0" customHeight="1">
      <c r="A93" s="11"/>
      <c r="B93" s="5" t="s">
        <v>556</v>
      </c>
      <c r="C93" s="6" t="str">
        <f>HYPERLINK("https://open.spotify.com/track/3GN0vw0HbTf53VRioSas68", "Qualifying Miles")</f>
        <v>Qualifying Miles</v>
      </c>
      <c r="D93" s="12" t="s">
        <v>377</v>
      </c>
      <c r="E93" s="6" t="str">
        <f>HYPERLINK("https://open.spotify.com/track/0bO1bR2Exhl16aEM2k3meT", "The Big One")</f>
        <v>The Big One</v>
      </c>
      <c r="F93" s="18" t="s">
        <v>156</v>
      </c>
    </row>
    <row r="94" ht="75.0" customHeight="1">
      <c r="A94" s="11"/>
      <c r="B94" s="5" t="s">
        <v>557</v>
      </c>
      <c r="C94" s="6" t="str">
        <f>HYPERLINK("https://open.spotify.com/track/5emOdyBZqKrL06yqZsQKFZ", "Don't Click Play")</f>
        <v>Don't Click Play</v>
      </c>
      <c r="D94" s="12" t="s">
        <v>53</v>
      </c>
      <c r="E94" s="6" t="str">
        <f>HYPERLINK("https://open.spotify.com/track/5emOdyBZqKrL06yqZsQKFZ", "Don’t Click Play")</f>
        <v>Don’t Click Play</v>
      </c>
      <c r="F94" s="18" t="s">
        <v>558</v>
      </c>
    </row>
    <row r="95" ht="75.0" customHeight="1">
      <c r="A95" s="11"/>
      <c r="B95" s="5" t="s">
        <v>559</v>
      </c>
      <c r="C95" s="6" t="str">
        <f>HYPERLINK("https://open.spotify.com/track/0eWDLVMI5mB2x3WWOjL6uu", "Ruby")</f>
        <v>Ruby</v>
      </c>
      <c r="D95" s="12" t="s">
        <v>143</v>
      </c>
      <c r="E95" s="6" t="str">
        <f>HYPERLINK("https://open.spotify.com/track/6nWWuodRc3aJS7aLrflaqF", "like JENNIE")</f>
        <v>like JENNIE</v>
      </c>
      <c r="F95" s="18" t="s">
        <v>510</v>
      </c>
    </row>
    <row r="96" ht="75.0" customHeight="1">
      <c r="A96" s="11"/>
      <c r="B96" s="5" t="s">
        <v>560</v>
      </c>
      <c r="C96" s="6" t="str">
        <f>HYPERLINK("https://open.spotify.com/track/5gR6gTGOGsg9zcR7JhvwQz", "viagr aboys")</f>
        <v>viagr aboys</v>
      </c>
      <c r="D96" s="12" t="s">
        <v>180</v>
      </c>
      <c r="E96" s="6" t="str">
        <f>HYPERLINK("https://open.spotify.com/track/2Nyztwz6fs4sXGCqIhAwIO", "Waterboy")</f>
        <v>Waterboy</v>
      </c>
      <c r="F96" s="18" t="s">
        <v>561</v>
      </c>
    </row>
    <row r="97" ht="75.0" customHeight="1">
      <c r="A97" s="11"/>
      <c r="B97" s="5" t="s">
        <v>562</v>
      </c>
      <c r="C97" s="6" t="str">
        <f>HYPERLINK("https://open.spotify.com/track/7zW1oZZy5m8zpJZfRfwGKv", "Wild and Clear and Blue")</f>
        <v>Wild and Clear and Blue</v>
      </c>
      <c r="D97" s="12" t="s">
        <v>216</v>
      </c>
      <c r="E97" s="6" t="str">
        <f>HYPERLINK("https://open.spotify.com/track/7zW1oZZy5m8zpJZfRfwGKv", "Ancient Light")</f>
        <v>Ancient Light</v>
      </c>
      <c r="F97" s="18" t="s">
        <v>563</v>
      </c>
    </row>
    <row r="98" ht="75.0" customHeight="1">
      <c r="A98" s="11"/>
      <c r="B98" s="5" t="s">
        <v>564</v>
      </c>
      <c r="C98" s="6" t="str">
        <f>HYPERLINK("https://open.spotify.com/track/2oVbgNsyiYQIPrAEd4kb7o", "Lust for Life, Or: 'How To Thread The Needle And Come Out The Other Side To Tell The Story'")</f>
        <v>Lust for Life, Or: 'How To Thread The Needle And Come Out The Other Side To Tell The Story'</v>
      </c>
      <c r="D98" s="12" t="s">
        <v>283</v>
      </c>
      <c r="E98" s="6" t="str">
        <f>HYPERLINK("https://open.spotify.com/track/5o5icO4z7IE5I8Qpwwh2T0", "After You")</f>
        <v>After You</v>
      </c>
      <c r="F98" s="18" t="s">
        <v>359</v>
      </c>
    </row>
    <row r="99" ht="75.0" customHeight="1">
      <c r="A99" s="11"/>
      <c r="B99" s="5" t="s">
        <v>565</v>
      </c>
      <c r="C99" s="6" t="str">
        <f>HYPERLINK("https://open.spotify.com/track/6wc981J6elTJTgf8vdtDBk", "Frau Fatal")</f>
        <v>Frau Fatal</v>
      </c>
      <c r="D99" s="12" t="s">
        <v>283</v>
      </c>
      <c r="E99" s="6" t="str">
        <f>HYPERLINK("https://open.spotify.com/track/6wc981J6elTJTgf8vdtDBk", "Ohrwurm")</f>
        <v>Ohrwurm</v>
      </c>
      <c r="F99" s="18" t="s">
        <v>566</v>
      </c>
    </row>
    <row r="100" ht="75.0" customHeight="1">
      <c r="A100" s="11"/>
      <c r="B100" s="5" t="s">
        <v>567</v>
      </c>
      <c r="C100" s="6" t="str">
        <f>HYPERLINK("https://open.spotify.com/track/5T4woyRHLR2kKuap047Oa3", "Far Country")</f>
        <v>Far Country</v>
      </c>
      <c r="D100" s="12" t="s">
        <v>177</v>
      </c>
      <c r="E100" s="6" t="str">
        <f>HYPERLINK("https://open.spotify.com/track/1JT7bhp6nftlHdW8bKWIwj", "Wherever I Go")</f>
        <v>Wherever I Go</v>
      </c>
      <c r="F100" s="18" t="s">
        <v>568</v>
      </c>
    </row>
    <row r="101" ht="75.0" customHeight="1">
      <c r="A101" s="11"/>
      <c r="B101" s="5" t="s">
        <v>569</v>
      </c>
      <c r="C101" s="6" t="str">
        <f>HYPERLINK("https://open.spotify.com/track/4vknFKuYOc5pBZjvc7Yp3l", "When Youth Fades Away")</f>
        <v>When Youth Fades Away</v>
      </c>
      <c r="D101" s="12" t="s">
        <v>28</v>
      </c>
      <c r="E101" s="6" t="str">
        <f>HYPERLINK("https://open.spotify.com/track/1rwdMbDUTPYuL9cGBWM5zD", "Last Night I Held Your Hand")</f>
        <v>Last Night I Held Your Hand</v>
      </c>
      <c r="F101" s="2" t="s">
        <v>570</v>
      </c>
    </row>
    <row r="102" ht="75.0" customHeight="1">
      <c r="A102" s="11"/>
      <c r="B102" s="5" t="s">
        <v>571</v>
      </c>
      <c r="C102" s="6" t="str">
        <f>HYPERLINK("https://open.spotify.com/track/4xCoLk13SCqrL4hsvP89un", "Everything I Wanted")</f>
        <v>Everything I Wanted</v>
      </c>
      <c r="D102" s="12" t="s">
        <v>48</v>
      </c>
      <c r="E102" s="6" t="str">
        <f>HYPERLINK("https://open.spotify.com/track/5tcX4RypnyXOnK8zYuVf2C", "Maybe For Once")</f>
        <v>Maybe For Once</v>
      </c>
      <c r="F102" s="2" t="s">
        <v>572</v>
      </c>
    </row>
    <row r="103" ht="75.0" customHeight="1">
      <c r="A103" s="11"/>
      <c r="B103" s="5" t="s">
        <v>573</v>
      </c>
      <c r="C103" s="6" t="str">
        <f>HYPERLINK("https://open.spotify.com/track/0l0wtw7pZ4KiKAtDdTbKcM", "Boys These Days")</f>
        <v>Boys These Days</v>
      </c>
      <c r="D103" s="12" t="s">
        <v>489</v>
      </c>
      <c r="E103" s="6" t="str">
        <f>HYPERLINK("https://open.spotify.com/track/5UUDgwTJ1ReQnUngHbkxI1", "Bang Bang Bang")</f>
        <v>Bang Bang Bang</v>
      </c>
      <c r="F103" s="2" t="s">
        <v>359</v>
      </c>
    </row>
    <row r="104" ht="75.0" customHeight="1">
      <c r="A104" s="11"/>
      <c r="B104" s="5" t="s">
        <v>574</v>
      </c>
      <c r="C104" s="6" t="str">
        <f>HYPERLINK("https://open.spotify.com/track/6gQLDG2Ng612YUJmxrha6m", "I Let the Wind Push Down On Me")</f>
        <v>I Let the Wind Push Down On Me</v>
      </c>
      <c r="D104" s="12" t="s">
        <v>489</v>
      </c>
      <c r="E104" s="6" t="str">
        <f>HYPERLINK("https://open.spotify.com/track/7xAxJlEonLypdxOO7hVNSM", "Let Me Cry")</f>
        <v>Let Me Cry</v>
      </c>
      <c r="F104" s="18" t="s">
        <v>575</v>
      </c>
    </row>
    <row r="105" ht="75.0" customHeight="1">
      <c r="A105" s="11"/>
      <c r="B105" s="5" t="s">
        <v>576</v>
      </c>
      <c r="C105" s="6" t="str">
        <f>HYPERLINK("https://open.spotify.com/track/0fwktLgGSjgVieYm6JkA7R", "Anemoia")</f>
        <v>Anemoia</v>
      </c>
      <c r="D105" s="12" t="s">
        <v>170</v>
      </c>
      <c r="E105" s="6" t="str">
        <f>HYPERLINK("https://open.spotify.com/track/03vfFtmD5SMZ7rpQm6KXTv", "Baby Blue (feat. Oliver Sim)")</f>
        <v>Baby Blue (feat. Oliver Sim)</v>
      </c>
      <c r="F105" s="2" t="s">
        <v>577</v>
      </c>
    </row>
    <row r="106" ht="75.0" customHeight="1">
      <c r="A106" s="11"/>
      <c r="B106" s="5" t="s">
        <v>578</v>
      </c>
      <c r="C106" s="6" t="str">
        <f>HYPERLINK("https://open.spotify.com/track/4XAh5atnkZ3TIYgPDCv9kP", "Lucky Penny")</f>
        <v>Lucky Penny</v>
      </c>
      <c r="D106" s="12" t="s">
        <v>579</v>
      </c>
      <c r="E106" s="6" t="str">
        <f>HYPERLINK("https://open.spotify.com/track/0pJJe5kXf5SEheMyTodOZB", "Boston")</f>
        <v>Boston</v>
      </c>
      <c r="F106" s="18" t="s">
        <v>580</v>
      </c>
    </row>
    <row r="107" ht="75.0" customHeight="1">
      <c r="A107" s="11"/>
      <c r="B107" s="5" t="s">
        <v>581</v>
      </c>
      <c r="C107" s="6" t="str">
        <f>HYPERLINK("https://open.spotify.com/track/4RvMguZV2TajgDdVNCAhvC", "WOW!")</f>
        <v>WOW!</v>
      </c>
      <c r="D107" s="12" t="s">
        <v>483</v>
      </c>
      <c r="E107" s="6" t="str">
        <f>HYPERLINK("https://open.spotify.com/track/2dgCHhgB4zsvKB8qcjHF7i", "JAM !")</f>
        <v>JAM !</v>
      </c>
      <c r="F107" s="2" t="s">
        <v>70</v>
      </c>
    </row>
    <row r="108" ht="75.0" customHeight="1">
      <c r="A108" s="11"/>
      <c r="B108" s="5" t="s">
        <v>582</v>
      </c>
      <c r="C108" s="6" t="str">
        <f>HYPERLINK("https://open.spotify.com/track/5BIUpwWU0nmDA7TmwIhntX", "Sweetness")</f>
        <v>Sweetness</v>
      </c>
      <c r="D108" s="12" t="s">
        <v>28</v>
      </c>
      <c r="E108" s="6" t="str">
        <f>HYPERLINK("https://open.spotify.com/track/3bcLNMckHtoZ3Gds38DSlR", "I Just Do!")</f>
        <v>I Just Do!</v>
      </c>
      <c r="F108" s="2" t="s">
        <v>583</v>
      </c>
    </row>
    <row r="109" ht="75.0" customHeight="1">
      <c r="A109" s="11"/>
      <c r="B109" s="5" t="s">
        <v>584</v>
      </c>
      <c r="C109" s="6" t="str">
        <f>HYPERLINK("https://open.spotify.com/track/1gEyldaWus6nDLZ2Cf86Hz", "Volume V")</f>
        <v>Volume V</v>
      </c>
      <c r="D109" s="12" t="s">
        <v>74</v>
      </c>
      <c r="E109" s="6" t="str">
        <f>HYPERLINK("https://open.spotify.com/track/1rKhzr8GbmjdBUCU39pwha", "Versailles")</f>
        <v>Versailles</v>
      </c>
      <c r="F109" s="2" t="s">
        <v>312</v>
      </c>
    </row>
    <row r="110" ht="75.0" customHeight="1">
      <c r="A110" s="11"/>
      <c r="B110" s="5" t="s">
        <v>585</v>
      </c>
      <c r="C110" s="6" t="str">
        <f>HYPERLINK("https://open.spotify.com/track/7xMeq3wNiAOqM4loxzLivZ", "FURÈSTA")</f>
        <v>FURÈSTA</v>
      </c>
      <c r="D110" s="12" t="s">
        <v>311</v>
      </c>
      <c r="E110" s="6" t="str">
        <f>HYPERLINK("https://open.spotify.com/track/2VORs2QAtmmCRTTp1VrdvU", "FIGLIA D' 'A TEMPESTA")</f>
        <v>FIGLIA D' 'A TEMPESTA</v>
      </c>
      <c r="F110" s="18" t="s">
        <v>586</v>
      </c>
    </row>
    <row r="111" ht="75.0" customHeight="1">
      <c r="A111" s="11"/>
      <c r="B111" s="5" t="s">
        <v>587</v>
      </c>
      <c r="C111" s="6" t="str">
        <f>HYPERLINK("https://open.spotify.com/track/3Ex4tGyBZsmbxzlyZyzdsX", "Adagio")</f>
        <v>Adagio</v>
      </c>
      <c r="D111" s="12" t="s">
        <v>155</v>
      </c>
      <c r="E111" s="6" t="str">
        <f>HYPERLINK("https://open.spotify.com/track/3Ex4tGyBZsmbxzlyZyzdsX", "Adagio")</f>
        <v>Adagio</v>
      </c>
      <c r="F111" s="2" t="s">
        <v>588</v>
      </c>
    </row>
    <row r="112" ht="75.0" customHeight="1">
      <c r="A112" s="11"/>
      <c r="B112" s="5" t="s">
        <v>589</v>
      </c>
      <c r="C112" s="6" t="str">
        <f>HYPERLINK("https://open.spotify.com/track/2fdwqlubwPsW1sDV5YOe0x", "people i like")</f>
        <v>people i like</v>
      </c>
      <c r="D112" s="12" t="s">
        <v>358</v>
      </c>
      <c r="E112" s="6" t="str">
        <f>HYPERLINK("https://open.spotify.com/track/6k2oR9voUsdliWChyDXzaw", "talk me down")</f>
        <v>talk me down</v>
      </c>
      <c r="F112" s="18" t="s">
        <v>590</v>
      </c>
    </row>
    <row r="113" ht="75.0" customHeight="1">
      <c r="A113" s="11"/>
      <c r="B113" s="5" t="s">
        <v>591</v>
      </c>
      <c r="C113" s="6" t="str">
        <f>HYPERLINK("https://open.spotify.com/track/6TCOOuqsger70LEZUXGrFG", "Revelation")</f>
        <v>Revelation</v>
      </c>
      <c r="D113" s="12" t="s">
        <v>203</v>
      </c>
      <c r="E113" s="6" t="str">
        <f>HYPERLINK("https://open.spotify.com/track/0Upay8wgPd30hQPjeWXHOC", "Love Me Alive")</f>
        <v>Love Me Alive</v>
      </c>
      <c r="F113" s="18" t="s">
        <v>592</v>
      </c>
    </row>
    <row r="114" ht="75.0" customHeight="1">
      <c r="A114" s="11"/>
      <c r="B114" s="5" t="s">
        <v>593</v>
      </c>
      <c r="C114" s="6" t="str">
        <f>HYPERLINK("https://open.spotify.com/track/30IlyR0mzDGVRZpo7LJsub", "Grief is a Garden (Forever in Bloom)")</f>
        <v>Grief is a Garden (Forever in Bloom)</v>
      </c>
      <c r="D114" s="12" t="s">
        <v>421</v>
      </c>
      <c r="E114" s="6" t="str">
        <f>HYPERLINK("https://open.spotify.com/track/30IlyR0mzDGVRZpo7LJsub", "This City is Over")</f>
        <v>This City is Over</v>
      </c>
      <c r="F114" s="18" t="s">
        <v>594</v>
      </c>
    </row>
    <row r="115" ht="75.0" customHeight="1">
      <c r="A115" s="11"/>
      <c r="B115" s="5" t="s">
        <v>595</v>
      </c>
      <c r="C115" s="6" t="str">
        <f>HYPERLINK("https://open.spotify.com/track/1JzFu6h26j9TFZkXP6Utgb", "Be Real With Me")</f>
        <v>Be Real With Me</v>
      </c>
      <c r="D115" s="12" t="s">
        <v>17</v>
      </c>
      <c r="E115" s="6" t="str">
        <f>HYPERLINK("https://open.spotify.com/track/7DE2BU9WT0WI7mBOjeMAOA", "Collateral Damage")</f>
        <v>Collateral Damage</v>
      </c>
      <c r="F115" s="18" t="s">
        <v>596</v>
      </c>
    </row>
    <row r="116" ht="75.0" customHeight="1">
      <c r="A116" s="11"/>
      <c r="B116" s="5" t="s">
        <v>597</v>
      </c>
      <c r="C116" s="6" t="str">
        <f>HYPERLINK("https://open.spotify.com/track/001KRoR0esnClWn6nbAVQG", "Cutthroat")</f>
        <v>Cutthroat</v>
      </c>
      <c r="D116" s="12" t="s">
        <v>170</v>
      </c>
      <c r="E116" s="6" t="str">
        <f>HYPERLINK("https://open.spotify.com/track/001KRoR0esnClWn6nbAVQG", "Cutthroat")</f>
        <v>Cutthroat</v>
      </c>
      <c r="F116" s="18" t="s">
        <v>359</v>
      </c>
    </row>
    <row r="117" ht="75.0" customHeight="1">
      <c r="A117" s="11"/>
      <c r="B117" s="5" t="s">
        <v>598</v>
      </c>
      <c r="C117" s="6" t="str">
        <f>HYPERLINK("https://open.spotify.com/track/5C83UFQ0McCrASVThKdve4", "Miners' Ballads")</f>
        <v>Miners' Ballads</v>
      </c>
      <c r="D117" s="12" t="s">
        <v>311</v>
      </c>
      <c r="E117" s="6" t="str">
        <f>HYPERLINK("https://open.spotify.com/track/4KIWWrS4lyRFSmb3PEeQQF", "Last Dance (at the Landlord's Ball)")</f>
        <v>Last Dance (at the Landlord's Ball)</v>
      </c>
      <c r="F117" s="2" t="s">
        <v>18</v>
      </c>
    </row>
    <row r="118" ht="75.0" customHeight="1">
      <c r="A118" s="11"/>
      <c r="B118" s="5" t="s">
        <v>599</v>
      </c>
      <c r="C118" s="6" t="str">
        <f>HYPERLINK("https://open.spotify.com/track/6451vuYjz1WcHwQ77ZM8bc", "DOGSTOEVSKY")</f>
        <v>DOGSTOEVSKY</v>
      </c>
      <c r="D118" s="12" t="s">
        <v>155</v>
      </c>
      <c r="E118" s="6" t="str">
        <f>HYPERLINK("https://open.spotify.com/track/6eTiRfZ9o0A9hv9ZQ4T6CV", "call you back to earth")</f>
        <v>call you back to earth</v>
      </c>
      <c r="F118" s="18" t="s">
        <v>600</v>
      </c>
    </row>
    <row r="119" ht="75.0" customHeight="1">
      <c r="A119" s="11"/>
      <c r="B119" s="5" t="s">
        <v>601</v>
      </c>
      <c r="C119" s="6" t="str">
        <f>HYPERLINK("https://open.spotify.com/track/60Xe0BmQg7yNXzIA5TsnGX", "Death &amp; Love, Pt. 1")</f>
        <v>Death &amp; Love, Pt. 1</v>
      </c>
      <c r="D119" s="12" t="s">
        <v>127</v>
      </c>
      <c r="E119" s="6" t="str">
        <f>HYPERLINK("https://open.spotify.com/track/3fgjUE7CZsxXdezR4BEDGS", "We Made It")</f>
        <v>We Made It</v>
      </c>
      <c r="F119" s="18" t="s">
        <v>602</v>
      </c>
    </row>
    <row r="120" ht="75.0" customHeight="1">
      <c r="A120" s="11"/>
      <c r="B120" s="5" t="s">
        <v>603</v>
      </c>
      <c r="C120" s="6" t="str">
        <f>HYPERLINK("https://open.spotify.com/track/7gIEi496R5vNHjI9F0CH3F", "Orion")</f>
        <v>Orion</v>
      </c>
      <c r="D120" s="12" t="s">
        <v>143</v>
      </c>
      <c r="E120" s="6" t="str">
        <f>HYPERLINK("https://open.spotify.com/track/2c2suhirJy4KEXXTJckuuO", "Bad Actor")</f>
        <v>Bad Actor</v>
      </c>
      <c r="F120" s="2" t="s">
        <v>604</v>
      </c>
    </row>
    <row r="121" ht="75.0" customHeight="1">
      <c r="A121" s="11"/>
      <c r="B121" s="5" t="s">
        <v>605</v>
      </c>
      <c r="C121" s="6" t="str">
        <f>HYPERLINK("https://open.spotify.com/track/6ZKb3UNC7IvVCtYzT3vS3q", "I Forgive You")</f>
        <v>I Forgive You</v>
      </c>
      <c r="D121" s="12" t="s">
        <v>203</v>
      </c>
      <c r="E121" s="6" t="str">
        <f>HYPERLINK("https://open.spotify.com/track/1zyCndCb7MukzzGlhhuz4E", "Best For Me")</f>
        <v>Best For Me</v>
      </c>
      <c r="F121" s="18" t="s">
        <v>606</v>
      </c>
    </row>
    <row r="122" ht="75.0" customHeight="1">
      <c r="A122" s="11"/>
      <c r="B122" s="5" t="s">
        <v>607</v>
      </c>
      <c r="C122" s="6" t="str">
        <f>HYPERLINK("https://open.spotify.com/track/7uY5c6QG9GCQ7NzpCsyPhA", "Lonely Mountain Town")</f>
        <v>Lonely Mountain Town</v>
      </c>
      <c r="D122" s="12" t="s">
        <v>255</v>
      </c>
      <c r="E122" s="6" t="str">
        <f>HYPERLINK("https://open.spotify.com/track/7uY5c6QG9GCQ7NzpCsyPhA", "Lonely Mountain Town")</f>
        <v>Lonely Mountain Town</v>
      </c>
      <c r="F122" s="18" t="s">
        <v>608</v>
      </c>
    </row>
    <row r="123" ht="75.0" customHeight="1">
      <c r="A123" s="11"/>
      <c r="B123" s="5" t="s">
        <v>609</v>
      </c>
      <c r="C123" s="6" t="str">
        <f>HYPERLINK("https://open.spotify.com/track/0Mtuw3urKmUn5UNlviFnaw", "Natural Causes")</f>
        <v>Natural Causes</v>
      </c>
      <c r="D123" s="12" t="s">
        <v>216</v>
      </c>
      <c r="E123" s="6" t="str">
        <f>HYPERLINK("https://open.spotify.com/track/0Mtuw3urKmUn5UNlviFnaw", "Door Is Your Hand")</f>
        <v>Door Is Your Hand</v>
      </c>
      <c r="F123" s="18" t="s">
        <v>472</v>
      </c>
    </row>
    <row r="124" ht="75.0" customHeight="1">
      <c r="A124" s="11"/>
      <c r="B124" s="5" t="s">
        <v>610</v>
      </c>
      <c r="C124" s="6" t="str">
        <f>HYPERLINK("https://open.spotify.com/track/7KgVm8AZ3HRcdwI7EG9Nt1", "Dark Nights")</f>
        <v>Dark Nights</v>
      </c>
      <c r="D124" s="12" t="s">
        <v>180</v>
      </c>
      <c r="E124" s="6" t="str">
        <f>HYPERLINK("https://open.spotify.com/track/4GEAQAtCQ50j0lZP9k4SMT", "What I Used To Get Into")</f>
        <v>What I Used To Get Into</v>
      </c>
      <c r="F124" s="18" t="s">
        <v>611</v>
      </c>
    </row>
    <row r="125" ht="75.0" customHeight="1">
      <c r="A125" s="11"/>
      <c r="B125" s="5" t="s">
        <v>612</v>
      </c>
      <c r="C125" s="6" t="str">
        <f>HYPERLINK("https://open.spotify.com/track/6dhoSamgxpnkBZgrbJLTKG", "Feels So")</f>
        <v>Feels So</v>
      </c>
      <c r="D125" s="12" t="s">
        <v>283</v>
      </c>
      <c r="E125" s="6" t="str">
        <f>HYPERLINK("https://open.spotify.com/track/33A1JD7xp6WoYQWWMD6zi7", "Heaven")</f>
        <v>Heaven</v>
      </c>
      <c r="F125" s="2" t="s">
        <v>130</v>
      </c>
    </row>
    <row r="126" ht="75.0" customHeight="1">
      <c r="A126" s="11"/>
      <c r="B126" s="5" t="s">
        <v>613</v>
      </c>
      <c r="C126" s="6" t="str">
        <f>HYPERLINK("https://open.spotify.com/track/57aFD9Ia4SOTBwYp5L8goG", "Snapshot Of Pure Attention")</f>
        <v>Snapshot Of Pure Attention</v>
      </c>
      <c r="D126" s="12" t="s">
        <v>134</v>
      </c>
      <c r="E126" s="6" t="str">
        <f>HYPERLINK("https://open.spotify.com/track/57aFD9Ia4SOTBwYp5L8goG", "AI, Absolutely!")</f>
        <v>AI, Absolutely!</v>
      </c>
      <c r="F126" s="2" t="s">
        <v>614</v>
      </c>
    </row>
    <row r="127" ht="75.0" customHeight="1">
      <c r="A127" s="11"/>
      <c r="B127" s="5" t="s">
        <v>615</v>
      </c>
      <c r="C127" s="6" t="str">
        <f>HYPERLINK("https://open.spotify.com/track/0GWCrxmT8CCJYaHE5qW1pY", "Oceanside Countryside")</f>
        <v>Oceanside Countryside</v>
      </c>
      <c r="D127" s="12" t="s">
        <v>143</v>
      </c>
      <c r="E127" s="6" t="str">
        <f>HYPERLINK("https://open.spotify.com/track/0GWCrxmT8CCJYaHE5qW1pY", "Sail Away")</f>
        <v>Sail Away</v>
      </c>
      <c r="F127" s="18" t="s">
        <v>616</v>
      </c>
    </row>
    <row r="128" ht="75.0" customHeight="1">
      <c r="A128" s="11"/>
      <c r="B128" s="5" t="s">
        <v>617</v>
      </c>
      <c r="C128" s="6" t="str">
        <f>HYPERLINK("https://open.spotify.com/track/3PjfkhMxe7nlb7ZFTMe4Yl", "Confessions of a Loverboy")</f>
        <v>Confessions of a Loverboy</v>
      </c>
      <c r="D128" s="12" t="s">
        <v>283</v>
      </c>
      <c r="E128" s="6" t="str">
        <f>HYPERLINK("https://open.spotify.com/track/3bkyytDbOVfBw1C4YxxV0B", "Lovers To Enemies")</f>
        <v>Lovers To Enemies</v>
      </c>
      <c r="F128" s="18" t="s">
        <v>618</v>
      </c>
    </row>
    <row r="129" ht="75.0" customHeight="1">
      <c r="A129" s="11"/>
      <c r="B129" s="5" t="s">
        <v>619</v>
      </c>
      <c r="C129" s="6" t="str">
        <f>HYPERLINK("https://open.spotify.com/track/1BNt5avRTo7P8rGVkmomD9", "Kids Table")</f>
        <v>Kids Table</v>
      </c>
      <c r="D129" s="12" t="s">
        <v>104</v>
      </c>
      <c r="E129" s="6" t="str">
        <f>HYPERLINK("https://open.spotify.com/track/3SJPrIvTqCbrDqnZ9zuFRy", "Victory City")</f>
        <v>Victory City</v>
      </c>
      <c r="F129" s="18" t="s">
        <v>272</v>
      </c>
    </row>
    <row r="130" ht="75.0" customHeight="1">
      <c r="A130" s="11"/>
      <c r="B130" s="5" t="s">
        <v>620</v>
      </c>
      <c r="C130" s="6" t="str">
        <f>HYPERLINK("https://open.spotify.com/track/0YjQxuht2CPatgu8xlUWwA", "Old Joy")</f>
        <v>Old Joy</v>
      </c>
      <c r="D130" s="12" t="s">
        <v>255</v>
      </c>
      <c r="E130" s="6" t="str">
        <f>HYPERLINK("https://open.spotify.com/track/0vkhr3CIesnwAsZcNDG60b", "Path to Springs")</f>
        <v>Path to Springs</v>
      </c>
      <c r="F130" s="18" t="s">
        <v>621</v>
      </c>
    </row>
    <row r="131" ht="75.0" customHeight="1">
      <c r="A131" s="11"/>
      <c r="B131" s="5" t="s">
        <v>622</v>
      </c>
      <c r="C131" s="6" t="str">
        <f>HYPERLINK("https://open.spotify.com/track/2No6Fay7UntOOa8FT9jQkJ", "WITHERED")</f>
        <v>WITHERED</v>
      </c>
      <c r="D131" s="12" t="s">
        <v>180</v>
      </c>
      <c r="E131" s="6" t="str">
        <f>HYPERLINK("https://open.spotify.com/track/0auX6W6oLjO9cHmx4UTaNj", "Feel It")</f>
        <v>Feel It</v>
      </c>
      <c r="F131" s="18" t="s">
        <v>623</v>
      </c>
    </row>
    <row r="132" ht="75.0" customHeight="1">
      <c r="A132" s="11"/>
      <c r="B132" s="5" t="s">
        <v>624</v>
      </c>
      <c r="C132" s="6" t="str">
        <f>HYPERLINK("https://open.spotify.com/track/5MaPzLp2vwSqu8YyUZ4zR7", "bomb")</f>
        <v>bomb</v>
      </c>
      <c r="D132" s="12" t="s">
        <v>625</v>
      </c>
      <c r="E132" s="6" t="str">
        <f>HYPERLINK("https://open.spotify.com/track/4p0uVFAXKUISu8yp9gNtWE", "Billyeoon Goyangi (Do the Dance)")</f>
        <v>Billyeoon Goyangi (Do the Dance)</v>
      </c>
      <c r="F132" s="18" t="s">
        <v>510</v>
      </c>
    </row>
    <row r="133" ht="75.0" customHeight="1">
      <c r="A133" s="11"/>
      <c r="B133" s="5" t="s">
        <v>626</v>
      </c>
      <c r="C133" s="6" t="str">
        <f>HYPERLINK("https://open.spotify.com/track/5mb6YQKtQScHwSUhcZ7Jdf", "Baby Man")</f>
        <v>Baby Man</v>
      </c>
      <c r="D133" s="12" t="s">
        <v>177</v>
      </c>
      <c r="E133" s="6" t="str">
        <f>HYPERLINK("https://open.spotify.com/track/6pdi32BVQDgYZvaPYa6U4O", "Two Thousand Four")</f>
        <v>Two Thousand Four</v>
      </c>
      <c r="F133" s="2" t="s">
        <v>627</v>
      </c>
    </row>
    <row r="134" ht="75.0" customHeight="1">
      <c r="A134" s="11"/>
      <c r="B134" s="5" t="s">
        <v>628</v>
      </c>
      <c r="C134" s="6" t="str">
        <f>HYPERLINK("https://open.spotify.com/track/76TgZwOyAgCPC9U8sYVhXH", "eavesdropper ;; death stories")</f>
        <v>eavesdropper ;; death stories</v>
      </c>
      <c r="D134" s="12" t="s">
        <v>629</v>
      </c>
      <c r="E134" s="6" t="str">
        <f>HYPERLINK("https://open.spotify.com/track/76TgZwOyAgCPC9U8sYVhXH", "sylvia's place ;; tricks")</f>
        <v>sylvia's place ;; tricks</v>
      </c>
      <c r="F134" s="2" t="s">
        <v>130</v>
      </c>
    </row>
    <row r="135" ht="75.0" customHeight="1">
      <c r="A135" s="11"/>
      <c r="B135" s="5" t="s">
        <v>630</v>
      </c>
      <c r="C135" s="6" t="str">
        <f>HYPERLINK("https://open.spotify.com/track/61QM8FuFUAEzF6ssSecmT5", "I Know What I Want")</f>
        <v>I Know What I Want</v>
      </c>
      <c r="D135" s="12" t="s">
        <v>155</v>
      </c>
      <c r="E135" s="6" t="str">
        <f>HYPERLINK("https://open.spotify.com/track/5wAWTCv7wjkB3lNzGmIPcd", "5 More Minutes")</f>
        <v>5 More Minutes</v>
      </c>
      <c r="F135" s="2" t="s">
        <v>130</v>
      </c>
    </row>
    <row r="136" ht="75.0" customHeight="1">
      <c r="A136" s="11"/>
      <c r="B136" s="5" t="s">
        <v>631</v>
      </c>
      <c r="C136" s="6" t="str">
        <f>HYPERLINK("https://open.spotify.com/track/2tLvar0NDySZmMt8yroob9", "ISOLA")</f>
        <v>ISOLA</v>
      </c>
      <c r="D136" s="12" t="s">
        <v>632</v>
      </c>
      <c r="E136" s="6" t="str">
        <f>HYPERLINK("https://open.spotify.com/track/1ns5o3vQ9MfB6Q52VZpmz1", "Comeback")</f>
        <v>Comeback</v>
      </c>
      <c r="F136" s="2" t="s">
        <v>530</v>
      </c>
    </row>
    <row r="137" ht="75.0" customHeight="1">
      <c r="A137" s="11"/>
      <c r="B137" s="5" t="s">
        <v>633</v>
      </c>
      <c r="C137" s="6" t="str">
        <f>HYPERLINK("https://open.spotify.com/track/5XqDw1WD7sGhJ4uF1R65FP", "Two Lives")</f>
        <v>Two Lives</v>
      </c>
      <c r="D137" s="12" t="s">
        <v>155</v>
      </c>
      <c r="E137" s="6" t="str">
        <f>HYPERLINK("https://open.spotify.com/track/7AnKq274KBoXdauPkKqKBk", "My Everything")</f>
        <v>My Everything</v>
      </c>
      <c r="F137" s="2" t="s">
        <v>130</v>
      </c>
    </row>
    <row r="138" ht="75.0" customHeight="1">
      <c r="A138" s="11"/>
      <c r="B138" s="5" t="s">
        <v>634</v>
      </c>
      <c r="C138" s="6" t="str">
        <f>HYPERLINK("https://open.spotify.com/track/6lYjVg9ARZMVsBnAgkrefO", "Manners")</f>
        <v>Manners</v>
      </c>
      <c r="D138" s="12" t="s">
        <v>39</v>
      </c>
      <c r="E138" s="6" t="str">
        <f>HYPERLINK("https://open.spotify.com/track/4tiqaTw3nuFx1sOEXKHJSy", "Artillery")</f>
        <v>Artillery</v>
      </c>
      <c r="F138" s="18" t="s">
        <v>635</v>
      </c>
    </row>
    <row r="139" ht="75.0" customHeight="1">
      <c r="A139" s="11"/>
      <c r="B139" s="5" t="s">
        <v>636</v>
      </c>
      <c r="C139" s="6" t="str">
        <f>HYPERLINK("https://open.spotify.com/track/5dbLTvBFljxGLHnuxrUKck", "Like Love")</f>
        <v>Like Love</v>
      </c>
      <c r="D139" s="12" t="s">
        <v>155</v>
      </c>
      <c r="E139" s="6" t="str">
        <f>HYPERLINK("https://open.spotify.com/track/5YNT4H3QhRDgRvpVoiDYwF", "Please Don't Move To Melbourne")</f>
        <v>Please Don't Move To Melbourne</v>
      </c>
      <c r="F139" s="2" t="s">
        <v>35</v>
      </c>
    </row>
    <row r="140" ht="75.0" customHeight="1">
      <c r="A140" s="11"/>
      <c r="B140" s="5" t="s">
        <v>637</v>
      </c>
      <c r="C140" s="6" t="str">
        <f>HYPERLINK("https://open.spotify.com/track/6SMsixrojqNZVhVDUkZCeh", "Wild Child")</f>
        <v>Wild Child</v>
      </c>
      <c r="D140" s="12" t="s">
        <v>79</v>
      </c>
      <c r="E140" s="6" t="str">
        <f>HYPERLINK("https://open.spotify.com/track/3SDqZ8HwPNtml6TpshFrHg", "Love Any Longer")</f>
        <v>Love Any Longer</v>
      </c>
      <c r="F140" s="18" t="s">
        <v>638</v>
      </c>
    </row>
    <row r="141" ht="75.0" customHeight="1">
      <c r="A141" s="11"/>
      <c r="B141" s="1" t="s">
        <v>639</v>
      </c>
      <c r="C141" s="6" t="str">
        <f>HYPERLINK("https://open.spotify.com/track/226ut3LML96VX6Kqwo2rWR", "Send A Prayer My Way")</f>
        <v>Send A Prayer My Way</v>
      </c>
      <c r="D141" s="12" t="s">
        <v>421</v>
      </c>
      <c r="E141" s="6" t="str">
        <f>HYPERLINK("https://open.spotify.com/track/27Xxf6AtaSpXE47Xzvua9r", "Sugar in the Tank")</f>
        <v>Sugar in the Tank</v>
      </c>
      <c r="F141" s="18" t="s">
        <v>640</v>
      </c>
    </row>
    <row r="142" ht="75.0" customHeight="1">
      <c r="A142" s="11"/>
      <c r="B142" s="5" t="s">
        <v>408</v>
      </c>
      <c r="C142" s="6" t="str">
        <f>HYPERLINK("https://open.spotify.com/track/09guDuHq1qKoT7V8xGWKjh", "Infinity")</f>
        <v>Infinity</v>
      </c>
      <c r="D142" s="12" t="s">
        <v>187</v>
      </c>
      <c r="E142" s="6" t="str">
        <f>HYPERLINK("https://open.spotify.com/track/7nUBKamt1V6mCMjVa9750z", "Medina")</f>
        <v>Medina</v>
      </c>
      <c r="F142" s="18" t="s">
        <v>409</v>
      </c>
    </row>
    <row r="143" ht="75.0" customHeight="1">
      <c r="A143" s="11"/>
      <c r="B143" s="5" t="s">
        <v>410</v>
      </c>
      <c r="C143" s="6" t="str">
        <f>HYPERLINK("https://open.spotify.com/track/45QPj5iErflAngbG0CtMnD", "La Belleza")</f>
        <v>La Belleza</v>
      </c>
      <c r="D143" s="12" t="s">
        <v>39</v>
      </c>
      <c r="E143" s="6" t="str">
        <f>HYPERLINK("https://open.spotify.com/track/3WoJEwick4yGWvbdoAHKnw", "Quiero Que Me Beses")</f>
        <v>Quiero Que Me Beses</v>
      </c>
      <c r="F143" s="18" t="s">
        <v>411</v>
      </c>
    </row>
    <row r="144" ht="75.0" customHeight="1">
      <c r="A144" s="11"/>
      <c r="B144" s="5" t="s">
        <v>412</v>
      </c>
      <c r="C144" s="6" t="str">
        <f>HYPERLINK("https://open.spotify.com/track/1OqGk0PZ40yqc7lr6818nS", "butter")</f>
        <v>butter</v>
      </c>
      <c r="D144" s="12" t="s">
        <v>39</v>
      </c>
      <c r="E144" s="6" t="str">
        <f>HYPERLINK("https://open.spotify.com/track/56l2F6gs6CDYP3b2jDsYGL", "Intensity")</f>
        <v>Intensity</v>
      </c>
      <c r="F144" s="2" t="s">
        <v>413</v>
      </c>
    </row>
    <row r="145" ht="75.0" customHeight="1">
      <c r="A145" s="11"/>
      <c r="B145" s="5" t="s">
        <v>414</v>
      </c>
      <c r="C145" s="6" t="str">
        <f>HYPERLINK("https://open.spotify.com/track/2OtP4c5RqkB74IyYBTiSqh", "22:22")</f>
        <v>22:22</v>
      </c>
      <c r="D145" s="12" t="s">
        <v>28</v>
      </c>
      <c r="E145" s="6" t="str">
        <f>HYPERLINK("https://open.spotify.com/track/54nlaNy6QVyFAZkTKWdVAP", "Disco Nap")</f>
        <v>Disco Nap</v>
      </c>
      <c r="F145" s="18" t="s">
        <v>415</v>
      </c>
    </row>
    <row r="146" ht="75.0" customHeight="1">
      <c r="A146" s="11"/>
      <c r="B146" s="5" t="s">
        <v>641</v>
      </c>
      <c r="C146" s="6" t="str">
        <f>HYPERLINK("https://open.spotify.com/track/7N1GSHGlLwXY3lN5gv3QLV", "Midnight Sun")</f>
        <v>Midnight Sun</v>
      </c>
      <c r="D146" s="12" t="s">
        <v>104</v>
      </c>
      <c r="E146" s="6" t="str">
        <f>HYPERLINK("https://open.spotify.com/track/6XcyAXAYKQD7FqCG2F2xOu", "Hot &amp; Sexy")</f>
        <v>Hot &amp; Sexy</v>
      </c>
      <c r="F146" s="18" t="s">
        <v>642</v>
      </c>
    </row>
    <row r="147" ht="75.0" customHeight="1">
      <c r="A147" s="11"/>
      <c r="B147" s="5" t="s">
        <v>643</v>
      </c>
      <c r="C147" s="6" t="str">
        <f>HYPERLINK("https://open.spotify.com/track/2Op29sbNPGiXr05CaDQlC1", "Dark Country")</f>
        <v>Dark Country</v>
      </c>
      <c r="D147" s="12" t="s">
        <v>17</v>
      </c>
      <c r="E147" s="6" t="str">
        <f>HYPERLINK("https://open.spotify.com/track/2Op29sbNPGiXr05CaDQlC1", "Getting Older")</f>
        <v>Getting Older</v>
      </c>
      <c r="F147" s="18" t="s">
        <v>644</v>
      </c>
    </row>
    <row r="148" ht="75.0" customHeight="1">
      <c r="A148" s="11"/>
      <c r="B148" s="5" t="s">
        <v>645</v>
      </c>
      <c r="C148" s="6" t="str">
        <f>HYPERLINK("https://open.spotify.com/track/3YYV7tjsPcWkTMvTLC3TEJ", "Moments")</f>
        <v>Moments</v>
      </c>
      <c r="D148" s="12" t="s">
        <v>170</v>
      </c>
      <c r="E148" s="6" t="str">
        <f>HYPERLINK("https://open.spotify.com/track/0ldxSxecXt4pyOauTVkVZs", "Belong To You")</f>
        <v>Belong To You</v>
      </c>
      <c r="F148" s="18" t="s">
        <v>646</v>
      </c>
    </row>
    <row r="149" ht="75.0" customHeight="1">
      <c r="A149" s="11"/>
      <c r="B149" s="5" t="s">
        <v>647</v>
      </c>
      <c r="C149" s="6" t="str">
        <f>HYPERLINK("https://open.spotify.com/track/1EjGqHIHoaGi91zL3yoh7M", "Little House")</f>
        <v>Little House</v>
      </c>
      <c r="D149" s="12" t="s">
        <v>177</v>
      </c>
      <c r="E149" s="6" t="str">
        <f>HYPERLINK("https://open.spotify.com/track/4tb9RMooXSQpHEg8dMf5v3", "23:42")</f>
        <v>23:42</v>
      </c>
      <c r="F149" s="2" t="s">
        <v>648</v>
      </c>
    </row>
    <row r="150" ht="75.0" customHeight="1">
      <c r="A150" s="11"/>
      <c r="B150" s="5" t="s">
        <v>649</v>
      </c>
      <c r="C150" s="6" t="str">
        <f>HYPERLINK("https://open.spotify.com/track/51eOpp7zu8zHrFr3VtruSB", "Love Me Please")</f>
        <v>Love Me Please</v>
      </c>
      <c r="D150" s="12" t="s">
        <v>650</v>
      </c>
      <c r="E150" s="6" t="str">
        <f>HYPERLINK("https://open.spotify.com/track/7KoEgsFYq8mk37AiPqQZKP", "Sucker")</f>
        <v>Sucker</v>
      </c>
      <c r="F150" s="2" t="s">
        <v>130</v>
      </c>
    </row>
    <row r="151" ht="75.0" customHeight="1">
      <c r="A151" s="11"/>
      <c r="B151" s="5" t="s">
        <v>651</v>
      </c>
      <c r="C151" s="6" t="str">
        <f>HYPERLINK("https://open.spotify.com/track/00DYNGmAYOGH9ABkmMSQqa", "Monkrooms")</f>
        <v>Monkrooms</v>
      </c>
      <c r="D151" s="12" t="s">
        <v>255</v>
      </c>
      <c r="E151" s="6" t="str">
        <f>HYPERLINK("https://open.spotify.com/track/00l3iji12dJ2SAEKx6sv3L", "Barrel Roll")</f>
        <v>Barrel Roll</v>
      </c>
      <c r="F151" s="2" t="s">
        <v>13</v>
      </c>
    </row>
    <row r="152" ht="75.0" customHeight="1">
      <c r="A152" s="11"/>
      <c r="B152" s="5" t="s">
        <v>652</v>
      </c>
      <c r="C152" s="6" t="str">
        <f>HYPERLINK("https://open.spotify.com/track/5eemER42XxQkSw3MJgYuhK", "Enter Now Brightness")</f>
        <v>Enter Now Brightness</v>
      </c>
      <c r="D152" s="12" t="s">
        <v>358</v>
      </c>
      <c r="E152" s="6" t="str">
        <f>HYPERLINK("https://open.spotify.com/track/2faOZdGGcTeNkej0P9ZdVS", "Baby Bright")</f>
        <v>Baby Bright</v>
      </c>
      <c r="F152" s="18" t="s">
        <v>272</v>
      </c>
    </row>
    <row r="153">
      <c r="F153" s="18"/>
    </row>
    <row r="154">
      <c r="F154" s="18"/>
    </row>
    <row r="155">
      <c r="F155" s="18"/>
    </row>
    <row r="156">
      <c r="F156" s="18"/>
    </row>
    <row r="157">
      <c r="F157" s="18"/>
    </row>
    <row r="158">
      <c r="F158" s="18"/>
    </row>
    <row r="159">
      <c r="F159" s="18"/>
    </row>
    <row r="160">
      <c r="F160" s="18"/>
    </row>
    <row r="161">
      <c r="F161" s="18"/>
    </row>
    <row r="162">
      <c r="F162" s="18"/>
    </row>
    <row r="163">
      <c r="F163" s="18"/>
    </row>
    <row r="164">
      <c r="F164" s="18"/>
    </row>
    <row r="165">
      <c r="F165" s="18"/>
    </row>
    <row r="166">
      <c r="F166" s="18"/>
    </row>
    <row r="167">
      <c r="F167" s="18"/>
    </row>
    <row r="168">
      <c r="F168" s="18"/>
    </row>
    <row r="169">
      <c r="F169" s="18"/>
    </row>
    <row r="170">
      <c r="F170" s="18"/>
    </row>
    <row r="171">
      <c r="F171" s="18"/>
    </row>
    <row r="172">
      <c r="F172" s="18"/>
    </row>
    <row r="173">
      <c r="F173" s="18"/>
    </row>
    <row r="174">
      <c r="F174" s="18"/>
    </row>
    <row r="175">
      <c r="F175" s="18"/>
    </row>
    <row r="176">
      <c r="F176" s="18"/>
    </row>
    <row r="177">
      <c r="F177" s="18"/>
    </row>
    <row r="178">
      <c r="F178" s="18"/>
    </row>
    <row r="179">
      <c r="F179" s="18"/>
    </row>
    <row r="180">
      <c r="F180" s="18"/>
    </row>
    <row r="181">
      <c r="F181" s="18"/>
    </row>
    <row r="182">
      <c r="F182" s="18"/>
    </row>
    <row r="183">
      <c r="F183" s="18"/>
    </row>
    <row r="184">
      <c r="F184" s="18"/>
    </row>
    <row r="185">
      <c r="F185" s="18"/>
    </row>
    <row r="186">
      <c r="F186" s="18"/>
    </row>
    <row r="187">
      <c r="F187" s="18"/>
    </row>
    <row r="188">
      <c r="F188" s="18"/>
    </row>
    <row r="189">
      <c r="F189" s="18"/>
    </row>
    <row r="190">
      <c r="F190" s="18"/>
    </row>
    <row r="191">
      <c r="F191" s="18"/>
    </row>
    <row r="192">
      <c r="F192" s="18"/>
    </row>
    <row r="193">
      <c r="F193" s="18"/>
    </row>
    <row r="194">
      <c r="F194" s="18"/>
    </row>
    <row r="195">
      <c r="F195" s="18"/>
    </row>
    <row r="196">
      <c r="F196" s="18"/>
    </row>
    <row r="197">
      <c r="F197" s="18"/>
    </row>
    <row r="198">
      <c r="F198" s="18"/>
    </row>
    <row r="199">
      <c r="F199" s="18"/>
    </row>
    <row r="200">
      <c r="F200" s="18"/>
    </row>
    <row r="201">
      <c r="F201" s="18"/>
    </row>
    <row r="202">
      <c r="F202" s="18"/>
    </row>
    <row r="203">
      <c r="F203" s="18"/>
    </row>
    <row r="204">
      <c r="F204" s="18"/>
    </row>
    <row r="205">
      <c r="F205" s="18"/>
    </row>
    <row r="206">
      <c r="F206" s="18"/>
    </row>
    <row r="207">
      <c r="F207" s="18"/>
    </row>
    <row r="208">
      <c r="F208" s="18"/>
    </row>
    <row r="209">
      <c r="F209" s="18"/>
    </row>
    <row r="210">
      <c r="F210" s="18"/>
    </row>
    <row r="211">
      <c r="F211" s="18"/>
    </row>
    <row r="212">
      <c r="F212" s="18"/>
    </row>
    <row r="213">
      <c r="F213" s="18"/>
    </row>
    <row r="214">
      <c r="F214" s="18"/>
    </row>
    <row r="215">
      <c r="F215" s="18"/>
    </row>
    <row r="216">
      <c r="F216" s="18"/>
    </row>
    <row r="217">
      <c r="F217" s="18"/>
    </row>
    <row r="218">
      <c r="F218" s="18"/>
    </row>
    <row r="219">
      <c r="F219" s="18"/>
    </row>
    <row r="220">
      <c r="F220" s="18"/>
    </row>
    <row r="221">
      <c r="F221" s="18"/>
    </row>
    <row r="222">
      <c r="F222" s="18"/>
    </row>
    <row r="223">
      <c r="F223" s="18"/>
    </row>
    <row r="224">
      <c r="F224" s="18"/>
    </row>
    <row r="225">
      <c r="F225" s="18"/>
    </row>
    <row r="226">
      <c r="F226" s="18"/>
    </row>
    <row r="227">
      <c r="F227" s="18"/>
    </row>
    <row r="228">
      <c r="F228" s="18"/>
    </row>
    <row r="229">
      <c r="F229" s="18"/>
    </row>
    <row r="230">
      <c r="F230" s="18"/>
    </row>
    <row r="231">
      <c r="F231" s="18"/>
    </row>
    <row r="232">
      <c r="F232" s="18"/>
    </row>
    <row r="233">
      <c r="F233" s="18"/>
    </row>
    <row r="234">
      <c r="F234" s="18"/>
    </row>
    <row r="235">
      <c r="F235" s="18"/>
    </row>
    <row r="236">
      <c r="F236" s="18"/>
    </row>
    <row r="237">
      <c r="F237" s="18"/>
    </row>
    <row r="238">
      <c r="F238" s="18"/>
    </row>
    <row r="239">
      <c r="F239" s="18"/>
    </row>
    <row r="240">
      <c r="F240" s="18"/>
    </row>
    <row r="241">
      <c r="F241" s="18"/>
    </row>
    <row r="242">
      <c r="F242" s="18"/>
    </row>
    <row r="243">
      <c r="F243" s="18"/>
    </row>
    <row r="244">
      <c r="F244" s="18"/>
    </row>
    <row r="245">
      <c r="F245" s="18"/>
    </row>
    <row r="246">
      <c r="F246" s="18"/>
    </row>
    <row r="247">
      <c r="F247" s="18"/>
    </row>
    <row r="248">
      <c r="F248" s="18"/>
    </row>
    <row r="249">
      <c r="F249" s="18"/>
    </row>
    <row r="250">
      <c r="F250" s="18"/>
    </row>
    <row r="251">
      <c r="F251" s="18"/>
    </row>
    <row r="252">
      <c r="F252" s="18"/>
    </row>
    <row r="253">
      <c r="F253" s="18"/>
    </row>
    <row r="254">
      <c r="F254" s="18"/>
    </row>
    <row r="255">
      <c r="F255" s="18"/>
    </row>
    <row r="256">
      <c r="F256" s="18"/>
    </row>
    <row r="257">
      <c r="F257" s="18"/>
    </row>
    <row r="258">
      <c r="F258" s="18"/>
    </row>
    <row r="259">
      <c r="F259" s="18"/>
    </row>
    <row r="260">
      <c r="F260" s="18"/>
    </row>
    <row r="261">
      <c r="F261" s="18"/>
    </row>
    <row r="262">
      <c r="F262" s="18"/>
    </row>
    <row r="263">
      <c r="F263" s="18"/>
    </row>
    <row r="264">
      <c r="F264" s="18"/>
    </row>
    <row r="265">
      <c r="F265" s="18"/>
    </row>
    <row r="266">
      <c r="F266" s="18"/>
    </row>
    <row r="267">
      <c r="F267" s="18"/>
    </row>
    <row r="268">
      <c r="F268" s="18"/>
    </row>
    <row r="269">
      <c r="F269" s="18"/>
    </row>
    <row r="270">
      <c r="F270" s="18"/>
    </row>
    <row r="271">
      <c r="F271" s="18"/>
    </row>
    <row r="272">
      <c r="F272" s="18"/>
    </row>
    <row r="273">
      <c r="F273" s="18"/>
    </row>
    <row r="274">
      <c r="F274" s="18"/>
    </row>
    <row r="275">
      <c r="F275" s="18"/>
    </row>
    <row r="276">
      <c r="F276" s="18"/>
    </row>
    <row r="277">
      <c r="F277" s="18"/>
    </row>
    <row r="278">
      <c r="F278" s="18"/>
    </row>
    <row r="279">
      <c r="F279" s="18"/>
    </row>
    <row r="280">
      <c r="F280" s="18"/>
    </row>
    <row r="281">
      <c r="F281" s="18"/>
    </row>
    <row r="282">
      <c r="F282" s="18"/>
    </row>
    <row r="283">
      <c r="F283" s="18"/>
    </row>
    <row r="284">
      <c r="F284" s="18"/>
    </row>
    <row r="285">
      <c r="F285" s="18"/>
    </row>
    <row r="286">
      <c r="F286" s="18"/>
    </row>
    <row r="287">
      <c r="F287" s="18"/>
    </row>
    <row r="288">
      <c r="F288" s="18"/>
    </row>
    <row r="289">
      <c r="F289" s="18"/>
    </row>
    <row r="290">
      <c r="F290" s="18"/>
    </row>
    <row r="291">
      <c r="F291" s="18"/>
    </row>
    <row r="292">
      <c r="F292" s="18"/>
    </row>
    <row r="293">
      <c r="F293" s="18"/>
    </row>
    <row r="294">
      <c r="F294" s="18"/>
    </row>
    <row r="295">
      <c r="F295" s="18"/>
    </row>
    <row r="296">
      <c r="F296" s="18"/>
    </row>
    <row r="297">
      <c r="F297" s="18"/>
    </row>
    <row r="298">
      <c r="F298" s="18"/>
    </row>
    <row r="299">
      <c r="F299" s="18"/>
    </row>
    <row r="300">
      <c r="F300" s="18"/>
    </row>
    <row r="301">
      <c r="F301" s="18"/>
    </row>
    <row r="302">
      <c r="F302" s="18"/>
    </row>
    <row r="303">
      <c r="F303" s="18"/>
    </row>
    <row r="304">
      <c r="F304" s="18"/>
    </row>
    <row r="305">
      <c r="F305" s="18"/>
    </row>
    <row r="306">
      <c r="F306" s="18"/>
    </row>
    <row r="307">
      <c r="F307" s="18"/>
    </row>
    <row r="308">
      <c r="F308" s="18"/>
    </row>
    <row r="309">
      <c r="F309" s="18"/>
    </row>
    <row r="310">
      <c r="F310" s="18"/>
    </row>
    <row r="311">
      <c r="F311" s="18"/>
    </row>
    <row r="312">
      <c r="F312" s="18"/>
    </row>
    <row r="313">
      <c r="F313" s="18"/>
    </row>
    <row r="314">
      <c r="F314" s="18"/>
    </row>
    <row r="315">
      <c r="F315" s="18"/>
    </row>
    <row r="316">
      <c r="F316" s="18"/>
    </row>
    <row r="317">
      <c r="F317" s="18"/>
    </row>
    <row r="318">
      <c r="F318" s="18"/>
    </row>
    <row r="319">
      <c r="F319" s="18"/>
    </row>
    <row r="320">
      <c r="F320" s="18"/>
    </row>
    <row r="321">
      <c r="F321" s="18"/>
    </row>
    <row r="322">
      <c r="F322" s="18"/>
    </row>
    <row r="323">
      <c r="F323" s="18"/>
    </row>
    <row r="324">
      <c r="F324" s="18"/>
    </row>
    <row r="325">
      <c r="F325" s="18"/>
    </row>
    <row r="326">
      <c r="F326" s="18"/>
    </row>
    <row r="327">
      <c r="F327" s="18"/>
    </row>
    <row r="328">
      <c r="F328" s="18"/>
    </row>
    <row r="329">
      <c r="F329" s="18"/>
    </row>
    <row r="330">
      <c r="F330" s="18"/>
    </row>
    <row r="331">
      <c r="F331" s="18"/>
    </row>
    <row r="332">
      <c r="F332" s="18"/>
    </row>
    <row r="333">
      <c r="F333" s="18"/>
    </row>
    <row r="334">
      <c r="F334" s="18"/>
    </row>
    <row r="335">
      <c r="F335" s="18"/>
    </row>
    <row r="336">
      <c r="F336" s="18"/>
    </row>
    <row r="337">
      <c r="F337" s="18"/>
    </row>
    <row r="338">
      <c r="F338" s="18"/>
    </row>
    <row r="339">
      <c r="F339" s="18"/>
    </row>
    <row r="340">
      <c r="F340" s="18"/>
    </row>
    <row r="341">
      <c r="F341" s="18"/>
    </row>
    <row r="342">
      <c r="F342" s="18"/>
    </row>
    <row r="343">
      <c r="F343" s="18"/>
    </row>
    <row r="344">
      <c r="F344" s="18"/>
    </row>
    <row r="345">
      <c r="F345" s="18"/>
    </row>
    <row r="346">
      <c r="F346" s="18"/>
    </row>
    <row r="347">
      <c r="F347" s="18"/>
    </row>
    <row r="348">
      <c r="F348" s="18"/>
    </row>
    <row r="349">
      <c r="F349" s="18"/>
    </row>
    <row r="350">
      <c r="F350" s="18"/>
    </row>
    <row r="351">
      <c r="F351" s="18"/>
    </row>
    <row r="352">
      <c r="F352" s="18"/>
    </row>
    <row r="353">
      <c r="F353" s="18"/>
    </row>
    <row r="354">
      <c r="F354" s="18"/>
    </row>
    <row r="355">
      <c r="F355" s="18"/>
    </row>
    <row r="356">
      <c r="F356" s="18"/>
    </row>
    <row r="357">
      <c r="F357" s="18"/>
    </row>
    <row r="358">
      <c r="F358" s="18"/>
    </row>
    <row r="359">
      <c r="F359" s="18"/>
    </row>
    <row r="360">
      <c r="F360" s="18"/>
    </row>
    <row r="361">
      <c r="F361" s="18"/>
    </row>
    <row r="362">
      <c r="F362" s="18"/>
    </row>
    <row r="363">
      <c r="F363" s="18"/>
    </row>
    <row r="364">
      <c r="F364" s="18"/>
    </row>
    <row r="365">
      <c r="F365" s="18"/>
    </row>
    <row r="366">
      <c r="F366" s="18"/>
    </row>
    <row r="367">
      <c r="F367" s="18"/>
    </row>
    <row r="368">
      <c r="F368" s="18"/>
    </row>
    <row r="369">
      <c r="F369" s="18"/>
    </row>
    <row r="370">
      <c r="F370" s="18"/>
    </row>
    <row r="371">
      <c r="F371" s="18"/>
    </row>
    <row r="372">
      <c r="F372" s="18"/>
    </row>
    <row r="373">
      <c r="F373" s="18"/>
    </row>
    <row r="374">
      <c r="F374" s="18"/>
    </row>
    <row r="375">
      <c r="F375" s="18"/>
    </row>
    <row r="376">
      <c r="F376" s="18"/>
    </row>
    <row r="377">
      <c r="F377" s="18"/>
    </row>
    <row r="378">
      <c r="F378" s="18"/>
    </row>
    <row r="379">
      <c r="F379" s="18"/>
    </row>
    <row r="380">
      <c r="F380" s="18"/>
    </row>
    <row r="381">
      <c r="F381" s="18"/>
    </row>
    <row r="382">
      <c r="F382" s="18"/>
    </row>
    <row r="383">
      <c r="F383" s="18"/>
    </row>
    <row r="384">
      <c r="F384" s="18"/>
    </row>
    <row r="385">
      <c r="F385" s="18"/>
    </row>
    <row r="386">
      <c r="F386" s="18"/>
    </row>
    <row r="387">
      <c r="F387" s="18"/>
    </row>
    <row r="388">
      <c r="F388" s="18"/>
    </row>
    <row r="389">
      <c r="F389" s="18"/>
    </row>
    <row r="390">
      <c r="F390" s="18"/>
    </row>
    <row r="391">
      <c r="F391" s="18"/>
    </row>
    <row r="392">
      <c r="F392" s="18"/>
    </row>
    <row r="393">
      <c r="F393" s="18"/>
    </row>
    <row r="394">
      <c r="F394" s="18"/>
    </row>
    <row r="395">
      <c r="F395" s="18"/>
    </row>
    <row r="396">
      <c r="F396" s="18"/>
    </row>
    <row r="397">
      <c r="F397" s="18"/>
    </row>
    <row r="398">
      <c r="F398" s="18"/>
    </row>
    <row r="399">
      <c r="F399" s="18"/>
    </row>
    <row r="400">
      <c r="F400" s="18"/>
    </row>
    <row r="401">
      <c r="F401" s="18"/>
    </row>
    <row r="402">
      <c r="F402" s="18"/>
    </row>
    <row r="403">
      <c r="F403" s="18"/>
    </row>
    <row r="404">
      <c r="F404" s="18"/>
    </row>
    <row r="405">
      <c r="F405" s="18"/>
    </row>
    <row r="406">
      <c r="F406" s="18"/>
    </row>
    <row r="407">
      <c r="F407" s="18"/>
    </row>
    <row r="408">
      <c r="F408" s="18"/>
    </row>
    <row r="409">
      <c r="F409" s="18"/>
    </row>
    <row r="410">
      <c r="F410" s="18"/>
    </row>
    <row r="411">
      <c r="F411" s="18"/>
    </row>
    <row r="412">
      <c r="F412" s="18"/>
    </row>
    <row r="413">
      <c r="F413" s="18"/>
    </row>
    <row r="414">
      <c r="F414" s="18"/>
    </row>
    <row r="415">
      <c r="F415" s="18"/>
    </row>
    <row r="416">
      <c r="F416" s="18"/>
    </row>
    <row r="417">
      <c r="F417" s="18"/>
    </row>
    <row r="418">
      <c r="F418" s="18"/>
    </row>
    <row r="419">
      <c r="F419" s="18"/>
    </row>
    <row r="420">
      <c r="F420" s="18"/>
    </row>
    <row r="421">
      <c r="F421" s="18"/>
    </row>
    <row r="422">
      <c r="F422" s="18"/>
    </row>
    <row r="423">
      <c r="F423" s="18"/>
    </row>
    <row r="424">
      <c r="F424" s="18"/>
    </row>
    <row r="425">
      <c r="F425" s="18"/>
    </row>
    <row r="426">
      <c r="F426" s="18"/>
    </row>
    <row r="427">
      <c r="F427" s="18"/>
    </row>
    <row r="428">
      <c r="F428" s="18"/>
    </row>
    <row r="429">
      <c r="F429" s="18"/>
    </row>
    <row r="430">
      <c r="F430" s="18"/>
    </row>
    <row r="431">
      <c r="F431" s="18"/>
    </row>
    <row r="432">
      <c r="F432" s="18"/>
    </row>
    <row r="433">
      <c r="F433" s="18"/>
    </row>
    <row r="434">
      <c r="F434" s="18"/>
    </row>
    <row r="435">
      <c r="F435" s="18"/>
    </row>
    <row r="436">
      <c r="F436" s="18"/>
    </row>
    <row r="437">
      <c r="F437" s="18"/>
    </row>
    <row r="438">
      <c r="F438" s="18"/>
    </row>
    <row r="439">
      <c r="F439" s="18"/>
    </row>
    <row r="440">
      <c r="F440" s="18"/>
    </row>
    <row r="441">
      <c r="F441" s="18"/>
    </row>
    <row r="442">
      <c r="F442" s="18"/>
    </row>
    <row r="443">
      <c r="F443" s="18"/>
    </row>
    <row r="444">
      <c r="F444" s="18"/>
    </row>
    <row r="445">
      <c r="F445" s="18"/>
    </row>
    <row r="446">
      <c r="F446" s="18"/>
    </row>
    <row r="447">
      <c r="F447" s="18"/>
    </row>
    <row r="448">
      <c r="F448" s="18"/>
    </row>
    <row r="449">
      <c r="F449" s="18"/>
    </row>
    <row r="450">
      <c r="F450" s="18"/>
    </row>
    <row r="451">
      <c r="F451" s="18"/>
    </row>
    <row r="452">
      <c r="F452" s="18"/>
    </row>
    <row r="453">
      <c r="F453" s="18"/>
    </row>
    <row r="454">
      <c r="F454" s="18"/>
    </row>
    <row r="455">
      <c r="F455" s="18"/>
    </row>
    <row r="456">
      <c r="F456" s="18"/>
    </row>
    <row r="457">
      <c r="F457" s="18"/>
    </row>
    <row r="458">
      <c r="F458" s="18"/>
    </row>
    <row r="459">
      <c r="F459" s="18"/>
    </row>
    <row r="460">
      <c r="F460" s="18"/>
    </row>
    <row r="461">
      <c r="F461" s="18"/>
    </row>
    <row r="462">
      <c r="F462" s="18"/>
    </row>
    <row r="463">
      <c r="F463" s="18"/>
    </row>
    <row r="464">
      <c r="F464" s="18"/>
    </row>
    <row r="465">
      <c r="F465" s="18"/>
    </row>
    <row r="466">
      <c r="F466" s="18"/>
    </row>
    <row r="467">
      <c r="F467" s="18"/>
    </row>
    <row r="468">
      <c r="F468" s="18"/>
    </row>
    <row r="469">
      <c r="F469" s="18"/>
    </row>
    <row r="470">
      <c r="F470" s="18"/>
    </row>
    <row r="471">
      <c r="F471" s="18"/>
    </row>
    <row r="472">
      <c r="F472" s="18"/>
    </row>
    <row r="473">
      <c r="F473" s="18"/>
    </row>
    <row r="474">
      <c r="F474" s="18"/>
    </row>
    <row r="475">
      <c r="F475" s="18"/>
    </row>
    <row r="476">
      <c r="F476" s="18"/>
    </row>
    <row r="477">
      <c r="F477" s="18"/>
    </row>
    <row r="478">
      <c r="F478" s="18"/>
    </row>
    <row r="479">
      <c r="F479" s="18"/>
    </row>
    <row r="480">
      <c r="F480" s="18"/>
    </row>
    <row r="481">
      <c r="F481" s="18"/>
    </row>
    <row r="482">
      <c r="F482" s="18"/>
    </row>
    <row r="483">
      <c r="F483" s="18"/>
    </row>
    <row r="484">
      <c r="F484" s="18"/>
    </row>
    <row r="485">
      <c r="F485" s="18"/>
    </row>
    <row r="486">
      <c r="F486" s="18"/>
    </row>
    <row r="487">
      <c r="F487" s="18"/>
    </row>
    <row r="488">
      <c r="F488" s="18"/>
    </row>
    <row r="489">
      <c r="F489" s="18"/>
    </row>
    <row r="490">
      <c r="F490" s="18"/>
    </row>
    <row r="491">
      <c r="F491" s="18"/>
    </row>
    <row r="492">
      <c r="F492" s="18"/>
    </row>
    <row r="493">
      <c r="F493" s="18"/>
    </row>
    <row r="494">
      <c r="F494" s="18"/>
    </row>
    <row r="495">
      <c r="F495" s="18"/>
    </row>
    <row r="496">
      <c r="F496" s="18"/>
    </row>
    <row r="497">
      <c r="F497" s="18"/>
    </row>
    <row r="498">
      <c r="F498" s="18"/>
    </row>
    <row r="499">
      <c r="F499" s="18"/>
    </row>
    <row r="500">
      <c r="F500" s="18"/>
    </row>
    <row r="501">
      <c r="F501" s="18"/>
    </row>
    <row r="502">
      <c r="F502" s="18"/>
    </row>
    <row r="503">
      <c r="F503" s="18"/>
    </row>
    <row r="504">
      <c r="F504" s="18"/>
    </row>
    <row r="505">
      <c r="F505" s="18"/>
    </row>
    <row r="506">
      <c r="F506" s="18"/>
    </row>
    <row r="507">
      <c r="F507" s="18"/>
    </row>
    <row r="508">
      <c r="F508" s="18"/>
    </row>
    <row r="509">
      <c r="F509" s="18"/>
    </row>
    <row r="510">
      <c r="F510" s="18"/>
    </row>
    <row r="511">
      <c r="F511" s="18"/>
    </row>
    <row r="512">
      <c r="F512" s="18"/>
    </row>
    <row r="513">
      <c r="F513" s="18"/>
    </row>
    <row r="514">
      <c r="F514" s="18"/>
    </row>
    <row r="515">
      <c r="F515" s="18"/>
    </row>
    <row r="516">
      <c r="F516" s="18"/>
    </row>
    <row r="517">
      <c r="F517" s="18"/>
    </row>
    <row r="518">
      <c r="F518" s="18"/>
    </row>
    <row r="519">
      <c r="F519" s="18"/>
    </row>
    <row r="520">
      <c r="F520" s="18"/>
    </row>
    <row r="521">
      <c r="F521" s="18"/>
    </row>
    <row r="522">
      <c r="F522" s="18"/>
    </row>
    <row r="523">
      <c r="F523" s="18"/>
    </row>
    <row r="524">
      <c r="F524" s="18"/>
    </row>
    <row r="525">
      <c r="F525" s="18"/>
    </row>
    <row r="526">
      <c r="F526" s="18"/>
    </row>
    <row r="527">
      <c r="F527" s="18"/>
    </row>
    <row r="528">
      <c r="F528" s="18"/>
    </row>
    <row r="529">
      <c r="F529" s="18"/>
    </row>
    <row r="530">
      <c r="F530" s="18"/>
    </row>
    <row r="531">
      <c r="F531" s="18"/>
    </row>
    <row r="532">
      <c r="F532" s="18"/>
    </row>
    <row r="533">
      <c r="F533" s="18"/>
    </row>
    <row r="534">
      <c r="F534" s="18"/>
    </row>
    <row r="535">
      <c r="F535" s="18"/>
    </row>
    <row r="536">
      <c r="F536" s="18"/>
    </row>
    <row r="537">
      <c r="F537" s="18"/>
    </row>
    <row r="538">
      <c r="F538" s="18"/>
    </row>
    <row r="539">
      <c r="F539" s="18"/>
    </row>
    <row r="540">
      <c r="F540" s="18"/>
    </row>
    <row r="541">
      <c r="F541" s="18"/>
    </row>
    <row r="542">
      <c r="F542" s="18"/>
    </row>
    <row r="543">
      <c r="F543" s="18"/>
    </row>
    <row r="544">
      <c r="F544" s="18"/>
    </row>
    <row r="545">
      <c r="F545" s="18"/>
    </row>
    <row r="546">
      <c r="F546" s="18"/>
    </row>
    <row r="547">
      <c r="F547" s="18"/>
    </row>
    <row r="548">
      <c r="F548" s="18"/>
    </row>
    <row r="549">
      <c r="F549" s="18"/>
    </row>
    <row r="550">
      <c r="F550" s="18"/>
    </row>
    <row r="551">
      <c r="F551" s="18"/>
    </row>
    <row r="552">
      <c r="F552" s="18"/>
    </row>
    <row r="553">
      <c r="F553" s="18"/>
    </row>
    <row r="554">
      <c r="F554" s="18"/>
    </row>
    <row r="555">
      <c r="F555" s="18"/>
    </row>
    <row r="556">
      <c r="F556" s="18"/>
    </row>
    <row r="557">
      <c r="F557" s="18"/>
    </row>
    <row r="558">
      <c r="F558" s="18"/>
    </row>
    <row r="559">
      <c r="F559" s="18"/>
    </row>
    <row r="560">
      <c r="F560" s="18"/>
    </row>
    <row r="561">
      <c r="F561" s="18"/>
    </row>
    <row r="562">
      <c r="F562" s="18"/>
    </row>
    <row r="563">
      <c r="F563" s="18"/>
    </row>
    <row r="564">
      <c r="F564" s="18"/>
    </row>
    <row r="565">
      <c r="F565" s="18"/>
    </row>
    <row r="566">
      <c r="F566" s="18"/>
    </row>
    <row r="567">
      <c r="F567" s="18"/>
    </row>
    <row r="568">
      <c r="F568" s="18"/>
    </row>
    <row r="569">
      <c r="F569" s="18"/>
    </row>
    <row r="570">
      <c r="F570" s="18"/>
    </row>
    <row r="571">
      <c r="F571" s="18"/>
    </row>
    <row r="572">
      <c r="F572" s="18"/>
    </row>
    <row r="573">
      <c r="F573" s="18"/>
    </row>
    <row r="574">
      <c r="F574" s="18"/>
    </row>
    <row r="575">
      <c r="F575" s="18"/>
    </row>
    <row r="576">
      <c r="F576" s="18"/>
    </row>
    <row r="577">
      <c r="F577" s="18"/>
    </row>
    <row r="578">
      <c r="F578" s="18"/>
    </row>
    <row r="579">
      <c r="F579" s="18"/>
    </row>
    <row r="580">
      <c r="F580" s="18"/>
    </row>
    <row r="581">
      <c r="F581" s="18"/>
    </row>
    <row r="582">
      <c r="F582" s="18"/>
    </row>
    <row r="583">
      <c r="F583" s="18"/>
    </row>
    <row r="584">
      <c r="F584" s="18"/>
    </row>
    <row r="585">
      <c r="F585" s="18"/>
    </row>
    <row r="586">
      <c r="F586" s="18"/>
    </row>
    <row r="587">
      <c r="F587" s="18"/>
    </row>
    <row r="588">
      <c r="F588" s="18"/>
    </row>
    <row r="589">
      <c r="F589" s="18"/>
    </row>
    <row r="590">
      <c r="F590" s="18"/>
    </row>
    <row r="591">
      <c r="F591" s="18"/>
    </row>
    <row r="592">
      <c r="F592" s="18"/>
    </row>
    <row r="593">
      <c r="F593" s="18"/>
    </row>
    <row r="594">
      <c r="F594" s="18"/>
    </row>
    <row r="595">
      <c r="F595" s="18"/>
    </row>
    <row r="596">
      <c r="F596" s="18"/>
    </row>
    <row r="597">
      <c r="F597" s="18"/>
    </row>
    <row r="598">
      <c r="F598" s="18"/>
    </row>
    <row r="599">
      <c r="F599" s="18"/>
    </row>
    <row r="600">
      <c r="F600" s="18"/>
    </row>
    <row r="601">
      <c r="F601" s="18"/>
    </row>
    <row r="602">
      <c r="F602" s="18"/>
    </row>
    <row r="603">
      <c r="F603" s="18"/>
    </row>
    <row r="604">
      <c r="F604" s="18"/>
    </row>
    <row r="605">
      <c r="F605" s="18"/>
    </row>
    <row r="606">
      <c r="F606" s="18"/>
    </row>
    <row r="607">
      <c r="F607" s="18"/>
    </row>
    <row r="608">
      <c r="F608" s="18"/>
    </row>
    <row r="609">
      <c r="F609" s="18"/>
    </row>
    <row r="610">
      <c r="F610" s="18"/>
    </row>
    <row r="611">
      <c r="F611" s="18"/>
    </row>
    <row r="612">
      <c r="F612" s="18"/>
    </row>
    <row r="613">
      <c r="F613" s="18"/>
    </row>
    <row r="614">
      <c r="F614" s="18"/>
    </row>
    <row r="615">
      <c r="F615" s="18"/>
    </row>
    <row r="616">
      <c r="F616" s="18"/>
    </row>
    <row r="617">
      <c r="F617" s="18"/>
    </row>
    <row r="618">
      <c r="F618" s="18"/>
    </row>
    <row r="619">
      <c r="F619" s="18"/>
    </row>
    <row r="620">
      <c r="F620" s="18"/>
    </row>
    <row r="621">
      <c r="F621" s="18"/>
    </row>
    <row r="622">
      <c r="F622" s="18"/>
    </row>
    <row r="623">
      <c r="F623" s="18"/>
    </row>
    <row r="624">
      <c r="F624" s="18"/>
    </row>
    <row r="625">
      <c r="F625" s="18"/>
    </row>
    <row r="626">
      <c r="F626" s="18"/>
    </row>
    <row r="627">
      <c r="F627" s="18"/>
    </row>
    <row r="628">
      <c r="F628" s="18"/>
    </row>
    <row r="629">
      <c r="F629" s="18"/>
    </row>
    <row r="630">
      <c r="F630" s="18"/>
    </row>
    <row r="631">
      <c r="F631" s="18"/>
    </row>
    <row r="632">
      <c r="F632" s="18"/>
    </row>
    <row r="633">
      <c r="F633" s="18"/>
    </row>
    <row r="634">
      <c r="F634" s="18"/>
    </row>
    <row r="635">
      <c r="F635" s="18"/>
    </row>
    <row r="636">
      <c r="F636" s="18"/>
    </row>
    <row r="637">
      <c r="F637" s="18"/>
    </row>
    <row r="638">
      <c r="F638" s="18"/>
    </row>
    <row r="639">
      <c r="F639" s="18"/>
    </row>
    <row r="640">
      <c r="F640" s="18"/>
    </row>
    <row r="641">
      <c r="F641" s="18"/>
    </row>
    <row r="642">
      <c r="F642" s="18"/>
    </row>
    <row r="643">
      <c r="F643" s="18"/>
    </row>
    <row r="644">
      <c r="F644" s="18"/>
    </row>
    <row r="645">
      <c r="F645" s="18"/>
    </row>
    <row r="646">
      <c r="F646" s="18"/>
    </row>
    <row r="647">
      <c r="F647" s="18"/>
    </row>
    <row r="648">
      <c r="F648" s="18"/>
    </row>
    <row r="649">
      <c r="F649" s="18"/>
    </row>
    <row r="650">
      <c r="F650" s="18"/>
    </row>
    <row r="651">
      <c r="F651" s="18"/>
    </row>
    <row r="652">
      <c r="F652" s="18"/>
    </row>
    <row r="653">
      <c r="F653" s="18"/>
    </row>
    <row r="654">
      <c r="F654" s="18"/>
    </row>
    <row r="655">
      <c r="F655" s="18"/>
    </row>
    <row r="656">
      <c r="F656" s="18"/>
    </row>
    <row r="657">
      <c r="F657" s="18"/>
    </row>
    <row r="658">
      <c r="F658" s="18"/>
    </row>
    <row r="659">
      <c r="F659" s="18"/>
    </row>
    <row r="660">
      <c r="F660" s="18"/>
    </row>
    <row r="661">
      <c r="F661" s="18"/>
    </row>
    <row r="662">
      <c r="F662" s="18"/>
    </row>
    <row r="663">
      <c r="F663" s="18"/>
    </row>
    <row r="664">
      <c r="F664" s="18"/>
    </row>
    <row r="665">
      <c r="F665" s="18"/>
    </row>
    <row r="666">
      <c r="F666" s="18"/>
    </row>
    <row r="667">
      <c r="F667" s="18"/>
    </row>
    <row r="668">
      <c r="F668" s="18"/>
    </row>
    <row r="669">
      <c r="F669" s="18"/>
    </row>
    <row r="670">
      <c r="F670" s="18"/>
    </row>
    <row r="671">
      <c r="F671" s="18"/>
    </row>
    <row r="672">
      <c r="F672" s="18"/>
    </row>
    <row r="673">
      <c r="F673" s="18"/>
    </row>
    <row r="674">
      <c r="F674" s="18"/>
    </row>
    <row r="675">
      <c r="F675" s="18"/>
    </row>
    <row r="676">
      <c r="F676" s="18"/>
    </row>
    <row r="677">
      <c r="F677" s="18"/>
    </row>
    <row r="678">
      <c r="F678" s="18"/>
    </row>
    <row r="679">
      <c r="F679" s="18"/>
    </row>
    <row r="680">
      <c r="F680" s="18"/>
    </row>
    <row r="681">
      <c r="F681" s="18"/>
    </row>
    <row r="682">
      <c r="F682" s="18"/>
    </row>
    <row r="683">
      <c r="F683" s="18"/>
    </row>
    <row r="684">
      <c r="F684" s="18"/>
    </row>
    <row r="685">
      <c r="F685" s="18"/>
    </row>
    <row r="686">
      <c r="F686" s="18"/>
    </row>
    <row r="687">
      <c r="F687" s="18"/>
    </row>
    <row r="688">
      <c r="F688" s="18"/>
    </row>
    <row r="689">
      <c r="F689" s="18"/>
    </row>
    <row r="690">
      <c r="F690" s="18"/>
    </row>
    <row r="691">
      <c r="F691" s="18"/>
    </row>
    <row r="692">
      <c r="F692" s="18"/>
    </row>
    <row r="693">
      <c r="F693" s="18"/>
    </row>
    <row r="694">
      <c r="F694" s="18"/>
    </row>
    <row r="695">
      <c r="F695" s="18"/>
    </row>
    <row r="696">
      <c r="F696" s="18"/>
    </row>
    <row r="697">
      <c r="F697" s="18"/>
    </row>
    <row r="698">
      <c r="F698" s="18"/>
    </row>
    <row r="699">
      <c r="F699" s="18"/>
    </row>
    <row r="700">
      <c r="F700" s="18"/>
    </row>
    <row r="701">
      <c r="F701" s="18"/>
    </row>
    <row r="702">
      <c r="F702" s="18"/>
    </row>
    <row r="703">
      <c r="F703" s="18"/>
    </row>
    <row r="704">
      <c r="F704" s="18"/>
    </row>
    <row r="705">
      <c r="F705" s="18"/>
    </row>
    <row r="706">
      <c r="F706" s="18"/>
    </row>
    <row r="707">
      <c r="F707" s="18"/>
    </row>
    <row r="708">
      <c r="F708" s="18"/>
    </row>
    <row r="709">
      <c r="F709" s="18"/>
    </row>
    <row r="710">
      <c r="F710" s="18"/>
    </row>
    <row r="711">
      <c r="F711" s="18"/>
    </row>
    <row r="712">
      <c r="F712" s="18"/>
    </row>
    <row r="713">
      <c r="F713" s="18"/>
    </row>
    <row r="714">
      <c r="F714" s="18"/>
    </row>
    <row r="715">
      <c r="F715" s="18"/>
    </row>
    <row r="716">
      <c r="F716" s="18"/>
    </row>
    <row r="717">
      <c r="F717" s="18"/>
    </row>
    <row r="718">
      <c r="F718" s="18"/>
    </row>
    <row r="719">
      <c r="F719" s="18"/>
    </row>
    <row r="720">
      <c r="F720" s="18"/>
    </row>
    <row r="721">
      <c r="F721" s="18"/>
    </row>
    <row r="722">
      <c r="F722" s="18"/>
    </row>
    <row r="723">
      <c r="F723" s="18"/>
    </row>
    <row r="724">
      <c r="F724" s="18"/>
    </row>
    <row r="725">
      <c r="F725" s="18"/>
    </row>
    <row r="726">
      <c r="F726" s="18"/>
    </row>
    <row r="727">
      <c r="F727" s="18"/>
    </row>
    <row r="728">
      <c r="F728" s="18"/>
    </row>
    <row r="729">
      <c r="F729" s="18"/>
    </row>
    <row r="730">
      <c r="F730" s="18"/>
    </row>
    <row r="731">
      <c r="F731" s="18"/>
    </row>
    <row r="732">
      <c r="F732" s="18"/>
    </row>
    <row r="733">
      <c r="F733" s="18"/>
    </row>
    <row r="734">
      <c r="F734" s="18"/>
    </row>
    <row r="735">
      <c r="F735" s="18"/>
    </row>
    <row r="736">
      <c r="F736" s="18"/>
    </row>
    <row r="737">
      <c r="F737" s="18"/>
    </row>
    <row r="738">
      <c r="F738" s="18"/>
    </row>
    <row r="739">
      <c r="F739" s="18"/>
    </row>
    <row r="740">
      <c r="F740" s="18"/>
    </row>
    <row r="741">
      <c r="F741" s="18"/>
    </row>
    <row r="742">
      <c r="F742" s="18"/>
    </row>
    <row r="743">
      <c r="F743" s="18"/>
    </row>
    <row r="744">
      <c r="F744" s="18"/>
    </row>
    <row r="745">
      <c r="F745" s="18"/>
    </row>
    <row r="746">
      <c r="F746" s="18"/>
    </row>
    <row r="747">
      <c r="F747" s="18"/>
    </row>
    <row r="748">
      <c r="F748" s="18"/>
    </row>
    <row r="749">
      <c r="F749" s="18"/>
    </row>
    <row r="750">
      <c r="F750" s="18"/>
    </row>
    <row r="751">
      <c r="F751" s="18"/>
    </row>
    <row r="752">
      <c r="F752" s="18"/>
    </row>
    <row r="753">
      <c r="F753" s="18"/>
    </row>
    <row r="754">
      <c r="F754" s="18"/>
    </row>
    <row r="755">
      <c r="F755" s="18"/>
    </row>
    <row r="756">
      <c r="F756" s="18"/>
    </row>
    <row r="757">
      <c r="F757" s="18"/>
    </row>
    <row r="758">
      <c r="F758" s="18"/>
    </row>
    <row r="759">
      <c r="F759" s="18"/>
    </row>
    <row r="760">
      <c r="F760" s="18"/>
    </row>
    <row r="761">
      <c r="F761" s="18"/>
    </row>
    <row r="762">
      <c r="F762" s="18"/>
    </row>
    <row r="763">
      <c r="F763" s="18"/>
    </row>
    <row r="764">
      <c r="F764" s="18"/>
    </row>
    <row r="765">
      <c r="F765" s="18"/>
    </row>
    <row r="766">
      <c r="F766" s="18"/>
    </row>
    <row r="767">
      <c r="F767" s="18"/>
    </row>
    <row r="768">
      <c r="F768" s="18"/>
    </row>
    <row r="769">
      <c r="F769" s="18"/>
    </row>
    <row r="770">
      <c r="F770" s="18"/>
    </row>
    <row r="771">
      <c r="F771" s="18"/>
    </row>
    <row r="772">
      <c r="F772" s="18"/>
    </row>
    <row r="773">
      <c r="F773" s="18"/>
    </row>
    <row r="774">
      <c r="F774" s="18"/>
    </row>
    <row r="775">
      <c r="F775" s="18"/>
    </row>
    <row r="776">
      <c r="F776" s="18"/>
    </row>
    <row r="777">
      <c r="F777" s="18"/>
    </row>
    <row r="778">
      <c r="F778" s="18"/>
    </row>
    <row r="779">
      <c r="F779" s="18"/>
    </row>
    <row r="780">
      <c r="F780" s="18"/>
    </row>
    <row r="781">
      <c r="F781" s="18"/>
    </row>
    <row r="782">
      <c r="F782" s="18"/>
    </row>
    <row r="783">
      <c r="F783" s="18"/>
    </row>
    <row r="784">
      <c r="F784" s="18"/>
    </row>
    <row r="785">
      <c r="F785" s="18"/>
    </row>
    <row r="786">
      <c r="F786" s="18"/>
    </row>
    <row r="787">
      <c r="F787" s="18"/>
    </row>
    <row r="788">
      <c r="F788" s="18"/>
    </row>
    <row r="789">
      <c r="F789" s="18"/>
    </row>
    <row r="790">
      <c r="F790" s="18"/>
    </row>
    <row r="791">
      <c r="F791" s="18"/>
    </row>
    <row r="792">
      <c r="F792" s="18"/>
    </row>
    <row r="793">
      <c r="F793" s="18"/>
    </row>
    <row r="794">
      <c r="F794" s="18"/>
    </row>
    <row r="795">
      <c r="F795" s="18"/>
    </row>
    <row r="796">
      <c r="F796" s="18"/>
    </row>
    <row r="797">
      <c r="F797" s="18"/>
    </row>
    <row r="798">
      <c r="F798" s="18"/>
    </row>
    <row r="799">
      <c r="F799" s="18"/>
    </row>
    <row r="800">
      <c r="F800" s="18"/>
    </row>
    <row r="801">
      <c r="F801" s="18"/>
    </row>
    <row r="802">
      <c r="F802" s="18"/>
    </row>
    <row r="803">
      <c r="F803" s="18"/>
    </row>
    <row r="804">
      <c r="F804" s="18"/>
    </row>
    <row r="805">
      <c r="F805" s="18"/>
    </row>
    <row r="806">
      <c r="F806" s="18"/>
    </row>
    <row r="807">
      <c r="F807" s="18"/>
    </row>
    <row r="808">
      <c r="F808" s="18"/>
    </row>
    <row r="809">
      <c r="F809" s="18"/>
    </row>
    <row r="810">
      <c r="F810" s="18"/>
    </row>
    <row r="811">
      <c r="F811" s="18"/>
    </row>
    <row r="812">
      <c r="F812" s="18"/>
    </row>
    <row r="813">
      <c r="F813" s="18"/>
    </row>
    <row r="814">
      <c r="F814" s="18"/>
    </row>
    <row r="815">
      <c r="F815" s="18"/>
    </row>
    <row r="816">
      <c r="F816" s="18"/>
    </row>
    <row r="817">
      <c r="F817" s="18"/>
    </row>
    <row r="818">
      <c r="F818" s="18"/>
    </row>
    <row r="819">
      <c r="F819" s="18"/>
    </row>
    <row r="820">
      <c r="F820" s="18"/>
    </row>
    <row r="821">
      <c r="F821" s="18"/>
    </row>
    <row r="822">
      <c r="F822" s="18"/>
    </row>
    <row r="823">
      <c r="F823" s="18"/>
    </row>
    <row r="824">
      <c r="F824" s="18"/>
    </row>
    <row r="825">
      <c r="F825" s="18"/>
    </row>
    <row r="826">
      <c r="F826" s="18"/>
    </row>
    <row r="827">
      <c r="F827" s="18"/>
    </row>
    <row r="828">
      <c r="F828" s="18"/>
    </row>
    <row r="829">
      <c r="F829" s="18"/>
    </row>
    <row r="830">
      <c r="F830" s="18"/>
    </row>
    <row r="831">
      <c r="F831" s="18"/>
    </row>
    <row r="832">
      <c r="F832" s="18"/>
    </row>
    <row r="833">
      <c r="F833" s="18"/>
    </row>
    <row r="834">
      <c r="F834" s="18"/>
    </row>
    <row r="835">
      <c r="F835" s="18"/>
    </row>
    <row r="836">
      <c r="F836" s="18"/>
    </row>
    <row r="837">
      <c r="F837" s="18"/>
    </row>
    <row r="838">
      <c r="F838" s="18"/>
    </row>
    <row r="839">
      <c r="F839" s="18"/>
    </row>
    <row r="840">
      <c r="F840" s="18"/>
    </row>
    <row r="841">
      <c r="F841" s="18"/>
    </row>
    <row r="842">
      <c r="F842" s="18"/>
    </row>
    <row r="843">
      <c r="F843" s="18"/>
    </row>
    <row r="844">
      <c r="F844" s="18"/>
    </row>
    <row r="845">
      <c r="F845" s="18"/>
    </row>
    <row r="846">
      <c r="F846" s="18"/>
    </row>
    <row r="847">
      <c r="F847" s="18"/>
    </row>
    <row r="848">
      <c r="F848" s="18"/>
    </row>
    <row r="849">
      <c r="F849" s="18"/>
    </row>
    <row r="850">
      <c r="F850" s="18"/>
    </row>
    <row r="851">
      <c r="F851" s="18"/>
    </row>
    <row r="852">
      <c r="F852" s="18"/>
    </row>
    <row r="853">
      <c r="F853" s="18"/>
    </row>
    <row r="854">
      <c r="F854" s="18"/>
    </row>
    <row r="855">
      <c r="F855" s="18"/>
    </row>
    <row r="856">
      <c r="F856" s="18"/>
    </row>
    <row r="857">
      <c r="F857" s="18"/>
    </row>
    <row r="858">
      <c r="F858" s="18"/>
    </row>
    <row r="859">
      <c r="F859" s="18"/>
    </row>
    <row r="860">
      <c r="F860" s="18"/>
    </row>
    <row r="861">
      <c r="F861" s="18"/>
    </row>
    <row r="862">
      <c r="F862" s="18"/>
    </row>
    <row r="863">
      <c r="F863" s="18"/>
    </row>
    <row r="864">
      <c r="F864" s="18"/>
    </row>
    <row r="865">
      <c r="F865" s="18"/>
    </row>
    <row r="866">
      <c r="F866" s="18"/>
    </row>
    <row r="867">
      <c r="F867" s="18"/>
    </row>
    <row r="868">
      <c r="F868" s="18"/>
    </row>
    <row r="869">
      <c r="F869" s="18"/>
    </row>
    <row r="870">
      <c r="F870" s="18"/>
    </row>
    <row r="871">
      <c r="F871" s="18"/>
    </row>
    <row r="872">
      <c r="F872" s="18"/>
    </row>
    <row r="873">
      <c r="F873" s="18"/>
    </row>
    <row r="874">
      <c r="F874" s="18"/>
    </row>
    <row r="875">
      <c r="F875" s="18"/>
    </row>
    <row r="876">
      <c r="F876" s="18"/>
    </row>
    <row r="877">
      <c r="F877" s="18"/>
    </row>
    <row r="878">
      <c r="F878" s="18"/>
    </row>
    <row r="879">
      <c r="F879" s="18"/>
    </row>
    <row r="880">
      <c r="F880" s="18"/>
    </row>
    <row r="881">
      <c r="F881" s="18"/>
    </row>
    <row r="882">
      <c r="F882" s="18"/>
    </row>
    <row r="883">
      <c r="F883" s="18"/>
    </row>
    <row r="884">
      <c r="F884" s="18"/>
    </row>
    <row r="885">
      <c r="F885" s="18"/>
    </row>
    <row r="886">
      <c r="F886" s="18"/>
    </row>
    <row r="887">
      <c r="F887" s="18"/>
    </row>
    <row r="888">
      <c r="F888" s="18"/>
    </row>
    <row r="889">
      <c r="F889" s="18"/>
    </row>
    <row r="890">
      <c r="F890" s="18"/>
    </row>
    <row r="891">
      <c r="F891" s="18"/>
    </row>
    <row r="892">
      <c r="F892" s="18"/>
    </row>
    <row r="893">
      <c r="F893" s="18"/>
    </row>
    <row r="894">
      <c r="F894" s="18"/>
    </row>
    <row r="895">
      <c r="F895" s="18"/>
    </row>
    <row r="896">
      <c r="F896" s="18"/>
    </row>
    <row r="897">
      <c r="F897" s="18"/>
    </row>
    <row r="898">
      <c r="F898" s="18"/>
    </row>
    <row r="899">
      <c r="F899" s="18"/>
    </row>
    <row r="900">
      <c r="F900" s="18"/>
    </row>
    <row r="901">
      <c r="F901" s="18"/>
    </row>
    <row r="902">
      <c r="F902" s="18"/>
    </row>
    <row r="903">
      <c r="F903" s="18"/>
    </row>
    <row r="904">
      <c r="F904" s="18"/>
    </row>
    <row r="905">
      <c r="F905" s="18"/>
    </row>
    <row r="906">
      <c r="F906" s="18"/>
    </row>
    <row r="907">
      <c r="F907" s="18"/>
    </row>
    <row r="908">
      <c r="F908" s="18"/>
    </row>
    <row r="909">
      <c r="F909" s="18"/>
    </row>
    <row r="910">
      <c r="F910" s="18"/>
    </row>
    <row r="911">
      <c r="F911" s="18"/>
    </row>
    <row r="912">
      <c r="F912" s="18"/>
    </row>
    <row r="913">
      <c r="F913" s="18"/>
    </row>
    <row r="914">
      <c r="F914" s="18"/>
    </row>
    <row r="915">
      <c r="F915" s="18"/>
    </row>
    <row r="916">
      <c r="F916" s="18"/>
    </row>
    <row r="917">
      <c r="F917" s="18"/>
    </row>
    <row r="918">
      <c r="F918" s="18"/>
    </row>
    <row r="919">
      <c r="F919" s="18"/>
    </row>
    <row r="920">
      <c r="F920" s="18"/>
    </row>
    <row r="921">
      <c r="F921" s="18"/>
    </row>
    <row r="922">
      <c r="F922" s="18"/>
    </row>
    <row r="923">
      <c r="F923" s="18"/>
    </row>
    <row r="924">
      <c r="F924" s="18"/>
    </row>
    <row r="925">
      <c r="F925" s="18"/>
    </row>
    <row r="926">
      <c r="F926" s="18"/>
    </row>
    <row r="927">
      <c r="F927" s="18"/>
    </row>
    <row r="928">
      <c r="F928" s="18"/>
    </row>
    <row r="929">
      <c r="F929" s="18"/>
    </row>
    <row r="930">
      <c r="F930" s="18"/>
    </row>
    <row r="931">
      <c r="F931" s="18"/>
    </row>
    <row r="932">
      <c r="F932" s="18"/>
    </row>
    <row r="933">
      <c r="F933" s="18"/>
    </row>
    <row r="934">
      <c r="F934" s="18"/>
    </row>
    <row r="935">
      <c r="F935" s="18"/>
    </row>
    <row r="936">
      <c r="F936" s="18"/>
    </row>
    <row r="937">
      <c r="F937" s="18"/>
    </row>
    <row r="938">
      <c r="F938" s="18"/>
    </row>
    <row r="939">
      <c r="F939" s="18"/>
    </row>
    <row r="940">
      <c r="F940" s="18"/>
    </row>
    <row r="941">
      <c r="F941" s="18"/>
    </row>
    <row r="942">
      <c r="F942" s="18"/>
    </row>
    <row r="943">
      <c r="F943" s="18"/>
    </row>
    <row r="944">
      <c r="F944" s="18"/>
    </row>
    <row r="945">
      <c r="F945" s="18"/>
    </row>
    <row r="946">
      <c r="F946" s="18"/>
    </row>
    <row r="947">
      <c r="F947" s="18"/>
    </row>
    <row r="948">
      <c r="F948" s="18"/>
    </row>
    <row r="949">
      <c r="F949" s="18"/>
    </row>
    <row r="950">
      <c r="F950" s="18"/>
    </row>
    <row r="951">
      <c r="F951" s="18"/>
    </row>
    <row r="952">
      <c r="F952" s="18"/>
    </row>
    <row r="953">
      <c r="F953" s="18"/>
    </row>
    <row r="954">
      <c r="F954" s="18"/>
    </row>
    <row r="955">
      <c r="F955" s="18"/>
    </row>
    <row r="956">
      <c r="F956" s="18"/>
    </row>
    <row r="957">
      <c r="F957" s="18"/>
    </row>
    <row r="958">
      <c r="F958" s="18"/>
    </row>
    <row r="959">
      <c r="F959" s="18"/>
    </row>
    <row r="960">
      <c r="F960" s="18"/>
    </row>
    <row r="961">
      <c r="F961" s="18"/>
    </row>
    <row r="962">
      <c r="F962" s="18"/>
    </row>
    <row r="963">
      <c r="F963" s="18"/>
    </row>
    <row r="964">
      <c r="F964" s="18"/>
    </row>
    <row r="965">
      <c r="F965" s="18"/>
    </row>
    <row r="966">
      <c r="F966" s="18"/>
    </row>
    <row r="967">
      <c r="F967" s="18"/>
    </row>
    <row r="968">
      <c r="F968" s="18"/>
    </row>
    <row r="969">
      <c r="F969" s="18"/>
    </row>
    <row r="970">
      <c r="F970" s="18"/>
    </row>
    <row r="971">
      <c r="F971" s="18"/>
    </row>
    <row r="972">
      <c r="F972" s="18"/>
    </row>
    <row r="973">
      <c r="F973" s="18"/>
    </row>
    <row r="974">
      <c r="F974" s="18"/>
    </row>
    <row r="975">
      <c r="F975" s="18"/>
    </row>
    <row r="976">
      <c r="F976" s="18"/>
    </row>
    <row r="977">
      <c r="F977" s="18"/>
    </row>
    <row r="978">
      <c r="F978" s="18"/>
    </row>
    <row r="979">
      <c r="F979" s="18"/>
    </row>
    <row r="980">
      <c r="F980" s="18"/>
    </row>
    <row r="981">
      <c r="F981" s="18"/>
    </row>
    <row r="982">
      <c r="F982" s="18"/>
    </row>
    <row r="983">
      <c r="F983" s="18"/>
    </row>
    <row r="984">
      <c r="F984" s="18"/>
    </row>
    <row r="985">
      <c r="F985" s="18"/>
    </row>
    <row r="986">
      <c r="F986" s="18"/>
    </row>
    <row r="987">
      <c r="F987" s="18"/>
    </row>
    <row r="988">
      <c r="F988" s="18"/>
    </row>
  </sheetData>
  <autoFilter ref="$A$1:$V$2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/>
  <drawing r:id="rId1"/>
</worksheet>
</file>