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01174360-93F7-4A32-882A-9C61D9AA6D3C}" xr6:coauthVersionLast="46" xr6:coauthVersionMax="46" xr10:uidLastSave="{00000000-0000-0000-0000-000000000000}"/>
  <bookViews>
    <workbookView xWindow="-30" yWindow="1740" windowWidth="21600" windowHeight="113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O7" i="1" l="1"/>
  <c r="N6" i="1"/>
  <c r="C11" i="1"/>
  <c r="C10" i="1"/>
  <c r="C9" i="1"/>
  <c r="C8" i="1"/>
  <c r="C7" i="1"/>
  <c r="C6" i="1"/>
  <c r="C5" i="1"/>
  <c r="C4" i="1"/>
  <c r="C3" i="1"/>
  <c r="C2" i="1"/>
  <c r="C23" i="1"/>
  <c r="C22" i="1"/>
  <c r="C21" i="1"/>
  <c r="G15" i="1" s="1"/>
  <c r="O15" i="1" s="1"/>
  <c r="C20" i="1"/>
  <c r="C19" i="1"/>
  <c r="C18" i="1"/>
  <c r="C17" i="1"/>
  <c r="C16" i="1"/>
  <c r="C15" i="1"/>
  <c r="C14" i="1"/>
  <c r="G16" i="1" l="1"/>
  <c r="G8" i="1"/>
  <c r="G4" i="1"/>
  <c r="G12" i="1"/>
  <c r="G13" i="1"/>
  <c r="G2" i="1"/>
  <c r="J2" i="1" s="1"/>
  <c r="G3" i="1"/>
  <c r="I3" i="1" s="1"/>
  <c r="G5" i="1"/>
  <c r="I5" i="1" s="1"/>
  <c r="G9" i="1"/>
  <c r="I9" i="1" s="1"/>
  <c r="G14" i="1"/>
  <c r="N14" i="1" s="1"/>
  <c r="G11" i="1"/>
  <c r="O11" i="1" s="1"/>
  <c r="G17" i="1"/>
  <c r="K17" i="1" s="1"/>
  <c r="I4" i="1"/>
  <c r="L4" i="1"/>
  <c r="I7" i="1"/>
  <c r="L15" i="1"/>
  <c r="I6" i="1"/>
  <c r="J15" i="1"/>
  <c r="N15" i="1"/>
  <c r="I15" i="1"/>
  <c r="M15" i="1"/>
  <c r="K15" i="1"/>
  <c r="G10" i="1"/>
  <c r="J9" i="1" l="1"/>
  <c r="M5" i="1"/>
  <c r="M9" i="1"/>
  <c r="K9" i="1"/>
  <c r="I2" i="1"/>
  <c r="K3" i="1"/>
  <c r="M17" i="1"/>
  <c r="I17" i="1"/>
  <c r="K11" i="1"/>
  <c r="M11" i="1"/>
  <c r="J11" i="1"/>
  <c r="I11" i="1"/>
  <c r="I14" i="1"/>
  <c r="O17" i="1"/>
  <c r="O14" i="1"/>
  <c r="L14" i="1"/>
  <c r="K12" i="1"/>
  <c r="M12" i="1"/>
  <c r="J12" i="1"/>
  <c r="I12" i="1"/>
  <c r="L12" i="1"/>
  <c r="L18" i="1" s="1"/>
  <c r="S4" i="1" s="1"/>
  <c r="M13" i="1"/>
  <c r="O13" i="1"/>
  <c r="I13" i="1"/>
  <c r="O16" i="1"/>
  <c r="M16" i="1"/>
  <c r="I16" i="1"/>
  <c r="N16" i="1"/>
  <c r="N18" i="1" s="1"/>
  <c r="S6" i="1" s="1"/>
  <c r="J8" i="1"/>
  <c r="I8" i="1"/>
  <c r="K8" i="1"/>
  <c r="K10" i="1"/>
  <c r="J10" i="1"/>
  <c r="I10" i="1"/>
  <c r="O18" i="1" l="1"/>
  <c r="S7" i="1" s="1"/>
  <c r="K18" i="1"/>
  <c r="S3" i="1" s="1"/>
  <c r="I18" i="1"/>
  <c r="S9" i="1" s="1"/>
  <c r="M18" i="1"/>
  <c r="S5" i="1" s="1"/>
  <c r="J18" i="1"/>
  <c r="S2" i="1" s="1"/>
</calcChain>
</file>

<file path=xl/sharedStrings.xml><?xml version="1.0" encoding="utf-8"?>
<sst xmlns="http://schemas.openxmlformats.org/spreadsheetml/2006/main" count="56" uniqueCount="32">
  <si>
    <t>турбореактор</t>
  </si>
  <si>
    <t>железо</t>
  </si>
  <si>
    <t>никель</t>
  </si>
  <si>
    <t>титан</t>
  </si>
  <si>
    <t>Легированная сталь</t>
  </si>
  <si>
    <t>Модифицированная сталь</t>
  </si>
  <si>
    <t>Нихром</t>
  </si>
  <si>
    <t>Титан</t>
  </si>
  <si>
    <t>Дейтирий</t>
  </si>
  <si>
    <t>Никель</t>
  </si>
  <si>
    <t>Железо</t>
  </si>
  <si>
    <t>Нитинол</t>
  </si>
  <si>
    <t>Ферротитан</t>
  </si>
  <si>
    <t>Родий</t>
  </si>
  <si>
    <t xml:space="preserve"> Резонансный Эффектор</t>
  </si>
  <si>
    <t>Легорованная сталь</t>
  </si>
  <si>
    <t>Хромаль</t>
  </si>
  <si>
    <t>Платина</t>
  </si>
  <si>
    <t>Электрум</t>
  </si>
  <si>
    <t>Палладий</t>
  </si>
  <si>
    <t>На складе</t>
  </si>
  <si>
    <t>Золото</t>
  </si>
  <si>
    <t>Иридий</t>
  </si>
  <si>
    <t>остаток</t>
  </si>
  <si>
    <t>часы</t>
  </si>
  <si>
    <t>лёд</t>
  </si>
  <si>
    <t>золото</t>
  </si>
  <si>
    <t>иридий</t>
  </si>
  <si>
    <t>Руда на складе</t>
  </si>
  <si>
    <t>Лёд</t>
  </si>
  <si>
    <t>Нехватает</t>
  </si>
  <si>
    <t xml:space="preserve"> время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</si>
</sst>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i/>
      <sz val="11"/>
      <color rgb="FF3F3F3F"/>
      <name val="Calibri"/>
      <family val="2"/>
      <charset val="204"/>
      <scheme val="minor"/>
    </font>
    <font>
      <b/>
      <i/>
      <sz val="11"/>
      <color rgb="FFFA7D00"/>
      <name val="Calibri"/>
      <family val="2"/>
      <charset val="204"/>
      <scheme val="minor"/>
    </font>
    <font>
      <b/>
      <sz val="11"/>
      <color theme="1" tint="0.1499984740745262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7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Dashed">
        <color theme="9" tint="0.39997558519241921"/>
      </right>
      <top style="thin">
        <color rgb="FF7F7F7F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theme="2" tint="-0.89999084444715716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medium">
        <color theme="2" tint="-0.89999084444715716"/>
      </right>
      <top/>
      <bottom/>
      <diagonal/>
    </border>
    <border>
      <left style="medium">
        <color theme="2" tint="-0.89999084444715716"/>
      </left>
      <right style="thin">
        <color rgb="FF7F7F7F"/>
      </right>
      <top style="thin">
        <color rgb="FF7F7F7F"/>
      </top>
      <bottom style="medium">
        <color theme="2" tint="-0.89999084444715716"/>
      </bottom>
      <diagonal/>
    </border>
    <border>
      <left style="thin">
        <color rgb="FF7F7F7F"/>
      </left>
      <right style="mediumDashed">
        <color theme="9" tint="0.39997558519241921"/>
      </right>
      <top style="thin">
        <color rgb="FF7F7F7F"/>
      </top>
      <bottom style="medium">
        <color theme="2" tint="-0.89999084444715716"/>
      </bottom>
      <diagonal/>
    </border>
    <border>
      <left style="mediumDashed">
        <color theme="9" tint="0.39997558519241921"/>
      </left>
      <right style="medium">
        <color theme="2" tint="-0.89999084444715716"/>
      </right>
      <top style="thin">
        <color indexed="64"/>
      </top>
      <bottom style="thin">
        <color theme="9" tint="0.39997558519241921"/>
      </bottom>
      <diagonal/>
    </border>
    <border>
      <left style="mediumDashed">
        <color theme="9" tint="0.39997558519241921"/>
      </left>
      <right style="medium">
        <color theme="2" tint="-0.89999084444715716"/>
      </right>
      <top style="thin">
        <color theme="9" tint="0.39997558519241921"/>
      </top>
      <bottom style="thin">
        <color theme="9" tint="0.39997558519241921"/>
      </bottom>
      <diagonal/>
    </border>
    <border>
      <left style="mediumDashed">
        <color theme="9" tint="0.39997558519241921"/>
      </left>
      <right style="medium">
        <color theme="2" tint="-0.89999084444715716"/>
      </right>
      <top/>
      <bottom style="medium">
        <color theme="2" tint="-0.89999084444715716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rgb="FFB2B2B2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rgb="FFB2B2B2"/>
      </top>
      <bottom style="thin">
        <color rgb="FFB2B2B2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rgb="FFB2B2B2"/>
      </top>
      <bottom style="thin">
        <color theme="2" tint="-0.89999084444715716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0" borderId="3" applyNumberFormat="0" applyFill="0" applyAlignment="0" applyProtection="0"/>
    <xf numFmtId="0" fontId="1" fillId="3" borderId="4" applyNumberFormat="0" applyFont="0" applyAlignment="0" applyProtection="0"/>
  </cellStyleXfs>
  <cellXfs count="33">
    <xf numFmtId="0" fontId="0" fillId="0" borderId="0" xfId="0"/>
    <xf numFmtId="0" fontId="2" fillId="2" borderId="2" xfId="1"/>
    <xf numFmtId="0" fontId="0" fillId="3" borderId="4" xfId="4" applyFont="1"/>
    <xf numFmtId="0" fontId="5" fillId="2" borderId="2" xfId="1" applyFont="1" applyAlignment="1">
      <alignment horizontal="center" vertical="center"/>
    </xf>
    <xf numFmtId="0" fontId="2" fillId="2" borderId="2" xfId="1" applyAlignment="1">
      <alignment horizontal="left"/>
    </xf>
    <xf numFmtId="0" fontId="2" fillId="2" borderId="2" xfId="1" applyAlignment="1">
      <alignment horizontal="center"/>
    </xf>
    <xf numFmtId="0" fontId="5" fillId="2" borderId="2" xfId="1" applyFont="1"/>
    <xf numFmtId="0" fontId="6" fillId="2" borderId="1" xfId="2" applyFont="1" applyAlignment="1">
      <alignment horizontal="center"/>
    </xf>
    <xf numFmtId="0" fontId="8" fillId="5" borderId="4" xfId="4" applyFont="1" applyFill="1" applyAlignment="1">
      <alignment horizontal="center"/>
    </xf>
    <xf numFmtId="0" fontId="6" fillId="3" borderId="7" xfId="4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4" fillId="0" borderId="3" xfId="3" applyAlignment="1">
      <alignment horizontal="center"/>
    </xf>
    <xf numFmtId="0" fontId="0" fillId="3" borderId="16" xfId="4" applyFont="1" applyBorder="1" applyAlignment="1">
      <alignment horizontal="center" vertical="center"/>
    </xf>
    <xf numFmtId="0" fontId="0" fillId="3" borderId="7" xfId="4" applyFont="1" applyBorder="1" applyAlignment="1">
      <alignment horizontal="center" vertical="center"/>
    </xf>
    <xf numFmtId="0" fontId="0" fillId="3" borderId="4" xfId="4" applyFont="1" applyAlignment="1">
      <alignment horizontal="center" vertical="center"/>
    </xf>
    <xf numFmtId="0" fontId="0" fillId="3" borderId="17" xfId="4" applyFont="1" applyBorder="1" applyAlignment="1">
      <alignment horizontal="center" vertical="center"/>
    </xf>
    <xf numFmtId="0" fontId="0" fillId="3" borderId="18" xfId="4" applyFont="1" applyBorder="1" applyAlignment="1">
      <alignment horizontal="center" vertical="center"/>
    </xf>
    <xf numFmtId="0" fontId="3" fillId="2" borderId="1" xfId="2" applyAlignment="1">
      <alignment horizontal="center" vertical="center"/>
    </xf>
    <xf numFmtId="0" fontId="7" fillId="2" borderId="2" xfId="1" applyFont="1" applyAlignment="1">
      <alignment horizontal="center" vertical="center"/>
    </xf>
    <xf numFmtId="0" fontId="10" fillId="6" borderId="13" xfId="0" applyFont="1" applyFill="1" applyBorder="1"/>
    <xf numFmtId="0" fontId="10" fillId="6" borderId="14" xfId="0" applyFont="1" applyFill="1" applyBorder="1"/>
    <xf numFmtId="0" fontId="10" fillId="6" borderId="15" xfId="0" applyFont="1" applyFill="1" applyBorder="1"/>
    <xf numFmtId="0" fontId="11" fillId="4" borderId="1" xfId="2" applyFont="1" applyFill="1" applyAlignment="1">
      <alignment horizontal="center" vertical="center"/>
    </xf>
    <xf numFmtId="0" fontId="6" fillId="7" borderId="9" xfId="2" applyFont="1" applyFill="1" applyBorder="1" applyAlignment="1">
      <alignment horizontal="center"/>
    </xf>
    <xf numFmtId="0" fontId="6" fillId="7" borderId="6" xfId="2" applyFont="1" applyFill="1" applyBorder="1" applyAlignment="1">
      <alignment horizontal="center"/>
    </xf>
    <xf numFmtId="0" fontId="6" fillId="7" borderId="11" xfId="2" applyFont="1" applyFill="1" applyBorder="1" applyAlignment="1">
      <alignment horizontal="center"/>
    </xf>
    <xf numFmtId="0" fontId="6" fillId="7" borderId="12" xfId="2" applyFont="1" applyFill="1" applyBorder="1" applyAlignment="1">
      <alignment horizontal="center"/>
    </xf>
    <xf numFmtId="0" fontId="0" fillId="0" borderId="0" xfId="0"/>
    <xf numFmtId="0" fontId="6" fillId="2" borderId="5" xfId="2" applyFont="1" applyBorder="1" applyAlignment="1">
      <alignment horizontal="center" vertical="center"/>
    </xf>
    <xf numFmtId="0" fontId="6" fillId="2" borderId="9" xfId="2" applyFont="1" applyBorder="1" applyAlignment="1">
      <alignment horizontal="center" vertical="center"/>
    </xf>
    <xf numFmtId="0" fontId="3" fillId="2" borderId="1" xfId="2" applyAlignment="1">
      <alignment horizontal="center"/>
    </xf>
  </cellXfs>
  <cellStyles count="5">
    <cellStyle name="Вывод" xfId="1" builtinId="21"/>
    <cellStyle name="Вычисление" xfId="2" builtinId="22"/>
    <cellStyle name="Обычный" xfId="0" builtinId="0"/>
    <cellStyle name="Примечание" xfId="4" builtinId="10"/>
    <cellStyle name="Связанная ячейка" xfId="3" builtinId="2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G19" sqref="G19:H19"/>
    </sheetView>
  </sheetViews>
  <sheetFormatPr defaultRowHeight="15" x14ac:dyDescent="0.25"/>
  <cols>
    <col min="1" max="1" width="28.28515625" customWidth="1"/>
    <col min="2" max="2" width="4.85546875" customWidth="1"/>
    <col min="3" max="3" width="4.42578125" customWidth="1"/>
    <col min="4" max="4" width="3.42578125" customWidth="1"/>
    <col min="5" max="5" width="28" customWidth="1"/>
    <col min="6" max="6" width="6.28515625" customWidth="1"/>
    <col min="7" max="7" width="11.5703125" customWidth="1"/>
    <col min="8" max="8" width="2.85546875" customWidth="1"/>
    <col min="9" max="9" width="8.28515625" customWidth="1"/>
    <col min="10" max="10" width="9.42578125" customWidth="1"/>
    <col min="11" max="11" width="8.140625" customWidth="1"/>
    <col min="12" max="12" width="10.28515625" customWidth="1"/>
    <col min="13" max="13" width="11" customWidth="1"/>
    <col min="16" max="16" width="2.7109375" customWidth="1"/>
    <col min="17" max="17" width="10.7109375" customWidth="1"/>
    <col min="18" max="18" width="10.85546875" customWidth="1"/>
    <col min="19" max="19" width="11.140625" customWidth="1"/>
    <col min="20" max="20" width="14.5703125" customWidth="1"/>
    <col min="21" max="21" width="12.7109375" customWidth="1"/>
    <col min="22" max="22" width="14.28515625" customWidth="1"/>
  </cols>
  <sheetData>
    <row r="1" spans="1:19" x14ac:dyDescent="0.25">
      <c r="A1" s="3" t="s">
        <v>0</v>
      </c>
      <c r="B1" s="5">
        <v>0</v>
      </c>
      <c r="C1" s="2"/>
      <c r="D1" s="10"/>
      <c r="E1" s="9" t="s">
        <v>20</v>
      </c>
      <c r="F1" s="7"/>
      <c r="G1" s="12" t="s">
        <v>23</v>
      </c>
      <c r="I1" s="14" t="s">
        <v>24</v>
      </c>
      <c r="J1" s="15" t="s">
        <v>1</v>
      </c>
      <c r="K1" s="16" t="s">
        <v>2</v>
      </c>
      <c r="L1" s="16" t="s">
        <v>25</v>
      </c>
      <c r="M1" s="16" t="s">
        <v>3</v>
      </c>
      <c r="N1" s="16" t="s">
        <v>26</v>
      </c>
      <c r="O1" s="16" t="s">
        <v>27</v>
      </c>
      <c r="Q1" s="30" t="s">
        <v>28</v>
      </c>
      <c r="R1" s="31"/>
      <c r="S1" s="3" t="s">
        <v>30</v>
      </c>
    </row>
    <row r="2" spans="1:19" ht="15.75" x14ac:dyDescent="0.25">
      <c r="A2" s="4" t="s">
        <v>10</v>
      </c>
      <c r="B2" s="5">
        <v>2</v>
      </c>
      <c r="C2" s="8">
        <f>PRODUCT(B2,B1)</f>
        <v>0</v>
      </c>
      <c r="D2" s="11"/>
      <c r="E2" s="25" t="s">
        <v>10</v>
      </c>
      <c r="F2" s="26">
        <v>5</v>
      </c>
      <c r="G2" s="21">
        <f>F2-C2</f>
        <v>5</v>
      </c>
      <c r="I2" s="17">
        <f>IF(0&gt;G2,11*G2,0)</f>
        <v>0</v>
      </c>
      <c r="J2" s="15">
        <f>IF(0&gt;G2,400*G2,400*0)</f>
        <v>0</v>
      </c>
      <c r="K2" s="16"/>
      <c r="L2" s="16"/>
      <c r="M2" s="16"/>
      <c r="N2" s="16"/>
      <c r="O2" s="16"/>
      <c r="Q2" s="7" t="s">
        <v>10</v>
      </c>
      <c r="R2" s="19">
        <v>9999</v>
      </c>
      <c r="S2" s="20">
        <f>IF(R2+J18&gt;0,0,R2+J18)</f>
        <v>0</v>
      </c>
    </row>
    <row r="3" spans="1:19" ht="15.75" x14ac:dyDescent="0.25">
      <c r="A3" s="1" t="s">
        <v>9</v>
      </c>
      <c r="B3" s="5">
        <v>5</v>
      </c>
      <c r="C3" s="8">
        <f>PRODUCT(B3,B1)</f>
        <v>0</v>
      </c>
      <c r="D3" s="11"/>
      <c r="E3" s="25" t="s">
        <v>9</v>
      </c>
      <c r="F3" s="26">
        <v>5</v>
      </c>
      <c r="G3" s="22">
        <f>F3-C3</f>
        <v>5</v>
      </c>
      <c r="I3" s="17">
        <f>IF(0&gt;G3,18*G3,0)</f>
        <v>0</v>
      </c>
      <c r="J3" s="15"/>
      <c r="K3" s="16">
        <f>IF(0&gt;G3,350*G3,0)</f>
        <v>0</v>
      </c>
      <c r="L3" s="16"/>
      <c r="M3" s="16"/>
      <c r="N3" s="16"/>
      <c r="O3" s="16"/>
      <c r="Q3" s="7" t="s">
        <v>9</v>
      </c>
      <c r="R3" s="19">
        <v>11098</v>
      </c>
      <c r="S3" s="20">
        <f>IF(R3+K18&gt;0,0,R3+K18)</f>
        <v>0</v>
      </c>
    </row>
    <row r="4" spans="1:19" ht="15.75" x14ac:dyDescent="0.25">
      <c r="A4" s="1" t="s">
        <v>8</v>
      </c>
      <c r="B4" s="5">
        <v>2</v>
      </c>
      <c r="C4" s="8">
        <f>PRODUCT(B4,B1)</f>
        <v>0</v>
      </c>
      <c r="D4" s="11"/>
      <c r="E4" s="25" t="s">
        <v>8</v>
      </c>
      <c r="F4" s="26">
        <v>7</v>
      </c>
      <c r="G4" s="22">
        <f>F4-C14-C4</f>
        <v>1</v>
      </c>
      <c r="I4" s="17">
        <f>IF(0&gt;G4,50*G4,0)</f>
        <v>0</v>
      </c>
      <c r="J4" s="15"/>
      <c r="K4" s="16"/>
      <c r="L4" s="16">
        <f>IF(0&gt;G4,300*G4,0)</f>
        <v>0</v>
      </c>
      <c r="M4" s="16"/>
      <c r="N4" s="16"/>
      <c r="O4" s="16"/>
      <c r="Q4" s="7" t="s">
        <v>29</v>
      </c>
      <c r="R4" s="19">
        <v>30821</v>
      </c>
      <c r="S4" s="20">
        <f>IF(R4+L18&gt;0,0,R4+L18)</f>
        <v>0</v>
      </c>
    </row>
    <row r="5" spans="1:19" ht="15.75" x14ac:dyDescent="0.25">
      <c r="A5" s="1" t="s">
        <v>7</v>
      </c>
      <c r="B5" s="5">
        <v>2</v>
      </c>
      <c r="C5" s="8">
        <f>PRODUCT(B5,B1)</f>
        <v>0</v>
      </c>
      <c r="D5" s="11"/>
      <c r="E5" s="25" t="s">
        <v>7</v>
      </c>
      <c r="F5" s="26">
        <v>2</v>
      </c>
      <c r="G5" s="22">
        <f>F5-C5</f>
        <v>2</v>
      </c>
      <c r="I5" s="17">
        <f>IF(0&gt;G5,31*G5,0)</f>
        <v>0</v>
      </c>
      <c r="J5" s="15"/>
      <c r="K5" s="16"/>
      <c r="L5" s="16"/>
      <c r="M5" s="16">
        <f>IF(0&gt;G5,250*G5,0)</f>
        <v>0</v>
      </c>
      <c r="N5" s="16"/>
      <c r="O5" s="16"/>
      <c r="Q5" s="7" t="s">
        <v>7</v>
      </c>
      <c r="R5" s="19">
        <v>5403</v>
      </c>
      <c r="S5" s="20">
        <f>IF(R5+M18&gt;0,0,R5+M18)</f>
        <v>0</v>
      </c>
    </row>
    <row r="6" spans="1:19" ht="15.75" x14ac:dyDescent="0.25">
      <c r="A6" s="1" t="s">
        <v>4</v>
      </c>
      <c r="B6" s="5">
        <v>3</v>
      </c>
      <c r="C6" s="8">
        <f>PRODUCT(B6,B1)</f>
        <v>0</v>
      </c>
      <c r="D6" s="11"/>
      <c r="E6" s="25" t="s">
        <v>21</v>
      </c>
      <c r="F6" s="26">
        <v>5</v>
      </c>
      <c r="G6" s="22">
        <f>F6</f>
        <v>5</v>
      </c>
      <c r="I6" s="17">
        <f>IF(0&gt;G6,30*G6,0)</f>
        <v>0</v>
      </c>
      <c r="J6" s="15"/>
      <c r="K6" s="16"/>
      <c r="L6" s="16"/>
      <c r="M6" s="16"/>
      <c r="N6" s="16">
        <f>IF(0&gt;G6,150*G6,0)</f>
        <v>0</v>
      </c>
      <c r="O6" s="16"/>
      <c r="Q6" s="7" t="s">
        <v>21</v>
      </c>
      <c r="R6" s="19">
        <v>23730</v>
      </c>
      <c r="S6" s="20">
        <f>IF(R6+N18&gt;0,0,R6+N18)</f>
        <v>0</v>
      </c>
    </row>
    <row r="7" spans="1:19" ht="15.75" x14ac:dyDescent="0.25">
      <c r="A7" s="1" t="s">
        <v>5</v>
      </c>
      <c r="B7" s="5">
        <v>2</v>
      </c>
      <c r="C7" s="8">
        <f>PRODUCT(B7,B1)</f>
        <v>0</v>
      </c>
      <c r="D7" s="11"/>
      <c r="E7" s="25" t="s">
        <v>22</v>
      </c>
      <c r="F7" s="26">
        <v>4</v>
      </c>
      <c r="G7" s="22">
        <f>F7</f>
        <v>4</v>
      </c>
      <c r="I7" s="17">
        <f>IF(0&gt;G7,33*G7,0)</f>
        <v>0</v>
      </c>
      <c r="J7" s="15"/>
      <c r="K7" s="16"/>
      <c r="L7" s="16"/>
      <c r="M7" s="16"/>
      <c r="N7" s="16"/>
      <c r="O7" s="16">
        <f>IF(0&gt;G7,100*G7,0)</f>
        <v>0</v>
      </c>
      <c r="Q7" s="7" t="s">
        <v>22</v>
      </c>
      <c r="R7" s="19">
        <v>5906</v>
      </c>
      <c r="S7" s="20">
        <f>IF(R7+O18&gt;0,0,R7+O18)</f>
        <v>0</v>
      </c>
    </row>
    <row r="8" spans="1:19" ht="15.75" x14ac:dyDescent="0.25">
      <c r="A8" s="1" t="s">
        <v>6</v>
      </c>
      <c r="B8" s="5">
        <v>2</v>
      </c>
      <c r="C8" s="8">
        <f>PRODUCT(B8,B1)</f>
        <v>0</v>
      </c>
      <c r="D8" s="11"/>
      <c r="E8" s="25" t="s">
        <v>15</v>
      </c>
      <c r="F8" s="26">
        <v>3</v>
      </c>
      <c r="G8" s="22">
        <f>F8-C15-C6</f>
        <v>1</v>
      </c>
      <c r="I8" s="17">
        <f>IF(0&gt;G8,18*G8,0)</f>
        <v>0</v>
      </c>
      <c r="J8" s="15">
        <f>IF(0&gt;G8,500*G8,0)</f>
        <v>0</v>
      </c>
      <c r="K8" s="16">
        <f>IF(0&gt;G8,100*G8,0)</f>
        <v>0</v>
      </c>
      <c r="L8" s="16"/>
      <c r="M8" s="16"/>
      <c r="N8" s="16"/>
      <c r="O8" s="16"/>
    </row>
    <row r="9" spans="1:19" ht="15.75" x14ac:dyDescent="0.25">
      <c r="A9" s="1" t="s">
        <v>11</v>
      </c>
      <c r="B9" s="5">
        <v>1</v>
      </c>
      <c r="C9" s="8">
        <f>PRODUCT(B9,B1)</f>
        <v>0</v>
      </c>
      <c r="D9" s="11"/>
      <c r="E9" s="25" t="s">
        <v>5</v>
      </c>
      <c r="F9" s="26">
        <v>2</v>
      </c>
      <c r="G9" s="22">
        <f>F9-C7</f>
        <v>2</v>
      </c>
      <c r="I9" s="17">
        <f>IF(0&gt;G9,32*G9,0)</f>
        <v>0</v>
      </c>
      <c r="J9" s="15">
        <f>IF(0&gt;G9,300*G9,0)</f>
        <v>0</v>
      </c>
      <c r="K9" s="16">
        <f>IF(0&gt;G9,200*G9,0)</f>
        <v>0</v>
      </c>
      <c r="L9" s="16"/>
      <c r="M9" s="16">
        <f>IF(0&gt;G9,100*G9,0)</f>
        <v>0</v>
      </c>
      <c r="N9" s="16"/>
      <c r="O9" s="16"/>
      <c r="Q9" s="32" t="s">
        <v>31</v>
      </c>
      <c r="R9" s="32"/>
      <c r="S9" s="24">
        <f>SUM(0 - I18)</f>
        <v>183</v>
      </c>
    </row>
    <row r="10" spans="1:19" ht="15.75" x14ac:dyDescent="0.25">
      <c r="A10" s="1" t="s">
        <v>12</v>
      </c>
      <c r="B10" s="5">
        <v>3</v>
      </c>
      <c r="C10" s="8">
        <f>PRODUCT(B10,B1)</f>
        <v>0</v>
      </c>
      <c r="D10" s="11"/>
      <c r="E10" s="25" t="s">
        <v>6</v>
      </c>
      <c r="F10" s="26">
        <v>2</v>
      </c>
      <c r="G10" s="22">
        <f>F10-C16-C8</f>
        <v>-2</v>
      </c>
      <c r="I10" s="17">
        <f>IF(0&gt;G10,29*G10,0)</f>
        <v>-58</v>
      </c>
      <c r="J10" s="15">
        <f>IF(0&gt;G10,400*G10,0)</f>
        <v>-800</v>
      </c>
      <c r="K10" s="16">
        <f>IF(0&gt;G10,400*G10,0)</f>
        <v>-800</v>
      </c>
      <c r="L10" s="16"/>
      <c r="M10" s="16"/>
      <c r="N10" s="16"/>
      <c r="O10" s="16"/>
    </row>
    <row r="11" spans="1:19" ht="15.75" x14ac:dyDescent="0.25">
      <c r="A11" s="1" t="s">
        <v>13</v>
      </c>
      <c r="B11" s="5">
        <v>1</v>
      </c>
      <c r="C11" s="8">
        <f>PRODUCT(B11,B1)</f>
        <v>0</v>
      </c>
      <c r="D11" s="11"/>
      <c r="E11" s="25" t="s">
        <v>16</v>
      </c>
      <c r="F11" s="26">
        <v>2</v>
      </c>
      <c r="G11" s="22">
        <f>F11-C17</f>
        <v>-2</v>
      </c>
      <c r="I11" s="17">
        <f>IF(0&gt;G11,41*G11,0)</f>
        <v>-82</v>
      </c>
      <c r="J11" s="15">
        <f>IF(0&gt;G11,100*G11,0)</f>
        <v>-200</v>
      </c>
      <c r="K11" s="16">
        <f>IF(0&gt;G11,100*G11,0)</f>
        <v>-200</v>
      </c>
      <c r="L11" s="16"/>
      <c r="M11" s="16">
        <f>IF(0&gt;G11,100*G11,0)</f>
        <v>-200</v>
      </c>
      <c r="N11" s="16"/>
      <c r="O11" s="16">
        <f>IF(0&gt;G11,50*G11,0)</f>
        <v>-100</v>
      </c>
    </row>
    <row r="12" spans="1:19" x14ac:dyDescent="0.25">
      <c r="D12" s="11"/>
      <c r="E12" s="25" t="s">
        <v>11</v>
      </c>
      <c r="F12" s="26">
        <v>1</v>
      </c>
      <c r="G12" s="22">
        <f>F12-C18-C9</f>
        <v>-1</v>
      </c>
      <c r="I12" s="17">
        <f>IF(0&gt;G12,43*G12,0)</f>
        <v>-43</v>
      </c>
      <c r="J12" s="15">
        <f>IF(0&gt;G12,100*G12,0)</f>
        <v>-100</v>
      </c>
      <c r="K12" s="16">
        <f>IF(0&gt;G12,100*G12,0)</f>
        <v>-100</v>
      </c>
      <c r="L12" s="16">
        <f>IF(0&gt;G12,100*G12,0)</f>
        <v>-100</v>
      </c>
      <c r="M12" s="16">
        <f>IF(0&gt;G12,200*G12,0)</f>
        <v>-200</v>
      </c>
      <c r="N12" s="16"/>
      <c r="O12" s="16"/>
    </row>
    <row r="13" spans="1:19" x14ac:dyDescent="0.25">
      <c r="A13" s="6" t="s">
        <v>14</v>
      </c>
      <c r="B13" s="5">
        <v>2</v>
      </c>
      <c r="C13" s="2"/>
      <c r="D13" s="11"/>
      <c r="E13" s="25" t="s">
        <v>12</v>
      </c>
      <c r="F13" s="26">
        <v>6</v>
      </c>
      <c r="G13" s="22">
        <f>F13-C19-C10</f>
        <v>0</v>
      </c>
      <c r="I13" s="17">
        <f>IF(0&gt;G13,72*G13,0)</f>
        <v>0</v>
      </c>
      <c r="J13" s="15"/>
      <c r="K13" s="16"/>
      <c r="L13" s="16"/>
      <c r="M13" s="16">
        <f>IF(0&gt;G13,250*G13,0)</f>
        <v>0</v>
      </c>
      <c r="N13" s="16"/>
      <c r="O13" s="16">
        <f>IF(0&gt;G13,100*G13,0)</f>
        <v>0</v>
      </c>
    </row>
    <row r="14" spans="1:19" ht="15.75" x14ac:dyDescent="0.25">
      <c r="A14" s="1" t="s">
        <v>8</v>
      </c>
      <c r="B14" s="5">
        <v>3</v>
      </c>
      <c r="C14" s="8">
        <f>PRODUCT(B14,B13)</f>
        <v>6</v>
      </c>
      <c r="D14" s="11"/>
      <c r="E14" s="25" t="s">
        <v>17</v>
      </c>
      <c r="F14" s="26">
        <v>2</v>
      </c>
      <c r="G14" s="22">
        <f>F14-C20</f>
        <v>0</v>
      </c>
      <c r="I14" s="17">
        <f>IF(0&gt;G14,55*G14,0)</f>
        <v>0</v>
      </c>
      <c r="J14" s="15"/>
      <c r="K14" s="16"/>
      <c r="L14" s="16">
        <f>IF(0&gt;G14,200*G14,0)</f>
        <v>0</v>
      </c>
      <c r="M14" s="16"/>
      <c r="N14" s="16">
        <f>IF(0&gt;G14,150*G14,0)</f>
        <v>0</v>
      </c>
      <c r="O14" s="16">
        <f>IF(0&gt;G14,50*G14,0)</f>
        <v>0</v>
      </c>
    </row>
    <row r="15" spans="1:19" ht="15.75" x14ac:dyDescent="0.25">
      <c r="A15" s="1" t="s">
        <v>15</v>
      </c>
      <c r="B15" s="5">
        <v>1</v>
      </c>
      <c r="C15" s="8">
        <f>PRODUCT(B15,B13)</f>
        <v>2</v>
      </c>
      <c r="D15" s="11"/>
      <c r="E15" s="25" t="s">
        <v>18</v>
      </c>
      <c r="F15" s="26">
        <v>4</v>
      </c>
      <c r="G15" s="22">
        <f>F15-C21</f>
        <v>0</v>
      </c>
      <c r="I15" s="17">
        <f>IF(0&gt;G15,71*G15,0)</f>
        <v>0</v>
      </c>
      <c r="J15" s="15">
        <f>IF(0&gt;G15,200*G15,0)</f>
        <v>0</v>
      </c>
      <c r="K15" s="16">
        <f>IF(0&gt;G15,100*G15,0)</f>
        <v>0</v>
      </c>
      <c r="L15" s="16">
        <f>IF(0&gt;G15,100*G15,0)</f>
        <v>0</v>
      </c>
      <c r="M15" s="16">
        <f>IF(0&gt;G15,100*G15,0)</f>
        <v>0</v>
      </c>
      <c r="N15" s="16">
        <f>IF(0&gt;G15,200*G15,0)</f>
        <v>0</v>
      </c>
      <c r="O15" s="16">
        <f>IF(0&gt;G15,50*G15,0)</f>
        <v>0</v>
      </c>
    </row>
    <row r="16" spans="1:19" ht="15.75" x14ac:dyDescent="0.25">
      <c r="A16" s="1" t="s">
        <v>6</v>
      </c>
      <c r="B16" s="5">
        <v>2</v>
      </c>
      <c r="C16" s="8">
        <f>PRODUCT(B16,B13)</f>
        <v>4</v>
      </c>
      <c r="D16" s="11"/>
      <c r="E16" s="25" t="s">
        <v>13</v>
      </c>
      <c r="F16" s="26">
        <v>7</v>
      </c>
      <c r="G16" s="22">
        <f>F16-C22-C11</f>
        <v>1</v>
      </c>
      <c r="I16" s="17">
        <f>IF(0&gt;G16,58*G16,0)</f>
        <v>0</v>
      </c>
      <c r="J16" s="15"/>
      <c r="K16" s="16"/>
      <c r="L16" s="16"/>
      <c r="M16" s="16">
        <f>IF(0&gt;G16,50*G16,0)</f>
        <v>0</v>
      </c>
      <c r="N16" s="16">
        <f>IF(0&gt;G16,50*G16,0)</f>
        <v>0</v>
      </c>
      <c r="O16" s="16">
        <f>IF(0&gt;G16,150*G16,0)</f>
        <v>0</v>
      </c>
    </row>
    <row r="17" spans="1:15" ht="16.5" thickBot="1" x14ac:dyDescent="0.3">
      <c r="A17" s="1" t="s">
        <v>16</v>
      </c>
      <c r="B17" s="5">
        <v>2</v>
      </c>
      <c r="C17" s="8">
        <f>PRODUCT(B17,B13)</f>
        <v>4</v>
      </c>
      <c r="D17" s="11"/>
      <c r="E17" s="27" t="s">
        <v>19</v>
      </c>
      <c r="F17" s="28">
        <v>2</v>
      </c>
      <c r="G17" s="23">
        <f>F17-C23</f>
        <v>0</v>
      </c>
      <c r="I17" s="18">
        <f>IF(0&gt;G17,73*G17,0)</f>
        <v>0</v>
      </c>
      <c r="J17" s="15"/>
      <c r="K17" s="16">
        <f>IF(0&gt;G17,200*G17,0)</f>
        <v>0</v>
      </c>
      <c r="L17" s="16"/>
      <c r="M17" s="16">
        <f>IF(0&gt;G17,100*G17,0)</f>
        <v>0</v>
      </c>
      <c r="N17" s="16"/>
      <c r="O17" s="16">
        <f>IF(0&gt;G17,200*G17,0)</f>
        <v>0</v>
      </c>
    </row>
    <row r="18" spans="1:15" ht="16.5" thickBot="1" x14ac:dyDescent="0.3">
      <c r="A18" s="1" t="s">
        <v>11</v>
      </c>
      <c r="B18" s="5">
        <v>1</v>
      </c>
      <c r="C18" s="8">
        <f>PRODUCT(B18,B13)</f>
        <v>2</v>
      </c>
      <c r="I18" s="13">
        <f>SUM(I2,I3,I4,I5,I6,I7,I8,I9,I10,I11,I12,I13,I14,I15,I16,I17)</f>
        <v>-183</v>
      </c>
      <c r="J18" s="13">
        <f>SUM(J2,J8,J9,J10,J11,J12,J15)</f>
        <v>-1100</v>
      </c>
      <c r="K18" s="13">
        <f>SUM(K3,K8,K9,K10,K11,K12,K15,K17)</f>
        <v>-1100</v>
      </c>
      <c r="L18" s="13">
        <f>SUM(L4,L12,L14,L15)</f>
        <v>-100</v>
      </c>
      <c r="M18" s="13">
        <f>SUM(M5,M9,M11,M12,M13,M15,M16,M17)</f>
        <v>-400</v>
      </c>
      <c r="N18" s="13">
        <f>SUM(N6,N14,N15,N16)</f>
        <v>0</v>
      </c>
      <c r="O18" s="13">
        <f>SUM(O7,O11,O13,O14,O15,O16,O17)</f>
        <v>-100</v>
      </c>
    </row>
    <row r="19" spans="1:15" ht="16.5" thickTop="1" x14ac:dyDescent="0.25">
      <c r="A19" s="1" t="s">
        <v>12</v>
      </c>
      <c r="B19" s="5">
        <v>3</v>
      </c>
      <c r="C19" s="8">
        <f>PRODUCT(B19,B13)</f>
        <v>6</v>
      </c>
      <c r="G19" s="29"/>
      <c r="H19" s="29"/>
    </row>
    <row r="20" spans="1:15" ht="15.75" x14ac:dyDescent="0.25">
      <c r="A20" s="1" t="s">
        <v>17</v>
      </c>
      <c r="B20" s="5">
        <v>1</v>
      </c>
      <c r="C20" s="8">
        <f>PRODUCT(B20,B13)</f>
        <v>2</v>
      </c>
    </row>
    <row r="21" spans="1:15" ht="15.75" x14ac:dyDescent="0.25">
      <c r="A21" s="1" t="s">
        <v>18</v>
      </c>
      <c r="B21" s="5">
        <v>2</v>
      </c>
      <c r="C21" s="8">
        <f>PRODUCT(B21,B13)</f>
        <v>4</v>
      </c>
    </row>
    <row r="22" spans="1:15" ht="15.75" x14ac:dyDescent="0.25">
      <c r="A22" s="1" t="s">
        <v>13</v>
      </c>
      <c r="B22" s="5">
        <v>3</v>
      </c>
      <c r="C22" s="8">
        <f>PRODUCT(B22,B13)</f>
        <v>6</v>
      </c>
    </row>
    <row r="23" spans="1:15" ht="15.75" x14ac:dyDescent="0.25">
      <c r="A23" s="1" t="s">
        <v>19</v>
      </c>
      <c r="B23" s="5">
        <v>1</v>
      </c>
      <c r="C23" s="8">
        <f>PRODUCT(B23,B13)</f>
        <v>2</v>
      </c>
    </row>
  </sheetData>
  <mergeCells count="3">
    <mergeCell ref="G19:H19"/>
    <mergeCell ref="Q1:R1"/>
    <mergeCell ref="Q9:R9"/>
  </mergeCells>
  <conditionalFormatting sqref="S2:S7">
    <cfRule type="cellIs" dxfId="1" priority="2" operator="lessThan">
      <formula>0</formula>
    </cfRule>
  </conditionalFormatting>
  <conditionalFormatting sqref="G2:G1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HIPER</cp:lastModifiedBy>
  <dcterms:created xsi:type="dcterms:W3CDTF">2021-07-11T05:40:47Z</dcterms:created>
  <dcterms:modified xsi:type="dcterms:W3CDTF">2025-05-20T16:19:27Z</dcterms:modified>
</cp:coreProperties>
</file>