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авел\Desktop\"/>
    </mc:Choice>
  </mc:AlternateContent>
  <bookViews>
    <workbookView xWindow="0" yWindow="0" windowWidth="20490" windowHeight="7755"/>
  </bookViews>
  <sheets>
    <sheet name="Лист1" sheetId="1" r:id="rId1"/>
  </sheets>
  <calcPr calcId="152511" concurrentCalc="0"/>
</workbook>
</file>

<file path=xl/calcChain.xml><?xml version="1.0" encoding="utf-8"?>
<calcChain xmlns="http://schemas.openxmlformats.org/spreadsheetml/2006/main">
  <c r="J12" i="1" l="1"/>
  <c r="J15" i="1"/>
  <c r="J11" i="1"/>
  <c r="D43" i="1"/>
  <c r="D42" i="1"/>
  <c r="D41" i="1"/>
  <c r="D40" i="1"/>
  <c r="D39" i="1"/>
  <c r="D38" i="1"/>
  <c r="D37" i="1"/>
  <c r="D36" i="1"/>
  <c r="D35" i="1"/>
  <c r="D34" i="1"/>
  <c r="D33" i="1"/>
  <c r="D32" i="1"/>
  <c r="C33" i="1"/>
  <c r="E19" i="1"/>
  <c r="E24" i="1"/>
  <c r="F32" i="1"/>
  <c r="G32" i="1"/>
  <c r="H32" i="1"/>
  <c r="F33" i="1"/>
  <c r="G33" i="1"/>
  <c r="H33" i="1"/>
  <c r="C34" i="1"/>
  <c r="F34" i="1"/>
  <c r="G34" i="1"/>
  <c r="H34" i="1"/>
  <c r="C35" i="1"/>
  <c r="F35" i="1"/>
  <c r="G35" i="1"/>
  <c r="H35" i="1"/>
  <c r="C36" i="1"/>
  <c r="F36" i="1"/>
  <c r="G36" i="1"/>
  <c r="H36" i="1"/>
  <c r="C37" i="1"/>
  <c r="F37" i="1"/>
  <c r="G37" i="1"/>
  <c r="H37" i="1"/>
  <c r="C38" i="1"/>
  <c r="F38" i="1"/>
  <c r="G38" i="1"/>
  <c r="H38" i="1"/>
  <c r="C39" i="1"/>
  <c r="F39" i="1"/>
  <c r="G39" i="1"/>
  <c r="H39" i="1"/>
  <c r="C40" i="1"/>
  <c r="F40" i="1"/>
  <c r="G40" i="1"/>
  <c r="H40" i="1"/>
  <c r="C41" i="1"/>
  <c r="F41" i="1"/>
  <c r="G41" i="1"/>
  <c r="H41" i="1"/>
  <c r="C42" i="1"/>
  <c r="F42" i="1"/>
  <c r="G42" i="1"/>
  <c r="H42" i="1"/>
  <c r="C43" i="1"/>
  <c r="F43" i="1"/>
  <c r="G43" i="1"/>
  <c r="H43" i="1"/>
  <c r="H44" i="1"/>
  <c r="C44" i="1"/>
  <c r="L43" i="1"/>
  <c r="E2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</calcChain>
</file>

<file path=xl/sharedStrings.xml><?xml version="1.0" encoding="utf-8"?>
<sst xmlns="http://schemas.openxmlformats.org/spreadsheetml/2006/main" count="89" uniqueCount="55">
  <si>
    <t>Калькулятор франчайзи позволит Вам, введя свои данные, получить итоговые расчеты прибыли и срока окупаемости инвестиций.</t>
  </si>
  <si>
    <t>-</t>
  </si>
  <si>
    <t>данный цвет ячейки, позволяет менять значения!</t>
  </si>
  <si>
    <t>ячейка данного цвета остается неизменной!</t>
  </si>
  <si>
    <t>Цена паушального взноса в зависимости от населения:</t>
  </si>
  <si>
    <t>Ежемесячная статья расходов франчайзи:</t>
  </si>
  <si>
    <t>Население города до 1 000 000 человек</t>
  </si>
  <si>
    <t>руб.</t>
  </si>
  <si>
    <t>Стоимость покупки роутера у УК</t>
  </si>
  <si>
    <t>Население города от 1 000 000 человек</t>
  </si>
  <si>
    <t>Заработная плата менеджера по продажам</t>
  </si>
  <si>
    <t>Заработная плата технического специалиста</t>
  </si>
  <si>
    <t>Дополнительные инвестиции для запуска франшизы:</t>
  </si>
  <si>
    <t>Затраты на канцтовары</t>
  </si>
  <si>
    <t>Регистрация юр.лица</t>
  </si>
  <si>
    <t>Затраты на рекламу</t>
  </si>
  <si>
    <t>*Закупка оборудования</t>
  </si>
  <si>
    <t>Аренда офиса</t>
  </si>
  <si>
    <t>Печать рекламных материалов</t>
  </si>
  <si>
    <t>* - роялти взимается с объема продаж.</t>
  </si>
  <si>
    <t>Итого:</t>
  </si>
  <si>
    <t>Ежемесячная статья доходов франчайзи:</t>
  </si>
  <si>
    <t>Итоговая стоимость запуска франшизы:</t>
  </si>
  <si>
    <t>* - рекомендуемая цена. Франчайзи вправе установить собственную цену.</t>
  </si>
  <si>
    <t>роутеров</t>
  </si>
  <si>
    <t>Расчет окупаемости франшизы:</t>
  </si>
  <si>
    <t>Всего роутеров</t>
  </si>
  <si>
    <t>Подключено роутеров за мес.</t>
  </si>
  <si>
    <t>Кол-во менеджеров</t>
  </si>
  <si>
    <t>Доходы</t>
  </si>
  <si>
    <t xml:space="preserve">Расходы </t>
  </si>
  <si>
    <t>Прибыль до НДС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</si>
  <si>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</si>
  <si>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</si>
  <si>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</si>
  <si>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</si>
  <si>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</si>
  <si>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</si>
  <si>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</si>
  <si>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</si>
  <si>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</si>
  <si>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</si>
  <si>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11 месяц</t>
  </si>
  <si>
    <t>12 месяц</t>
  </si>
  <si>
    <t>итого:</t>
  </si>
  <si>
    <t>Расчет срока окупаемости франшизы:</t>
  </si>
  <si>
    <t>* - Население города до 1 000 000 человек</t>
  </si>
  <si>
    <t>** - Население города от 1 000 000 человек</t>
  </si>
  <si>
    <t>План подключений в мес. на   1 менеджера:</t>
  </si>
  <si>
    <t>*Абонентская плата</t>
  </si>
  <si>
    <t>*Роялти</t>
  </si>
  <si>
    <t>*1 пакет</t>
  </si>
  <si>
    <t>**2 пакет</t>
  </si>
  <si>
    <t>Оборотные средства</t>
  </si>
  <si>
    <t>*Установка 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</si>
</sst>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7" x14ac:knownFonts="1">
    <font>
      <sz val="10"/>
      <color rgb="FF000000"/>
      <name val="Arial"/>
    </font>
    <font>
      <b/>
      <sz val="11"/>
      <name val="Arial"/>
    </font>
    <font>
      <b/>
      <sz val="18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b/>
      <sz val="11"/>
      <color rgb="FFFFFFFF"/>
      <name val="Arial"/>
    </font>
    <font>
      <i/>
      <sz val="11"/>
      <name val="Arial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i/>
      <sz val="10"/>
      <name val="Arial"/>
      <family val="2"/>
      <charset val="204"/>
    </font>
    <font>
      <i/>
      <sz val="11"/>
      <color rgb="FF000000"/>
      <name val="Arial"/>
      <family val="2"/>
      <charset val="204"/>
    </font>
    <font>
      <b/>
      <sz val="18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rgb="FFFFD966"/>
      </patternFill>
    </fill>
    <fill>
      <patternFill patternType="solid">
        <fgColor rgb="FFD9D9D9"/>
        <bgColor rgb="FFF3F3F3"/>
      </patternFill>
    </fill>
    <fill>
      <patternFill patternType="solid">
        <fgColor theme="0"/>
        <bgColor rgb="FFD9D9D9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1" fillId="4" borderId="2" xfId="0" applyFont="1" applyFill="1" applyBorder="1" applyAlignment="1">
      <alignment horizontal="center"/>
    </xf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2" borderId="0" xfId="0" applyFont="1" applyFill="1" applyAlignment="1"/>
    <xf numFmtId="0" fontId="4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/>
    <xf numFmtId="0" fontId="9" fillId="3" borderId="5" xfId="0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2" borderId="0" xfId="0" applyFont="1" applyFill="1" applyAlignment="1"/>
    <xf numFmtId="0" fontId="0" fillId="0" borderId="0" xfId="0" applyFont="1" applyAlignment="1"/>
    <xf numFmtId="0" fontId="3" fillId="7" borderId="0" xfId="0" applyFont="1" applyFill="1"/>
    <xf numFmtId="0" fontId="0" fillId="8" borderId="0" xfId="0" applyFont="1" applyFill="1" applyAlignment="1"/>
    <xf numFmtId="0" fontId="3" fillId="0" borderId="5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10" fillId="2" borderId="12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1" fillId="4" borderId="15" xfId="0" applyNumberFormat="1" applyFont="1" applyFill="1" applyBorder="1" applyAlignment="1">
      <alignment horizontal="center"/>
    </xf>
    <xf numFmtId="1" fontId="6" fillId="3" borderId="12" xfId="0" applyNumberFormat="1" applyFont="1" applyFill="1" applyBorder="1" applyAlignment="1">
      <alignment horizontal="center"/>
    </xf>
    <xf numFmtId="10" fontId="1" fillId="2" borderId="15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" fontId="10" fillId="2" borderId="24" xfId="0" applyNumberFormat="1" applyFont="1" applyFill="1" applyBorder="1" applyAlignment="1">
      <alignment horizontal="center"/>
    </xf>
    <xf numFmtId="0" fontId="1" fillId="5" borderId="13" xfId="0" applyFont="1" applyFill="1" applyBorder="1"/>
    <xf numFmtId="0" fontId="1" fillId="5" borderId="14" xfId="0" applyFont="1" applyFill="1" applyBorder="1" applyAlignment="1">
      <alignment horizontal="center" wrapText="1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2" fillId="5" borderId="26" xfId="0" applyFont="1" applyFill="1" applyBorder="1" applyAlignment="1"/>
    <xf numFmtId="0" fontId="12" fillId="5" borderId="27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1" fontId="1" fillId="4" borderId="24" xfId="0" applyNumberFormat="1" applyFont="1" applyFill="1" applyBorder="1" applyAlignment="1">
      <alignment horizontal="center"/>
    </xf>
    <xf numFmtId="1" fontId="6" fillId="3" borderId="24" xfId="0" applyNumberFormat="1" applyFont="1" applyFill="1" applyBorder="1" applyAlignment="1">
      <alignment horizontal="center"/>
    </xf>
    <xf numFmtId="0" fontId="14" fillId="0" borderId="25" xfId="0" applyFont="1" applyBorder="1" applyAlignment="1">
      <alignment horizontal="right"/>
    </xf>
    <xf numFmtId="0" fontId="14" fillId="0" borderId="11" xfId="0" applyFont="1" applyBorder="1" applyAlignment="1">
      <alignment horizontal="right"/>
    </xf>
    <xf numFmtId="0" fontId="14" fillId="0" borderId="34" xfId="0" applyFont="1" applyBorder="1" applyAlignment="1">
      <alignment horizontal="right"/>
    </xf>
    <xf numFmtId="0" fontId="3" fillId="0" borderId="7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8" borderId="0" xfId="0" applyFont="1" applyFill="1" applyBorder="1" applyAlignment="1"/>
    <xf numFmtId="0" fontId="4" fillId="10" borderId="0" xfId="0" applyFont="1" applyFill="1" applyBorder="1" applyAlignment="1"/>
    <xf numFmtId="0" fontId="5" fillId="10" borderId="0" xfId="0" applyFont="1" applyFill="1" applyBorder="1" applyAlignment="1">
      <alignment horizontal="center"/>
    </xf>
    <xf numFmtId="0" fontId="4" fillId="8" borderId="0" xfId="0" applyFont="1" applyFill="1" applyBorder="1" applyAlignment="1"/>
    <xf numFmtId="0" fontId="3" fillId="8" borderId="0" xfId="0" applyFont="1" applyFill="1" applyBorder="1"/>
    <xf numFmtId="0" fontId="4" fillId="7" borderId="0" xfId="0" applyFont="1" applyFill="1" applyBorder="1" applyAlignment="1"/>
    <xf numFmtId="0" fontId="3" fillId="7" borderId="0" xfId="0" applyFont="1" applyFill="1" applyBorder="1"/>
    <xf numFmtId="1" fontId="6" fillId="3" borderId="15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0" fontId="6" fillId="3" borderId="24" xfId="0" applyNumberFormat="1" applyFont="1" applyFill="1" applyBorder="1" applyAlignment="1">
      <alignment horizontal="center"/>
    </xf>
    <xf numFmtId="0" fontId="6" fillId="3" borderId="12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11" borderId="13" xfId="0" applyFont="1" applyFill="1" applyBorder="1" applyAlignment="1">
      <alignment horizontal="right"/>
    </xf>
    <xf numFmtId="0" fontId="1" fillId="11" borderId="14" xfId="0" applyFont="1" applyFill="1" applyBorder="1" applyAlignment="1">
      <alignment horizontal="center"/>
    </xf>
    <xf numFmtId="0" fontId="1" fillId="11" borderId="14" xfId="0" applyFont="1" applyFill="1" applyBorder="1"/>
    <xf numFmtId="164" fontId="1" fillId="11" borderId="14" xfId="0" applyNumberFormat="1" applyFont="1" applyFill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/>
    <xf numFmtId="1" fontId="1" fillId="1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wrapText="1"/>
    </xf>
    <xf numFmtId="0" fontId="2" fillId="2" borderId="41" xfId="0" applyFont="1" applyFill="1" applyBorder="1" applyAlignment="1">
      <alignment wrapText="1"/>
    </xf>
    <xf numFmtId="0" fontId="16" fillId="2" borderId="0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0" fillId="0" borderId="0" xfId="0" applyFont="1" applyBorder="1" applyAlignment="1"/>
    <xf numFmtId="0" fontId="6" fillId="3" borderId="35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right"/>
    </xf>
    <xf numFmtId="0" fontId="15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4" fillId="0" borderId="16" xfId="0" applyFont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4" fillId="0" borderId="23" xfId="0" applyFont="1" applyBorder="1" applyAlignment="1">
      <alignment horizontal="right"/>
    </xf>
    <xf numFmtId="0" fontId="3" fillId="0" borderId="1" xfId="0" applyFont="1" applyBorder="1"/>
    <xf numFmtId="0" fontId="3" fillId="0" borderId="29" xfId="0" applyFont="1" applyBorder="1"/>
    <xf numFmtId="0" fontId="0" fillId="0" borderId="3" xfId="0" applyFont="1" applyBorder="1" applyAlignment="1"/>
    <xf numFmtId="0" fontId="0" fillId="0" borderId="4" xfId="0" applyFont="1" applyBorder="1" applyAlignment="1"/>
    <xf numFmtId="0" fontId="1" fillId="5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11" fillId="0" borderId="39" xfId="0" applyFont="1" applyBorder="1" applyAlignment="1">
      <alignment horizontal="right" wrapText="1"/>
    </xf>
    <xf numFmtId="0" fontId="3" fillId="0" borderId="19" xfId="0" applyFont="1" applyBorder="1" applyAlignment="1">
      <alignment wrapText="1"/>
    </xf>
    <xf numFmtId="0" fontId="4" fillId="0" borderId="17" xfId="0" applyFont="1" applyBorder="1" applyAlignment="1">
      <alignment horizontal="right"/>
    </xf>
    <xf numFmtId="0" fontId="3" fillId="0" borderId="18" xfId="0" applyFont="1" applyBorder="1"/>
    <xf numFmtId="0" fontId="3" fillId="0" borderId="19" xfId="0" applyFont="1" applyBorder="1"/>
    <xf numFmtId="0" fontId="7" fillId="2" borderId="0" xfId="0" applyFont="1" applyFill="1" applyAlignment="1">
      <alignment horizontal="right"/>
    </xf>
    <xf numFmtId="0" fontId="0" fillId="0" borderId="0" xfId="0" applyFont="1" applyAlignment="1"/>
    <xf numFmtId="0" fontId="11" fillId="0" borderId="17" xfId="0" applyFont="1" applyBorder="1" applyAlignment="1">
      <alignment horizontal="right" wrapText="1"/>
    </xf>
    <xf numFmtId="0" fontId="4" fillId="0" borderId="18" xfId="0" applyFont="1" applyBorder="1" applyAlignment="1">
      <alignment horizontal="right" wrapText="1"/>
    </xf>
    <xf numFmtId="0" fontId="4" fillId="0" borderId="19" xfId="0" applyFont="1" applyBorder="1" applyAlignment="1">
      <alignment horizontal="right" wrapText="1"/>
    </xf>
    <xf numFmtId="0" fontId="1" fillId="0" borderId="17" xfId="0" applyFont="1" applyBorder="1" applyAlignment="1">
      <alignment horizontal="right"/>
    </xf>
    <xf numFmtId="0" fontId="12" fillId="5" borderId="30" xfId="0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2" fillId="5" borderId="32" xfId="0" applyFont="1" applyFill="1" applyBorder="1" applyAlignment="1">
      <alignment horizontal="center"/>
    </xf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40" xfId="0" applyFont="1" applyBorder="1" applyAlignment="1">
      <alignment horizontal="right" wrapText="1"/>
    </xf>
    <xf numFmtId="0" fontId="13" fillId="9" borderId="20" xfId="0" applyFont="1" applyFill="1" applyBorder="1" applyAlignment="1">
      <alignment horizontal="center"/>
    </xf>
    <xf numFmtId="0" fontId="13" fillId="9" borderId="21" xfId="0" applyFont="1" applyFill="1" applyBorder="1" applyAlignment="1">
      <alignment horizontal="center"/>
    </xf>
    <xf numFmtId="0" fontId="13" fillId="9" borderId="22" xfId="0" applyFont="1" applyFill="1" applyBorder="1" applyAlignment="1">
      <alignment horizontal="center"/>
    </xf>
    <xf numFmtId="0" fontId="4" fillId="0" borderId="8" xfId="0" applyFont="1" applyBorder="1" applyAlignment="1">
      <alignment horizontal="right"/>
    </xf>
    <xf numFmtId="0" fontId="0" fillId="0" borderId="9" xfId="0" applyFont="1" applyBorder="1" applyAlignment="1"/>
    <xf numFmtId="0" fontId="0" fillId="0" borderId="40" xfId="0" applyFont="1" applyBorder="1" applyAlignment="1"/>
    <xf numFmtId="0" fontId="7" fillId="0" borderId="33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11" fillId="0" borderId="16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" fillId="5" borderId="30" xfId="0" applyFont="1" applyFill="1" applyBorder="1" applyAlignment="1">
      <alignment horizontal="center"/>
    </xf>
    <xf numFmtId="0" fontId="0" fillId="0" borderId="31" xfId="0" applyFont="1" applyBorder="1" applyAlignment="1"/>
    <xf numFmtId="0" fontId="0" fillId="0" borderId="32" xfId="0" applyFont="1" applyBorder="1" applyAlignment="1"/>
    <xf numFmtId="0" fontId="3" fillId="0" borderId="31" xfId="0" applyFont="1" applyBorder="1"/>
    <xf numFmtId="0" fontId="3" fillId="0" borderId="32" xfId="0" applyFont="1" applyBorder="1"/>
    <xf numFmtId="0" fontId="7" fillId="2" borderId="33" xfId="0" applyFont="1" applyFill="1" applyBorder="1" applyAlignment="1">
      <alignment horizontal="right"/>
    </xf>
    <xf numFmtId="0" fontId="0" fillId="0" borderId="33" xfId="0" applyFont="1" applyBorder="1" applyAlignment="1"/>
    <xf numFmtId="0" fontId="11" fillId="0" borderId="17" xfId="0" applyFont="1" applyBorder="1" applyAlignment="1">
      <alignment horizontal="right"/>
    </xf>
    <xf numFmtId="0" fontId="0" fillId="0" borderId="18" xfId="0" applyFont="1" applyBorder="1" applyAlignment="1"/>
    <xf numFmtId="0" fontId="0" fillId="0" borderId="19" xfId="0" applyFont="1" applyBorder="1" applyAlignment="1"/>
    <xf numFmtId="0" fontId="11" fillId="0" borderId="23" xfId="0" applyFont="1" applyBorder="1" applyAlignment="1">
      <alignment horizontal="right"/>
    </xf>
    <xf numFmtId="0" fontId="4" fillId="0" borderId="16" xfId="0" applyFont="1" applyBorder="1" applyAlignment="1">
      <alignment horizontal="right" wrapText="1"/>
    </xf>
    <xf numFmtId="0" fontId="16" fillId="2" borderId="0" xfId="0" applyFont="1" applyFill="1" applyBorder="1" applyAlignment="1">
      <alignment horizontal="center" wrapText="1"/>
    </xf>
    <xf numFmtId="0" fontId="16" fillId="2" borderId="4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9D9D9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19051</xdr:colOff>
      <xdr:row>1</xdr:row>
      <xdr:rowOff>0</xdr:rowOff>
    </xdr:from>
    <xdr:to>
      <xdr:col>12</xdr:col>
      <xdr:colOff>542925</xdr:colOff>
      <xdr:row>1</xdr:row>
      <xdr:rowOff>266825</xdr:rowOff>
    </xdr:to>
    <xdr:pic>
      <xdr:nvPicPr>
        <xdr:cNvPr id="2" name="Рисунок 1" descr="logo++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15651" y="190500"/>
          <a:ext cx="1485899" cy="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GridLines="0" tabSelected="1" topLeftCell="A10" zoomScaleSheetLayoutView="100" workbookViewId="0">
      <selection activeCell="J18" sqref="J18"/>
    </sheetView>
  </sheetViews>
  <sheetFormatPr defaultColWidth="14.42578125" defaultRowHeight="15.75" customHeight="1" x14ac:dyDescent="0.2"/>
  <cols>
    <col min="1" max="1" width="4.85546875" customWidth="1"/>
    <col min="2" max="2" width="17.42578125" customWidth="1"/>
    <col min="3" max="3" width="19" customWidth="1"/>
    <col min="4" max="4" width="18.5703125" customWidth="1"/>
    <col min="7" max="7" width="12.140625" customWidth="1"/>
    <col min="9" max="9" width="19.28515625" customWidth="1"/>
  </cols>
  <sheetData>
    <row r="1" spans="1:13" ht="15" customHeight="1" x14ac:dyDescent="0.35">
      <c r="A1" s="83"/>
      <c r="B1" s="81"/>
      <c r="C1" s="142" t="s">
        <v>0</v>
      </c>
      <c r="D1" s="142"/>
      <c r="E1" s="142"/>
      <c r="F1" s="142"/>
      <c r="G1" s="142"/>
      <c r="H1" s="142"/>
      <c r="I1" s="142"/>
      <c r="J1" s="142"/>
      <c r="K1" s="142"/>
      <c r="L1" s="81"/>
      <c r="M1" s="81"/>
    </row>
    <row r="2" spans="1:13" ht="32.25" customHeight="1" x14ac:dyDescent="0.35">
      <c r="A2" s="82"/>
      <c r="B2" s="82"/>
      <c r="C2" s="143"/>
      <c r="D2" s="143"/>
      <c r="E2" s="143"/>
      <c r="F2" s="143"/>
      <c r="G2" s="143"/>
      <c r="H2" s="143"/>
      <c r="I2" s="143"/>
      <c r="J2" s="143"/>
      <c r="K2" s="143"/>
      <c r="L2" s="82"/>
      <c r="M2" s="82"/>
    </row>
    <row r="3" spans="1:13" ht="15" x14ac:dyDescent="0.25">
      <c r="A3" s="1"/>
      <c r="B3" s="1"/>
      <c r="C3" s="3"/>
      <c r="D3" s="4"/>
      <c r="E3" s="4"/>
      <c r="F3" s="4"/>
      <c r="G3" s="4"/>
      <c r="H3" s="2"/>
      <c r="I3" s="2"/>
      <c r="J3" s="2"/>
      <c r="K3" s="2"/>
      <c r="L3" s="30"/>
      <c r="M3" s="30"/>
    </row>
    <row r="4" spans="1:13" ht="15" x14ac:dyDescent="0.25">
      <c r="A4" s="1"/>
      <c r="E4" s="5"/>
      <c r="F4" s="6" t="s">
        <v>1</v>
      </c>
      <c r="G4" s="7" t="s">
        <v>2</v>
      </c>
      <c r="H4" s="8"/>
      <c r="I4" s="8"/>
      <c r="J4" s="9"/>
      <c r="K4" s="2"/>
      <c r="L4" s="30"/>
      <c r="M4" s="30"/>
    </row>
    <row r="5" spans="1:13" ht="15" x14ac:dyDescent="0.25">
      <c r="A5" s="1"/>
      <c r="E5" s="1"/>
      <c r="F5" s="3"/>
      <c r="G5" s="1"/>
      <c r="H5" s="1"/>
      <c r="I5" s="1"/>
      <c r="J5" s="1"/>
      <c r="K5" s="2"/>
      <c r="L5" s="30"/>
      <c r="M5" s="30"/>
    </row>
    <row r="6" spans="1:13" ht="15" x14ac:dyDescent="0.25">
      <c r="A6" s="1"/>
      <c r="E6" s="10"/>
      <c r="F6" s="6" t="s">
        <v>1</v>
      </c>
      <c r="G6" s="7" t="s">
        <v>3</v>
      </c>
      <c r="H6" s="8"/>
      <c r="I6" s="8"/>
      <c r="J6" s="9"/>
      <c r="K6" s="2"/>
      <c r="L6" s="30"/>
      <c r="M6" s="30"/>
    </row>
    <row r="7" spans="1:13" ht="15" x14ac:dyDescent="0.25">
      <c r="A7" s="1"/>
      <c r="B7" s="1"/>
      <c r="C7" s="1"/>
      <c r="D7" s="1"/>
      <c r="E7" s="1"/>
      <c r="F7" s="2"/>
      <c r="G7" s="2"/>
      <c r="H7" s="2"/>
      <c r="I7" s="2"/>
      <c r="J7" s="2"/>
      <c r="K7" s="2"/>
      <c r="L7" s="30"/>
      <c r="M7" s="30"/>
    </row>
    <row r="8" spans="1:13" thickBot="1" x14ac:dyDescent="0.3">
      <c r="A8" s="1"/>
      <c r="B8" s="1"/>
      <c r="C8" s="1"/>
      <c r="D8" s="1"/>
      <c r="E8" s="1"/>
      <c r="F8" s="2"/>
      <c r="G8" s="2"/>
      <c r="H8" s="2"/>
      <c r="I8" s="2"/>
      <c r="J8" s="2"/>
      <c r="K8" s="2"/>
      <c r="L8" s="30"/>
      <c r="M8" s="30"/>
    </row>
    <row r="9" spans="1:13" thickBot="1" x14ac:dyDescent="0.3">
      <c r="A9" s="1"/>
      <c r="B9" s="130" t="s">
        <v>4</v>
      </c>
      <c r="C9" s="133"/>
      <c r="D9" s="133"/>
      <c r="E9" s="134"/>
      <c r="F9" s="2"/>
      <c r="G9" s="130" t="s">
        <v>5</v>
      </c>
      <c r="H9" s="131"/>
      <c r="I9" s="131"/>
      <c r="J9" s="132"/>
      <c r="K9" s="11"/>
      <c r="L9" s="30"/>
      <c r="M9" s="30"/>
    </row>
    <row r="10" spans="1:13" ht="15" x14ac:dyDescent="0.25">
      <c r="A10" s="12"/>
      <c r="B10" s="140" t="s">
        <v>6</v>
      </c>
      <c r="C10" s="95"/>
      <c r="D10" s="96"/>
      <c r="E10" s="52">
        <v>150000</v>
      </c>
      <c r="F10" s="13" t="s">
        <v>7</v>
      </c>
      <c r="G10" s="122" t="s">
        <v>8</v>
      </c>
      <c r="H10" s="123"/>
      <c r="I10" s="124"/>
      <c r="J10" s="70">
        <v>4500</v>
      </c>
      <c r="K10" s="14" t="s">
        <v>7</v>
      </c>
      <c r="L10" s="30"/>
      <c r="M10" s="30"/>
    </row>
    <row r="11" spans="1:13" ht="15.75" customHeight="1" thickBot="1" x14ac:dyDescent="0.3">
      <c r="A11" s="12"/>
      <c r="B11" s="104" t="s">
        <v>9</v>
      </c>
      <c r="C11" s="105"/>
      <c r="D11" s="106"/>
      <c r="E11" s="36">
        <v>250000</v>
      </c>
      <c r="F11" s="13" t="s">
        <v>7</v>
      </c>
      <c r="G11" s="141" t="s">
        <v>10</v>
      </c>
      <c r="H11" s="97"/>
      <c r="I11" s="98"/>
      <c r="J11" s="37">
        <f>D29*1000</f>
        <v>15000</v>
      </c>
      <c r="K11" s="14" t="s">
        <v>7</v>
      </c>
      <c r="L11" s="30"/>
      <c r="M11" s="30"/>
    </row>
    <row r="12" spans="1:13" thickBot="1" x14ac:dyDescent="0.3">
      <c r="A12" s="2"/>
      <c r="B12" s="2"/>
      <c r="C12" s="2"/>
      <c r="D12" s="2"/>
      <c r="E12" s="2"/>
      <c r="F12" s="11"/>
      <c r="G12" s="91" t="s">
        <v>11</v>
      </c>
      <c r="H12" s="97"/>
      <c r="I12" s="98"/>
      <c r="J12" s="37">
        <f>D29*300</f>
        <v>4500</v>
      </c>
      <c r="K12" s="14" t="s">
        <v>7</v>
      </c>
      <c r="L12" s="30"/>
      <c r="M12" s="30"/>
    </row>
    <row r="13" spans="1:13" thickBot="1" x14ac:dyDescent="0.3">
      <c r="A13" s="1"/>
      <c r="B13" s="130" t="s">
        <v>12</v>
      </c>
      <c r="C13" s="133"/>
      <c r="D13" s="133"/>
      <c r="E13" s="134"/>
      <c r="F13" s="11"/>
      <c r="G13" s="91" t="s">
        <v>13</v>
      </c>
      <c r="H13" s="97"/>
      <c r="I13" s="98"/>
      <c r="J13" s="37">
        <v>1000</v>
      </c>
      <c r="K13" s="14" t="s">
        <v>7</v>
      </c>
      <c r="L13" s="30"/>
      <c r="M13" s="30"/>
    </row>
    <row r="14" spans="1:13" ht="15" x14ac:dyDescent="0.25">
      <c r="A14" s="15"/>
      <c r="B14" s="94" t="s">
        <v>14</v>
      </c>
      <c r="C14" s="95"/>
      <c r="D14" s="96"/>
      <c r="E14" s="71">
        <v>10000</v>
      </c>
      <c r="F14" s="14" t="s">
        <v>7</v>
      </c>
      <c r="G14" s="91" t="s">
        <v>15</v>
      </c>
      <c r="H14" s="97"/>
      <c r="I14" s="98"/>
      <c r="J14" s="37">
        <v>5000</v>
      </c>
      <c r="K14" s="14" t="s">
        <v>7</v>
      </c>
      <c r="L14" s="30"/>
      <c r="M14" s="30"/>
    </row>
    <row r="15" spans="1:13" ht="15" x14ac:dyDescent="0.25">
      <c r="A15" s="15"/>
      <c r="B15" s="91" t="s">
        <v>16</v>
      </c>
      <c r="C15" s="92"/>
      <c r="D15" s="93"/>
      <c r="E15" s="72"/>
      <c r="F15" s="14" t="s">
        <v>7</v>
      </c>
      <c r="G15" s="91" t="s">
        <v>17</v>
      </c>
      <c r="H15" s="97"/>
      <c r="I15" s="98"/>
      <c r="J15" s="37">
        <f>E17</f>
        <v>0</v>
      </c>
      <c r="K15" s="14" t="s">
        <v>7</v>
      </c>
      <c r="L15" s="30"/>
      <c r="M15" s="30"/>
    </row>
    <row r="16" spans="1:13" thickBot="1" x14ac:dyDescent="0.3">
      <c r="A16" s="15"/>
      <c r="B16" s="91" t="s">
        <v>18</v>
      </c>
      <c r="C16" s="92"/>
      <c r="D16" s="93"/>
      <c r="E16" s="72">
        <v>2000</v>
      </c>
      <c r="F16" s="14" t="s">
        <v>7</v>
      </c>
      <c r="G16" s="137" t="s">
        <v>50</v>
      </c>
      <c r="H16" s="138"/>
      <c r="I16" s="139"/>
      <c r="J16" s="38">
        <v>0.1</v>
      </c>
      <c r="K16" s="11"/>
      <c r="L16" s="30"/>
      <c r="M16" s="30"/>
    </row>
    <row r="17" spans="1:13" ht="15" x14ac:dyDescent="0.25">
      <c r="A17" s="15"/>
      <c r="B17" s="91" t="s">
        <v>17</v>
      </c>
      <c r="C17" s="92"/>
      <c r="D17" s="93"/>
      <c r="E17" s="72"/>
      <c r="F17" s="14" t="s">
        <v>7</v>
      </c>
      <c r="G17" s="135" t="s">
        <v>19</v>
      </c>
      <c r="H17" s="136"/>
      <c r="I17" s="136"/>
      <c r="J17" s="136"/>
      <c r="K17" s="11"/>
      <c r="L17" s="30"/>
      <c r="M17" s="30"/>
    </row>
    <row r="18" spans="1:13" s="28" customFormat="1" ht="15" x14ac:dyDescent="0.25">
      <c r="A18" s="15"/>
      <c r="B18" s="127" t="s">
        <v>53</v>
      </c>
      <c r="C18" s="128"/>
      <c r="D18" s="129"/>
      <c r="E18" s="87">
        <v>38000</v>
      </c>
      <c r="F18" s="14" t="s">
        <v>7</v>
      </c>
      <c r="G18" s="88"/>
      <c r="H18" s="86"/>
      <c r="I18" s="86"/>
      <c r="J18" s="86"/>
      <c r="K18" s="11"/>
      <c r="L18" s="30"/>
      <c r="M18" s="30"/>
    </row>
    <row r="19" spans="1:13" thickBot="1" x14ac:dyDescent="0.3">
      <c r="A19" s="17"/>
      <c r="B19" s="112" t="s">
        <v>20</v>
      </c>
      <c r="C19" s="105"/>
      <c r="D19" s="106"/>
      <c r="E19" s="73">
        <f>SUM(E14:E18)</f>
        <v>50000</v>
      </c>
      <c r="F19" s="14" t="s">
        <v>7</v>
      </c>
      <c r="G19" s="18"/>
      <c r="H19" s="18"/>
      <c r="I19" s="18"/>
      <c r="J19" s="18"/>
      <c r="K19" s="11"/>
      <c r="L19" s="30"/>
      <c r="M19" s="30"/>
    </row>
    <row r="20" spans="1:13" ht="14.25" x14ac:dyDescent="0.2">
      <c r="A20" s="16"/>
      <c r="B20" s="107"/>
      <c r="C20" s="108"/>
      <c r="D20" s="108"/>
      <c r="E20" s="108"/>
      <c r="F20" s="11"/>
      <c r="L20" s="30"/>
      <c r="M20" s="30"/>
    </row>
    <row r="21" spans="1:13" ht="15.75" customHeight="1" thickBot="1" x14ac:dyDescent="0.25">
      <c r="A21" s="2"/>
      <c r="B21" s="2"/>
      <c r="C21" s="2"/>
      <c r="D21" s="2"/>
      <c r="E21" s="2"/>
      <c r="F21" s="11"/>
      <c r="L21" s="30"/>
      <c r="M21" s="30"/>
    </row>
    <row r="22" spans="1:13" ht="15.75" customHeight="1" thickBot="1" x14ac:dyDescent="0.3">
      <c r="A22" s="1"/>
      <c r="B22" s="130" t="s">
        <v>22</v>
      </c>
      <c r="C22" s="133"/>
      <c r="D22" s="133"/>
      <c r="E22" s="134"/>
      <c r="F22" s="2"/>
      <c r="G22" s="113" t="s">
        <v>21</v>
      </c>
      <c r="H22" s="114"/>
      <c r="I22" s="114"/>
      <c r="J22" s="115"/>
      <c r="K22" s="11"/>
      <c r="L22" s="30"/>
      <c r="M22" s="30"/>
    </row>
    <row r="23" spans="1:13" ht="15" x14ac:dyDescent="0.25">
      <c r="A23" s="12"/>
      <c r="B23" s="94" t="s">
        <v>6</v>
      </c>
      <c r="C23" s="95"/>
      <c r="D23" s="96"/>
      <c r="E23" s="52">
        <f>E10+E19</f>
        <v>200000</v>
      </c>
      <c r="F23" s="13" t="s">
        <v>7</v>
      </c>
      <c r="G23" s="116" t="s">
        <v>54</v>
      </c>
      <c r="H23" s="117"/>
      <c r="I23" s="118"/>
      <c r="J23" s="53">
        <v>0</v>
      </c>
      <c r="K23" s="14" t="s">
        <v>7</v>
      </c>
      <c r="L23" s="30"/>
      <c r="M23" s="30"/>
    </row>
    <row r="24" spans="1:13" ht="15.75" customHeight="1" thickBot="1" x14ac:dyDescent="0.3">
      <c r="A24" s="12"/>
      <c r="B24" s="104" t="s">
        <v>9</v>
      </c>
      <c r="C24" s="105"/>
      <c r="D24" s="106"/>
      <c r="E24" s="36">
        <f>E11+E19</f>
        <v>300000</v>
      </c>
      <c r="F24" s="13" t="s">
        <v>7</v>
      </c>
      <c r="G24" s="109" t="s">
        <v>49</v>
      </c>
      <c r="H24" s="110"/>
      <c r="I24" s="111"/>
      <c r="J24" s="69">
        <v>5000</v>
      </c>
      <c r="K24" s="14" t="s">
        <v>7</v>
      </c>
      <c r="L24" s="30"/>
      <c r="M24" s="30"/>
    </row>
    <row r="25" spans="1:13" ht="15.75" customHeight="1" x14ac:dyDescent="0.25">
      <c r="A25" s="15"/>
      <c r="B25" s="78"/>
      <c r="C25" s="79"/>
      <c r="D25" s="79"/>
      <c r="E25" s="80"/>
      <c r="F25" s="13"/>
      <c r="G25" s="125" t="s">
        <v>23</v>
      </c>
      <c r="H25" s="125"/>
      <c r="I25" s="125"/>
      <c r="J25" s="125"/>
      <c r="K25" s="2"/>
      <c r="L25" s="30"/>
      <c r="M25" s="30"/>
    </row>
    <row r="26" spans="1:13" ht="15.75" customHeight="1" x14ac:dyDescent="0.25">
      <c r="A26" s="15"/>
      <c r="B26" s="78"/>
      <c r="C26" s="79"/>
      <c r="D26" s="79"/>
      <c r="E26" s="80"/>
      <c r="F26" s="13"/>
      <c r="G26" s="126"/>
      <c r="H26" s="126"/>
      <c r="I26" s="126"/>
      <c r="J26" s="126"/>
      <c r="K26" s="2"/>
      <c r="L26" s="30"/>
      <c r="M26" s="30"/>
    </row>
    <row r="27" spans="1:13" ht="15.75" customHeight="1" x14ac:dyDescent="0.25">
      <c r="A27" s="15"/>
      <c r="B27" s="78"/>
      <c r="C27" s="79"/>
      <c r="D27" s="79"/>
      <c r="E27" s="80"/>
      <c r="F27" s="13"/>
      <c r="G27" s="85"/>
      <c r="H27" s="85"/>
      <c r="I27" s="85"/>
      <c r="J27" s="85"/>
      <c r="K27" s="2"/>
      <c r="L27" s="30"/>
      <c r="M27" s="30"/>
    </row>
    <row r="28" spans="1:13" ht="12.75" customHeight="1" x14ac:dyDescent="0.2">
      <c r="A28" s="2"/>
      <c r="B28" s="2"/>
      <c r="C28" s="2"/>
      <c r="D28" s="2"/>
      <c r="E28" s="2"/>
      <c r="F28" s="11"/>
      <c r="G28" s="84"/>
      <c r="H28" s="84"/>
      <c r="I28" s="84"/>
      <c r="J28" s="84"/>
      <c r="L28" s="30"/>
      <c r="M28" s="30"/>
    </row>
    <row r="29" spans="1:13" ht="31.5" customHeight="1" thickBot="1" x14ac:dyDescent="0.3">
      <c r="A29" s="19"/>
      <c r="B29" s="102" t="s">
        <v>48</v>
      </c>
      <c r="C29" s="103"/>
      <c r="D29" s="32">
        <v>15</v>
      </c>
      <c r="E29" s="33" t="s">
        <v>24</v>
      </c>
      <c r="F29" s="20"/>
      <c r="G29" s="20"/>
      <c r="H29" s="2"/>
      <c r="I29" s="2"/>
      <c r="J29" s="2"/>
      <c r="K29" s="2"/>
      <c r="L29" s="30"/>
      <c r="M29" s="30"/>
    </row>
    <row r="30" spans="1:13" ht="15" x14ac:dyDescent="0.25">
      <c r="A30" s="1"/>
      <c r="B30" s="99" t="s">
        <v>25</v>
      </c>
      <c r="C30" s="100"/>
      <c r="D30" s="100"/>
      <c r="E30" s="100"/>
      <c r="F30" s="100"/>
      <c r="G30" s="100"/>
      <c r="H30" s="101"/>
      <c r="I30" s="30"/>
      <c r="J30" s="119" t="s">
        <v>45</v>
      </c>
      <c r="K30" s="120"/>
      <c r="L30" s="121"/>
      <c r="M30" s="30"/>
    </row>
    <row r="31" spans="1:13" ht="33.75" customHeight="1" thickBot="1" x14ac:dyDescent="0.3">
      <c r="A31" s="21"/>
      <c r="B31" s="43"/>
      <c r="C31" s="44" t="s">
        <v>26</v>
      </c>
      <c r="D31" s="44" t="s">
        <v>27</v>
      </c>
      <c r="E31" s="44" t="s">
        <v>28</v>
      </c>
      <c r="F31" s="44" t="s">
        <v>29</v>
      </c>
      <c r="G31" s="45" t="s">
        <v>30</v>
      </c>
      <c r="H31" s="46" t="s">
        <v>31</v>
      </c>
      <c r="I31" s="30"/>
      <c r="J31" s="49"/>
      <c r="K31" s="50" t="s">
        <v>51</v>
      </c>
      <c r="L31" s="51" t="s">
        <v>52</v>
      </c>
      <c r="M31" s="30"/>
    </row>
    <row r="32" spans="1:13" ht="12.75" x14ac:dyDescent="0.2">
      <c r="A32" s="22"/>
      <c r="B32" s="54" t="s">
        <v>32</v>
      </c>
      <c r="C32" s="25" t="s">
        <v>1</v>
      </c>
      <c r="D32" s="25">
        <f>D29*E32</f>
        <v>15</v>
      </c>
      <c r="E32" s="40">
        <v>1</v>
      </c>
      <c r="F32" s="41">
        <f>D32*$J$24+D32*$J$23</f>
        <v>75000</v>
      </c>
      <c r="G32" s="41">
        <f>$J$10*D33+$J$11*E33+$J$12+$J$13+$J$14+$J$15+F32/10</f>
        <v>100500</v>
      </c>
      <c r="H32" s="42">
        <f t="shared" ref="H32:H43" si="0">F32-G32</f>
        <v>-25500</v>
      </c>
      <c r="I32" s="30"/>
      <c r="J32" s="54" t="s">
        <v>32</v>
      </c>
      <c r="K32" s="47" t="str">
        <f>IF(H32-$E$23&gt;0,"да","нет")</f>
        <v>нет</v>
      </c>
      <c r="L32" s="48" t="str">
        <f>IF(H32-$E$24&gt;0,"да","нет")</f>
        <v>нет</v>
      </c>
      <c r="M32" s="30"/>
    </row>
    <row r="33" spans="1:13" ht="12.75" x14ac:dyDescent="0.2">
      <c r="A33" s="22"/>
      <c r="B33" s="55" t="s">
        <v>33</v>
      </c>
      <c r="C33" s="26">
        <f>D32</f>
        <v>15</v>
      </c>
      <c r="D33" s="25">
        <f>D29*E33</f>
        <v>15</v>
      </c>
      <c r="E33" s="23">
        <v>1</v>
      </c>
      <c r="F33" s="24">
        <f t="shared" ref="F33:F43" si="1">C33*$J$24+D33*$J$23+D33*$J$24</f>
        <v>150000</v>
      </c>
      <c r="G33" s="24">
        <f t="shared" ref="G33:G43" si="2">$J$10*D33+$J$11*E33+$J$12+$J$13+$J$14+$J$15+F33/10</f>
        <v>108000</v>
      </c>
      <c r="H33" s="34">
        <f t="shared" si="0"/>
        <v>42000</v>
      </c>
      <c r="I33" s="30"/>
      <c r="J33" s="55" t="s">
        <v>33</v>
      </c>
      <c r="K33" s="31" t="str">
        <f>IF((H32+H33)-$E$23&gt;0,"да","нет")</f>
        <v>нет</v>
      </c>
      <c r="L33" s="39" t="str">
        <f>IF((H32+H33)-$E$24&gt;0,"да","нет")</f>
        <v>нет</v>
      </c>
      <c r="M33" s="30"/>
    </row>
    <row r="34" spans="1:13" ht="12.75" x14ac:dyDescent="0.2">
      <c r="A34" s="22"/>
      <c r="B34" s="55" t="s">
        <v>34</v>
      </c>
      <c r="C34" s="26">
        <f t="shared" ref="C34:C44" si="3">C33+D33</f>
        <v>30</v>
      </c>
      <c r="D34" s="25">
        <f>E34*D29</f>
        <v>15</v>
      </c>
      <c r="E34" s="23">
        <v>1</v>
      </c>
      <c r="F34" s="24">
        <f t="shared" si="1"/>
        <v>225000</v>
      </c>
      <c r="G34" s="24">
        <f t="shared" si="2"/>
        <v>115500</v>
      </c>
      <c r="H34" s="34">
        <f t="shared" si="0"/>
        <v>109500</v>
      </c>
      <c r="I34" s="30"/>
      <c r="J34" s="55" t="s">
        <v>34</v>
      </c>
      <c r="K34" s="31" t="str">
        <f>IF((H32+H33+H34)-$E$23&gt;0,"да","нет")</f>
        <v>нет</v>
      </c>
      <c r="L34" s="39" t="str">
        <f>IF((H32+H33+H34)-$E$24&gt;0,"да","нет")</f>
        <v>нет</v>
      </c>
      <c r="M34" s="30"/>
    </row>
    <row r="35" spans="1:13" ht="12.75" x14ac:dyDescent="0.2">
      <c r="A35" s="22"/>
      <c r="B35" s="55" t="s">
        <v>35</v>
      </c>
      <c r="C35" s="26">
        <f t="shared" si="3"/>
        <v>45</v>
      </c>
      <c r="D35" s="25">
        <f>E35*D29</f>
        <v>15</v>
      </c>
      <c r="E35" s="23">
        <v>1</v>
      </c>
      <c r="F35" s="24">
        <f t="shared" si="1"/>
        <v>300000</v>
      </c>
      <c r="G35" s="24">
        <f t="shared" si="2"/>
        <v>123000</v>
      </c>
      <c r="H35" s="34">
        <f t="shared" si="0"/>
        <v>177000</v>
      </c>
      <c r="I35" s="30"/>
      <c r="J35" s="55" t="s">
        <v>35</v>
      </c>
      <c r="K35" s="31" t="str">
        <f>IF((H32+H33+H34+H35)-$E$23&gt;0,"да","нет")</f>
        <v>да</v>
      </c>
      <c r="L35" s="39" t="str">
        <f>IF((H32+H33+H34+H35)-$E$24&gt;0,"да","нет")</f>
        <v>да</v>
      </c>
      <c r="M35" s="30"/>
    </row>
    <row r="36" spans="1:13" ht="12.75" x14ac:dyDescent="0.2">
      <c r="A36" s="22"/>
      <c r="B36" s="55" t="s">
        <v>36</v>
      </c>
      <c r="C36" s="26">
        <f t="shared" si="3"/>
        <v>60</v>
      </c>
      <c r="D36" s="25">
        <f>E36*D29</f>
        <v>15</v>
      </c>
      <c r="E36" s="23">
        <v>1</v>
      </c>
      <c r="F36" s="24">
        <f t="shared" si="1"/>
        <v>375000</v>
      </c>
      <c r="G36" s="24">
        <f t="shared" si="2"/>
        <v>130500</v>
      </c>
      <c r="H36" s="34">
        <f t="shared" si="0"/>
        <v>244500</v>
      </c>
      <c r="I36" s="30"/>
      <c r="J36" s="55" t="s">
        <v>36</v>
      </c>
      <c r="K36" s="31" t="str">
        <f>IF((H32+H33+H34+H35+H36)-$E$23&gt;0,"да","нет")</f>
        <v>да</v>
      </c>
      <c r="L36" s="39" t="str">
        <f>IF((H32+H33+H34+H35+H36)-$E$24&gt;0,"да","нет")</f>
        <v>да</v>
      </c>
      <c r="M36" s="30"/>
    </row>
    <row r="37" spans="1:13" ht="12.75" x14ac:dyDescent="0.2">
      <c r="A37" s="22"/>
      <c r="B37" s="55" t="s">
        <v>37</v>
      </c>
      <c r="C37" s="26">
        <f t="shared" si="3"/>
        <v>75</v>
      </c>
      <c r="D37" s="25">
        <f>E37*D29</f>
        <v>15</v>
      </c>
      <c r="E37" s="23">
        <v>1</v>
      </c>
      <c r="F37" s="24">
        <f t="shared" si="1"/>
        <v>450000</v>
      </c>
      <c r="G37" s="24">
        <f t="shared" si="2"/>
        <v>138000</v>
      </c>
      <c r="H37" s="34">
        <f t="shared" si="0"/>
        <v>312000</v>
      </c>
      <c r="I37" s="30"/>
      <c r="J37" s="55" t="s">
        <v>37</v>
      </c>
      <c r="K37" s="31" t="str">
        <f>IF((H32+H33+H34+H35+H36+H37)-$E$23&gt;0,"да","нет")</f>
        <v>да</v>
      </c>
      <c r="L37" s="39" t="str">
        <f>IF((H32+H33+H34+H35+H36+H37)-$E$24&gt;0,"да","нет")</f>
        <v>да</v>
      </c>
      <c r="M37" s="30"/>
    </row>
    <row r="38" spans="1:13" ht="12.75" x14ac:dyDescent="0.2">
      <c r="A38" s="22"/>
      <c r="B38" s="55" t="s">
        <v>38</v>
      </c>
      <c r="C38" s="26">
        <f t="shared" si="3"/>
        <v>90</v>
      </c>
      <c r="D38" s="25">
        <f>E38*D29</f>
        <v>15</v>
      </c>
      <c r="E38" s="23">
        <v>1</v>
      </c>
      <c r="F38" s="24">
        <f t="shared" si="1"/>
        <v>525000</v>
      </c>
      <c r="G38" s="24">
        <f t="shared" si="2"/>
        <v>145500</v>
      </c>
      <c r="H38" s="34">
        <f t="shared" si="0"/>
        <v>379500</v>
      </c>
      <c r="I38" s="30"/>
      <c r="J38" s="55" t="s">
        <v>38</v>
      </c>
      <c r="K38" s="31" t="str">
        <f>IF((H32+H33+H34+H35+H36+H37+H38)-$E$23&gt;0,"да","нет")</f>
        <v>да</v>
      </c>
      <c r="L38" s="39" t="str">
        <f>IF((H32+H33+H34+H35+H36+H37+H38)-$E$24&gt;0,"да","нет")</f>
        <v>да</v>
      </c>
      <c r="M38" s="30"/>
    </row>
    <row r="39" spans="1:13" ht="12.75" x14ac:dyDescent="0.2">
      <c r="A39" s="22"/>
      <c r="B39" s="55" t="s">
        <v>39</v>
      </c>
      <c r="C39" s="26">
        <f t="shared" si="3"/>
        <v>105</v>
      </c>
      <c r="D39" s="25">
        <f>E39*D29</f>
        <v>15</v>
      </c>
      <c r="E39" s="23">
        <v>1</v>
      </c>
      <c r="F39" s="24">
        <f t="shared" si="1"/>
        <v>600000</v>
      </c>
      <c r="G39" s="24">
        <f t="shared" si="2"/>
        <v>153000</v>
      </c>
      <c r="H39" s="34">
        <f t="shared" si="0"/>
        <v>447000</v>
      </c>
      <c r="I39" s="30"/>
      <c r="J39" s="55" t="s">
        <v>39</v>
      </c>
      <c r="K39" s="31" t="str">
        <f>IF((H32+H33+H34+H35+H36+H37+H38+H39)-$E$23&gt;0,"да","нет")</f>
        <v>да</v>
      </c>
      <c r="L39" s="39" t="str">
        <f>IF((H32+H33+H34+H35+H36+H37+H38+H39)-$E$24&gt;0,"да","нет")</f>
        <v>да</v>
      </c>
      <c r="M39" s="30"/>
    </row>
    <row r="40" spans="1:13" ht="12.75" x14ac:dyDescent="0.2">
      <c r="A40" s="22"/>
      <c r="B40" s="55" t="s">
        <v>40</v>
      </c>
      <c r="C40" s="26">
        <f t="shared" si="3"/>
        <v>120</v>
      </c>
      <c r="D40" s="25">
        <f>E40*D29</f>
        <v>15</v>
      </c>
      <c r="E40" s="23">
        <v>1</v>
      </c>
      <c r="F40" s="24">
        <f t="shared" si="1"/>
        <v>675000</v>
      </c>
      <c r="G40" s="24">
        <f t="shared" si="2"/>
        <v>160500</v>
      </c>
      <c r="H40" s="34">
        <f t="shared" si="0"/>
        <v>514500</v>
      </c>
      <c r="I40" s="30"/>
      <c r="J40" s="55" t="s">
        <v>40</v>
      </c>
      <c r="K40" s="31" t="str">
        <f>IF((H32+H33+H34+H35+H36+H37+H38+H39+H40)-$E$23&gt;0,"да","нет")</f>
        <v>да</v>
      </c>
      <c r="L40" s="39" t="str">
        <f>IF((H32+H33+H34+H35+H36+H37+H38+H39+H40)-$E$24&gt;0,"да","нет")</f>
        <v>да</v>
      </c>
      <c r="M40" s="30"/>
    </row>
    <row r="41" spans="1:13" ht="12.75" x14ac:dyDescent="0.2">
      <c r="A41" s="22"/>
      <c r="B41" s="55" t="s">
        <v>41</v>
      </c>
      <c r="C41" s="26">
        <f t="shared" si="3"/>
        <v>135</v>
      </c>
      <c r="D41" s="35">
        <f>E41*D29</f>
        <v>15</v>
      </c>
      <c r="E41" s="23">
        <v>1</v>
      </c>
      <c r="F41" s="24">
        <f t="shared" si="1"/>
        <v>750000</v>
      </c>
      <c r="G41" s="24">
        <f t="shared" si="2"/>
        <v>168000</v>
      </c>
      <c r="H41" s="34">
        <f t="shared" si="0"/>
        <v>582000</v>
      </c>
      <c r="I41" s="30"/>
      <c r="J41" s="55" t="s">
        <v>41</v>
      </c>
      <c r="K41" s="31" t="str">
        <f>IF((H32+H33+H34+H35+H36+H37+H38+H39+H40+H41)-$E$23&gt;0,"да","нет")</f>
        <v>да</v>
      </c>
      <c r="L41" s="39" t="str">
        <f>IF((H32+H33+H34+H35+H36+H37+H38+H39+H40+H41)-$E$24&gt;0,"да","нет")</f>
        <v>да</v>
      </c>
      <c r="M41" s="30"/>
    </row>
    <row r="42" spans="1:13" ht="12.75" x14ac:dyDescent="0.2">
      <c r="A42" s="22"/>
      <c r="B42" s="55" t="s">
        <v>42</v>
      </c>
      <c r="C42" s="26">
        <f t="shared" si="3"/>
        <v>150</v>
      </c>
      <c r="D42" s="26">
        <f>E42*D29</f>
        <v>15</v>
      </c>
      <c r="E42" s="23">
        <v>1</v>
      </c>
      <c r="F42" s="24">
        <f t="shared" si="1"/>
        <v>825000</v>
      </c>
      <c r="G42" s="24">
        <f t="shared" si="2"/>
        <v>175500</v>
      </c>
      <c r="H42" s="34">
        <f t="shared" si="0"/>
        <v>649500</v>
      </c>
      <c r="I42" s="30"/>
      <c r="J42" s="56" t="s">
        <v>42</v>
      </c>
      <c r="K42" s="57" t="str">
        <f>IF((H32+H33+H34+H35+H36+H37+H38+H39+H40+H41+H42)-$E$23&gt;0,"да","нет")</f>
        <v>да</v>
      </c>
      <c r="L42" s="58" t="str">
        <f>IF((H32+H33+H34+H35+H36+H37+H38+H39+H40+H41+H42)-$E$24&gt;0,"да","нет")</f>
        <v>да</v>
      </c>
      <c r="M42" s="30"/>
    </row>
    <row r="43" spans="1:13" ht="13.5" thickBot="1" x14ac:dyDescent="0.25">
      <c r="A43" s="22"/>
      <c r="B43" s="55" t="s">
        <v>43</v>
      </c>
      <c r="C43" s="26">
        <f t="shared" si="3"/>
        <v>165</v>
      </c>
      <c r="D43" s="25">
        <f>E43*D29</f>
        <v>15</v>
      </c>
      <c r="E43" s="23">
        <v>1</v>
      </c>
      <c r="F43" s="24">
        <f t="shared" si="1"/>
        <v>900000</v>
      </c>
      <c r="G43" s="24">
        <f t="shared" si="2"/>
        <v>183000</v>
      </c>
      <c r="H43" s="34">
        <f t="shared" si="0"/>
        <v>717000</v>
      </c>
      <c r="I43" s="30"/>
      <c r="J43" s="59" t="s">
        <v>43</v>
      </c>
      <c r="K43" s="60" t="str">
        <f>IF((H32+H33+H34+H35+H36+H37+H38+H39+H40+H41+H42+H43)-$E$23&gt;0,"да","нет")</f>
        <v>да</v>
      </c>
      <c r="L43" s="61" t="str">
        <f>IF((H32+H33+H34+H35+H36+H37+H38+H39+H40+H41+H42+H43)-$E$24&gt;0,"да","нет")</f>
        <v>да</v>
      </c>
      <c r="M43" s="30"/>
    </row>
    <row r="44" spans="1:13" thickBot="1" x14ac:dyDescent="0.3">
      <c r="A44" s="17"/>
      <c r="B44" s="74" t="s">
        <v>44</v>
      </c>
      <c r="C44" s="75">
        <f t="shared" si="3"/>
        <v>180</v>
      </c>
      <c r="D44" s="76"/>
      <c r="E44" s="76"/>
      <c r="F44" s="77"/>
      <c r="G44" s="77"/>
      <c r="H44" s="36">
        <f>SUM(H32:H43)</f>
        <v>4149000</v>
      </c>
      <c r="I44" s="30"/>
      <c r="J44" s="89" t="s">
        <v>46</v>
      </c>
      <c r="K44" s="90"/>
      <c r="L44" s="90"/>
      <c r="M44" s="30"/>
    </row>
    <row r="45" spans="1:13" ht="14.25" x14ac:dyDescent="0.2">
      <c r="A45" s="27"/>
      <c r="B45" s="27"/>
      <c r="C45" s="2"/>
      <c r="D45" s="2"/>
      <c r="E45" s="2"/>
      <c r="F45" s="2"/>
      <c r="G45" s="2"/>
      <c r="H45" s="29"/>
      <c r="I45" s="29"/>
      <c r="J45" s="89" t="s">
        <v>47</v>
      </c>
      <c r="K45" s="90"/>
      <c r="L45" s="90"/>
      <c r="M45" s="30"/>
    </row>
    <row r="46" spans="1:13" ht="14.25" x14ac:dyDescent="0.2">
      <c r="A46" s="67"/>
      <c r="B46" s="63"/>
      <c r="C46" s="64"/>
      <c r="D46" s="64"/>
      <c r="E46" s="62"/>
      <c r="F46" s="62"/>
      <c r="G46" s="62"/>
      <c r="H46" s="62"/>
      <c r="I46" s="68"/>
      <c r="J46" s="68"/>
      <c r="K46" s="68"/>
      <c r="L46" s="62"/>
      <c r="M46" s="62"/>
    </row>
    <row r="47" spans="1:13" ht="14.25" x14ac:dyDescent="0.2">
      <c r="A47" s="67"/>
      <c r="B47" s="65"/>
      <c r="C47" s="62"/>
      <c r="D47" s="66"/>
      <c r="E47" s="62"/>
      <c r="F47" s="62"/>
      <c r="G47" s="62"/>
      <c r="H47" s="62"/>
      <c r="I47" s="68"/>
      <c r="J47" s="68"/>
      <c r="K47" s="68"/>
      <c r="L47" s="62"/>
      <c r="M47" s="62"/>
    </row>
    <row r="48" spans="1:13" ht="14.25" x14ac:dyDescent="0.2">
      <c r="A48" s="67"/>
      <c r="B48" s="65"/>
      <c r="C48" s="66"/>
      <c r="D48" s="66"/>
      <c r="E48" s="62"/>
      <c r="F48" s="62"/>
      <c r="G48" s="62"/>
      <c r="H48" s="62"/>
      <c r="I48" s="68"/>
      <c r="J48" s="68"/>
      <c r="K48" s="68"/>
      <c r="L48" s="62"/>
      <c r="M48" s="62"/>
    </row>
    <row r="49" spans="1:13" ht="12.75" x14ac:dyDescent="0.2">
      <c r="A49" s="68"/>
      <c r="B49" s="68"/>
      <c r="C49" s="68"/>
      <c r="D49" s="68"/>
      <c r="E49" s="62"/>
      <c r="F49" s="62"/>
      <c r="G49" s="62"/>
      <c r="H49" s="62"/>
      <c r="I49" s="68"/>
      <c r="J49" s="68"/>
      <c r="K49" s="68"/>
      <c r="L49" s="62"/>
      <c r="M49" s="62"/>
    </row>
  </sheetData>
  <mergeCells count="33">
    <mergeCell ref="G13:I13"/>
    <mergeCell ref="B22:E22"/>
    <mergeCell ref="B17:D17"/>
    <mergeCell ref="C1:K2"/>
    <mergeCell ref="G22:J22"/>
    <mergeCell ref="G23:I23"/>
    <mergeCell ref="J30:L30"/>
    <mergeCell ref="G10:I10"/>
    <mergeCell ref="G25:J26"/>
    <mergeCell ref="B18:D18"/>
    <mergeCell ref="G9:J9"/>
    <mergeCell ref="B9:E9"/>
    <mergeCell ref="G17:J17"/>
    <mergeCell ref="G16:I16"/>
    <mergeCell ref="B11:D11"/>
    <mergeCell ref="B10:D10"/>
    <mergeCell ref="B13:E13"/>
    <mergeCell ref="G11:I11"/>
    <mergeCell ref="G12:I12"/>
    <mergeCell ref="J44:L44"/>
    <mergeCell ref="J45:L45"/>
    <mergeCell ref="B16:D16"/>
    <mergeCell ref="B14:D14"/>
    <mergeCell ref="B15:D15"/>
    <mergeCell ref="G14:I14"/>
    <mergeCell ref="G15:I15"/>
    <mergeCell ref="B30:H30"/>
    <mergeCell ref="B29:C29"/>
    <mergeCell ref="B23:D23"/>
    <mergeCell ref="B24:D24"/>
    <mergeCell ref="B20:E20"/>
    <mergeCell ref="G24:I24"/>
    <mergeCell ref="B19:D19"/>
  </mergeCells>
  <pageMargins left="0.7" right="0.7" top="0.75" bottom="0.75" header="0.3" footer="0.3"/>
  <pageSetup paperSize="9" scale="70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Павел</cp:lastModifiedBy>
  <dcterms:created xsi:type="dcterms:W3CDTF">2015-08-05T08:40:11Z</dcterms:created>
  <dcterms:modified xsi:type="dcterms:W3CDTF">2015-09-16T07:34:51Z</dcterms:modified>
</cp:coreProperties>
</file>