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esh\Desktop\datanomics-project-exel-g3\excel-project-group-3\"/>
    </mc:Choice>
  </mc:AlternateContent>
  <xr:revisionPtr revIDLastSave="0" documentId="13_ncr:1_{6BC984FE-06F8-44EA-9B03-05F4D3211001}" xr6:coauthVersionLast="47" xr6:coauthVersionMax="47" xr10:uidLastSave="{00000000-0000-0000-0000-000000000000}"/>
  <bookViews>
    <workbookView xWindow="-110" yWindow="-110" windowWidth="19420" windowHeight="10300" firstSheet="2" activeTab="3" xr2:uid="{9C504889-49C9-40B1-AAA2-560E668D4FD1}"/>
  </bookViews>
  <sheets>
    <sheet name="IF FUNCTION 01 Practice" sheetId="3" r:id="rId1"/>
    <sheet name="CONCATENATE Practice" sheetId="7" r:id="rId2"/>
    <sheet name="VLOOKUP FUNCTION Practice" sheetId="2" r:id="rId3"/>
    <sheet name="INDEX MATCH FUNCTION Practice" sheetId="6" r:id="rId4"/>
    <sheet name="CUSTOMER INFO" sheetId="1" r:id="rId5"/>
    <sheet name="LEFT RIGHT MID Practice" sheetId="4" r:id="rId6"/>
    <sheet name="SUMIF Practice" sheetId="5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6" l="1"/>
  <c r="F12" i="6"/>
  <c r="D12" i="6"/>
  <c r="J9" i="6"/>
  <c r="I9" i="6"/>
  <c r="H9" i="6"/>
  <c r="G9" i="6"/>
  <c r="F9" i="6"/>
  <c r="I8" i="5"/>
  <c r="H21" i="5"/>
  <c r="J8" i="5"/>
  <c r="N8" i="5" a="1"/>
  <c r="N8" i="5" s="1"/>
  <c r="M8" i="5" a="1"/>
  <c r="M8" i="5" s="1"/>
  <c r="H12" i="4"/>
  <c r="H13" i="4"/>
  <c r="H14" i="4"/>
  <c r="H15" i="4"/>
  <c r="H16" i="4"/>
  <c r="H17" i="4"/>
  <c r="H11" i="4"/>
  <c r="G12" i="4"/>
  <c r="G13" i="4"/>
  <c r="G14" i="4"/>
  <c r="G15" i="4"/>
  <c r="G16" i="4"/>
  <c r="G17" i="4"/>
  <c r="G11" i="4"/>
  <c r="F13" i="4"/>
  <c r="F14" i="4"/>
  <c r="F15" i="4"/>
  <c r="F16" i="4"/>
  <c r="F17" i="4"/>
  <c r="F12" i="4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C14" i="4"/>
  <c r="C15" i="4"/>
  <c r="C16" i="4"/>
  <c r="C17" i="4"/>
  <c r="C12" i="4"/>
  <c r="F12" i="2"/>
  <c r="D12" i="2"/>
  <c r="J9" i="2"/>
  <c r="I9" i="2"/>
  <c r="H9" i="2"/>
  <c r="G9" i="2"/>
  <c r="F9" i="2"/>
  <c r="E11" i="7"/>
  <c r="E15" i="7"/>
  <c r="E19" i="7"/>
  <c r="D11" i="3"/>
  <c r="D12" i="3"/>
  <c r="D13" i="3"/>
  <c r="D14" i="3"/>
  <c r="D15" i="3"/>
  <c r="D16" i="3"/>
  <c r="D17" i="3"/>
  <c r="D18" i="3"/>
  <c r="D19" i="3"/>
  <c r="D20" i="3"/>
  <c r="C20" i="7"/>
  <c r="E20" i="7" s="1"/>
  <c r="C18" i="7"/>
  <c r="E18" i="7" s="1"/>
  <c r="C17" i="7"/>
  <c r="E17" i="7" s="1"/>
  <c r="C16" i="7"/>
  <c r="E16" i="7" s="1"/>
  <c r="C15" i="7"/>
  <c r="C14" i="7"/>
  <c r="E14" i="7" s="1"/>
  <c r="C13" i="7"/>
  <c r="E13" i="7" s="1"/>
  <c r="C12" i="7"/>
  <c r="E12" i="7" s="1"/>
  <c r="C11" i="7"/>
  <c r="C10" i="7"/>
  <c r="E10" i="7" s="1"/>
  <c r="C19" i="7"/>
  <c r="F11" i="4" l="1"/>
  <c r="E11" i="4"/>
  <c r="D11" i="4"/>
  <c r="C11" i="4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<sst xmlns="http://schemas.openxmlformats.org/spreadsheetml/2006/main" count="1171" uniqueCount="850">
  <si>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</si>
  <si>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</si>
  <si>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</si>
  <si>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</si>
  <si>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</si>
  <si>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</si>
  <si>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</si>
  <si>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</si>
  <si>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</si>
  <si>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</si>
  <si>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</si>
  <si>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</si>
  <si>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</si>
  <si>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</si>
  <si>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</si>
  <si>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</si>
  <si>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</si>
  <si>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</si>
  <si>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</si>
  <si>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</si>
  <si>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</si>
  <si>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</si>
  <si>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</si>
  <si>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</si>
  <si>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</si>
  <si>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</si>
  <si>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</si>
  <si>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</si>
  <si>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</si>
  <si>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</si>
  <si>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</si>
  <si>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</si>
  <si>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</si>
  <si>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</si>
  <si>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</si>
  <si>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</si>
  <si>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</si>
  <si>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</si>
  <si>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</si>
  <si>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</si>
  <si>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</si>
  <si>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</si>
  <si>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</si>
  <si>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</si>
  <si>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</si>
  <si>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</si>
  <si>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</si>
  <si>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</si>
  <si>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</si>
  <si>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</si>
  <si>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</si>
  <si>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</si>
  <si>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</si>
  <si>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</si>
  <si>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</si>
  <si>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</si>
  <si>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</si>
  <si>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</si>
  <si>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</si>
  <si>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</si>
  <si>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</si>
  <si>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</si>
  <si>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</si>
  <si>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</si>
  <si>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</si>
  <si>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</si>
  <si>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</si>
  <si>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</si>
  <si>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</si>
  <si>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</si>
  <si>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</si>
  <si>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</si>
  <si>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</si>
  <si>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</si>
  <si>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</si>
  <si>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</si>
  <si>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</si>
  <si>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</si>
  <si>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</si>
  <si>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</si>
  <si>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</si>
  <si>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</si>
  <si>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</si>
  <si>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</si>
  <si>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</si>
  <si>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</si>
  <si>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</si>
  <si>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</si>
  <si>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</si>
  <si>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</si>
  <si>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</si>
  <si>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</si>
  <si>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</si>
  <si>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</si>
  <si>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</si>
  <si>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</si>
  <si>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</si>
  <si>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</si>
  <si>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</si>
  <si>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</si>
  <si>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</si>
  <si>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</si>
  <si>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</si>
  <si>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</si>
  <si>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</si>
  <si>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</si>
  <si>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</si>
  <si>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</si>
  <si>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</si>
  <si>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</si>
  <si>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</si>
  <si>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</si>
  <si>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</si>
  <si>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</si>
  <si>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</si>
  <si>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</si>
  <si>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</si>
  <si>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</si>
  <si>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</si>
  <si>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</si>
  <si>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</si>
  <si>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</si>
  <si>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</si>
  <si>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</si>
  <si>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</si>
  <si>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</si>
  <si>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</si>
  <si>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</si>
  <si>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</si>
  <si>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</si>
  <si>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</si>
  <si>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</si>
  <si>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</si>
  <si>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</si>
  <si>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</si>
  <si>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</si>
  <si>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</si>
  <si>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</si>
  <si>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</si>
  <si>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</si>
  <si>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</si>
  <si>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</si>
  <si>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</si>
  <si>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</si>
  <si>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</si>
  <si>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</si>
  <si>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</si>
  <si>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</si>
  <si>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</si>
  <si>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</si>
  <si>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</si>
  <si>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</si>
  <si>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</si>
  <si>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</si>
  <si>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</si>
  <si>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</si>
  <si>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</si>
  <si>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</si>
  <si>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</si>
  <si>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</si>
  <si>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</si>
  <si>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</si>
  <si>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</si>
  <si>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</si>
  <si>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</si>
  <si>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</si>
  <si>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</si>
  <si>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</si>
  <si>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</si>
  <si>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</si>
  <si>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</si>
  <si>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</si>
  <si>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</si>
  <si>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</si>
  <si>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</si>
  <si>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</si>
  <si>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</si>
  <si>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</si>
  <si>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</si>
  <si>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</si>
  <si>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</si>
  <si>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</si>
  <si>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</si>
  <si>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</si>
  <si>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</si>
  <si>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</si>
  <si>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</si>
  <si>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</si>
  <si>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</si>
  <si>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</si>
  <si>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</si>
  <si>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</si>
  <si>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</si>
  <si>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</si>
  <si>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</si>
  <si>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</si>
  <si>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</si>
  <si>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</si>
  <si>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</si>
  <si>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</si>
  <si>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</si>
  <si>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</si>
  <si>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</si>
  <si>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</si>
  <si>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</si>
  <si>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</si>
  <si>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</si>
  <si>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</si>
  <si>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</si>
  <si>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</si>
  <si>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</si>
  <si>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</si>
  <si>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</si>
  <si>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</si>
  <si>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</si>
  <si>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</si>
  <si>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</si>
  <si>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</si>
  <si>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</si>
  <si>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</si>
  <si>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</si>
  <si>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</si>
  <si>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</si>
  <si>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</si>
  <si>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</si>
  <si>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</si>
  <si>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</si>
  <si>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</si>
  <si>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</si>
  <si>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</si>
  <si>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</si>
  <si>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</si>
  <si>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</si>
  <si>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</si>
  <si>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</si>
  <si>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</si>
  <si>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</si>
  <si>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</si>
  <si>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</si>
  <si>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</si>
  <si>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</si>
  <si>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</si>
  <si>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</si>
  <si>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</si>
  <si>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</si>
  <si>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</si>
  <si>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</si>
  <si>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</si>
  <si>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</si>
  <si>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</si>
  <si>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</si>
  <si>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</si>
  <si>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</si>
  <si>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</si>
  <si>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</si>
  <si>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</si>
  <si>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</si>
  <si>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</si>
  <si>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</si>
  <si>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</si>
  <si>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</si>
  <si>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</si>
  <si>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</si>
  <si>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</si>
  <si>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</si>
  <si>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</si>
  <si>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</si>
  <si>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</si>
  <si>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</si>
  <si>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</si>
  <si>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</si>
  <si>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</si>
  <si>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</si>
  <si>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</si>
  <si>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</si>
  <si>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</si>
  <si>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</si>
  <si>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</si>
  <si>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</si>
  <si>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</si>
  <si>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</si>
  <si>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</si>
  <si>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</si>
  <si>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</si>
  <si>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</si>
  <si>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</si>
  <si>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</si>
  <si>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</si>
  <si>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</si>
  <si>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</si>
  <si>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</si>
  <si>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</si>
  <si>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</si>
  <si>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</si>
  <si>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</si>
  <si>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</si>
  <si>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</si>
  <si>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</si>
  <si>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</si>
  <si>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</si>
  <si>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</si>
  <si>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</si>
  <si>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</si>
  <si>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</si>
  <si>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</si>
  <si>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</si>
  <si>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</si>
  <si>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</si>
  <si>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</si>
  <si>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</si>
  <si>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</si>
  <si>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</si>
  <si>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</si>
  <si>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</si>
  <si>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</si>
  <si>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</si>
  <si>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</si>
  <si>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</si>
  <si>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</si>
  <si>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</si>
  <si>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</si>
  <si>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</si>
  <si>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</si>
  <si>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</si>
  <si>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</si>
  <si>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</si>
  <si>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</si>
  <si>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</si>
  <si>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</si>
  <si>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</si>
  <si>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</si>
  <si>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</si>
  <si>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</si>
  <si>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</si>
  <si>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</si>
  <si>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</si>
  <si>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</si>
  <si>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</si>
  <si>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</si>
  <si>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</si>
  <si>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</si>
  <si>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</si>
  <si>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</si>
  <si>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</si>
  <si>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</si>
  <si>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</si>
  <si>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</si>
  <si>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</si>
  <si>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</si>
  <si>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</si>
  <si>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</si>
  <si>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</si>
  <si>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</si>
  <si>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</si>
  <si>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</si>
  <si>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</si>
  <si>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</si>
  <si>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</si>
  <si>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</si>
  <si>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</si>
  <si>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</si>
  <si>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</si>
  <si>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</si>
  <si>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</si>
  <si>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</si>
  <si>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</si>
  <si>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</si>
  <si>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</si>
  <si>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</si>
  <si>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</si>
  <si>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</si>
  <si>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</si>
  <si>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</si>
  <si>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</si>
  <si>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</si>
  <si>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</si>
  <si>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</si>
  <si>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</si>
  <si>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</si>
  <si>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</si>
  <si>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</si>
  <si>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</si>
  <si>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</si>
  <si>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</si>
  <si>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</si>
  <si>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</si>
  <si>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</si>
  <si>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</si>
  <si>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</si>
  <si>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</si>
  <si>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</si>
  <si>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</si>
  <si>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</si>
  <si>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</si>
  <si>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</si>
  <si>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</si>
  <si>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</si>
  <si>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</si>
  <si>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</si>
  <si>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</si>
  <si>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</si>
  <si>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</si>
  <si>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</si>
  <si>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</si>
  <si>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</si>
  <si>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</si>
  <si>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</si>
  <si>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</si>
  <si>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</si>
  <si>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</si>
  <si>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</si>
  <si>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</si>
  <si>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</si>
  <si>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</si>
  <si>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</si>
  <si>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</si>
  <si>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</si>
  <si>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</si>
  <si>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</si>
  <si>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</si>
  <si>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</si>
  <si>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</si>
  <si>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</si>
  <si>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</si>
  <si>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</si>
  <si>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</si>
  <si>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</si>
  <si>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</si>
  <si>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</si>
  <si>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</si>
  <si>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</si>
  <si>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</si>
  <si>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</si>
  <si>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</si>
  <si>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</si>
  <si>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</si>
  <si>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</si>
  <si>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</si>
  <si>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</si>
  <si>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</si>
  <si>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</si>
  <si>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</si>
  <si>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</si>
  <si>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</si>
  <si>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</si>
  <si>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</si>
  <si>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</si>
  <si>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</si>
  <si>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</si>
  <si>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</si>
  <si>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</si>
  <si>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</si>
  <si>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</si>
  <si>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</si>
  <si>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</si>
  <si>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</si>
  <si>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</si>
  <si>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</si>
  <si>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</si>
  <si>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</si>
  <si>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</si>
  <si>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</si>
  <si>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</si>
  <si>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</si>
  <si>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</si>
  <si>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</si>
  <si>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</si>
  <si>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</si>
  <si>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</si>
  <si>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</si>
  <si>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</si>
  <si>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</si>
  <si>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</si>
  <si>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</si>
  <si>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</si>
  <si>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</si>
  <si>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</si>
  <si>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</si>
  <si>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</si>
  <si>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</si>
  <si>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</si>
  <si>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</si>
  <si>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</si>
  <si>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</si>
  <si>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</si>
  <si>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</si>
  <si>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</si>
  <si>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</si>
  <si>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</si>
  <si>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</si>
  <si>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</si>
  <si>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</si>
  <si>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</si>
  <si>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</si>
  <si>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</si>
  <si>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</si>
  <si>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</si>
  <si>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</si>
  <si>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</si>
  <si>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</si>
  <si>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</si>
  <si>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</si>
  <si>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</si>
  <si>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</si>
  <si>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</si>
  <si>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</si>
  <si>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</si>
  <si>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</si>
  <si>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</si>
  <si>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</si>
  <si>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</si>
  <si>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</si>
  <si>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</si>
  <si>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</si>
  <si>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</si>
  <si>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</si>
  <si>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</si>
  <si>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</si>
  <si>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</si>
  <si>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</si>
  <si>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</si>
  <si>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</si>
  <si>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</si>
  <si>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</si>
  <si>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</si>
  <si>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</si>
  <si>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</si>
  <si>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</si>
  <si>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</si>
  <si>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</si>
  <si>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</si>
  <si>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</si>
  <si>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</si>
  <si>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</si>
  <si>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</si>
  <si>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</si>
  <si>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</si>
  <si>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</si>
  <si>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</si>
  <si>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</si>
  <si>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</si>
  <si>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</si>
  <si>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</si>
  <si>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</si>
  <si>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</si>
  <si>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</si>
  <si>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</si>
  <si>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</si>
  <si>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</si>
  <si>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</si>
  <si>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</si>
  <si>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</si>
  <si>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</si>
  <si>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</si>
  <si>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</si>
  <si>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</si>
  <si>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</si>
  <si>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</si>
  <si>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</si>
  <si>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</si>
  <si>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</si>
  <si>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</si>
  <si>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</si>
  <si>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</si>
  <si>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</si>
  <si>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</si>
  <si>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</si>
  <si>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</si>
  <si>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</si>
  <si>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</si>
  <si>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</si>
  <si>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</si>
  <si>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</si>
  <si>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</si>
  <si>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</si>
  <si>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</si>
  <si>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</si>
  <si>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</si>
  <si>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</si>
  <si>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</si>
  <si>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</si>
  <si>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</si>
  <si>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</si>
  <si>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</si>
  <si>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</si>
  <si>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</si>
  <si>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</si>
  <si>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</si>
  <si>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</si>
  <si>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</si>
  <si>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</si>
  <si>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</si>
  <si>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</si>
  <si>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</si>
  <si>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</si>
  <si>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</si>
  <si>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</si>
  <si>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</si>
  <si>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</si>
  <si>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</si>
  <si>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</si>
  <si>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</si>
  <si>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</si>
  <si>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</si>
  <si>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</si>
  <si>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</si>
  <si>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</si>
  <si>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</si>
  <si>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</si>
  <si>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</si>
  <si>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</si>
  <si>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</si>
  <si>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</si>
  <si>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</si>
  <si>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</si>
  <si>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</si>
  <si>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</si>
  <si>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</si>
  <si>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</si>
  <si>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</si>
  <si>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</si>
  <si>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</si>
  <si>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</si>
  <si>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</si>
  <si>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</si>
  <si>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</si>
  <si>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</si>
  <si>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</si>
  <si>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</si>
  <si>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</si>
  <si>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</si>
  <si>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</si>
  <si>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</si>
  <si>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</si>
  <si>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</si>
  <si>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</si>
  <si>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</si>
  <si>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</si>
  <si>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</si>
  <si>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</si>
  <si>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</si>
  <si>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</si>
  <si>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</si>
  <si>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</si>
  <si>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</si>
  <si>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</si>
  <si>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</si>
  <si>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</si>
  <si>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</si>
  <si>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</si>
  <si>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</si>
  <si>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</si>
  <si>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</si>
  <si>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</si>
  <si>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</si>
  <si>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</si>
  <si>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</si>
  <si>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</si>
  <si>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</si>
  <si>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</si>
  <si>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</si>
  <si>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</si>
  <si>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</si>
  <si>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</si>
  <si>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</si>
  <si>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</si>
  <si>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</si>
  <si>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</si>
  <si>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</si>
  <si>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</si>
  <si>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</si>
  <si>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</si>
  <si>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</si>
  <si>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</si>
  <si>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</si>
  <si>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</si>
  <si>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</si>
  <si>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</si>
  <si>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</si>
  <si>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</si>
  <si>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</si>
  <si>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</si>
  <si>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</si>
  <si>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</si>
  <si>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</si>
  <si>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</si>
  <si>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</si>
  <si>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</si>
  <si>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</si>
  <si>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</si>
  <si>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</si>
  <si>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</si>
  <si>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</si>
  <si>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</si>
  <si>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</si>
  <si>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</si>
  <si>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</si>
  <si>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</si>
  <si>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</si>
  <si>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</si>
  <si>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</si>
  <si>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</si>
  <si>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</si>
  <si>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</si>
  <si>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</si>
  <si>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</si>
  <si>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</si>
  <si>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</si>
  <si>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</si>
  <si>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</si>
  <si>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</si>
  <si>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</si>
  <si>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</si>
  <si>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</si>
  <si>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</si>
  <si>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</si>
  <si>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</si>
  <si>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</si>
  <si>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</si>
  <si>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</si>
  <si>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</si>
  <si>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</si>
  <si>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</si>
  <si>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</si>
  <si>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</si>
  <si>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</si>
  <si>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</si>
  <si>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</si>
  <si>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</si>
  <si>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</si>
  <si>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</si>
  <si>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</si>
  <si>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</si>
  <si>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</si>
  <si>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</si>
  <si>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</si>
  <si>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</si>
  <si>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</si>
  <si>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</si>
  <si>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</si>
  <si>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</si>
  <si>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</si>
  <si>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</si>
  <si>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</si>
  <si>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</si>
  <si>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</si>
  <si>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</si>
  <si>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</si>
  <si>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</si>
  <si>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</si>
  <si>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</si>
  <si>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</si>
  <si>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</si>
  <si>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</si>
  <si>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</si>
  <si>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</si>
  <si>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</si>
  <si>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</si>
  <si>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</si>
  <si>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</si>
  <si>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</si>
  <si>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</si>
  <si>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</si>
  <si>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</si>
  <si>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</si>
  <si>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</si>
  <si>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</si>
  <si>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</si>
  <si>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</si>
  <si>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</si>
  <si>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</si>
  <si>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</si>
  <si>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</si>
  <si>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</si>
  <si>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</si>
  <si>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</si>
  <si>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</si>
  <si>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</si>
  <si>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</si>
  <si>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</si>
  <si>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</si>
  <si>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</si>
  <si>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</si>
  <si>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</si>
  <si>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</si>
  <si>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</si>
  <si>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</si>
  <si>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</si>
  <si>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</si>
  <si>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</si>
  <si>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</si>
  <si>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</si>
  <si>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</si>
  <si>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</si>
  <si>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</si>
  <si>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</si>
  <si>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</si>
  <si>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</si>
  <si>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</si>
  <si>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</si>
  <si>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</si>
  <si>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</si>
  <si>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</si>
  <si>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</si>
  <si>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</si>
  <si>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</si>
  <si>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</si>
  <si>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</si>
  <si>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</si>
  <si>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</si>
  <si>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</si>
  <si>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</si>
  <si>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</si>
  <si>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</si>
  <si>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</si>
  <si>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</si>
  <si>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</si>
  <si>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</si>
  <si>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</si>
  <si>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</si>
  <si>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</si>
  <si>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</si>
  <si>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</si>
  <si>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</si>
  <si>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</si>
  <si>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</si>
  <si>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</si>
  <si>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</si>
  <si>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</si>
  <si>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</si>
  <si>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</si>
  <si>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</si>
  <si>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</si>
  <si>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</si>
  <si>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</si>
  <si>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</si>
  <si>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</si>
  <si>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</si>
  <si>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</si>
  <si>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</si>
  <si>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</si>
  <si>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</si>
  <si>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</si>
  <si>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</si>
  <si>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</si>
  <si>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</si>
  <si>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CLASS NAME</t>
  </si>
  <si>
    <t xml:space="preserve"> </t>
  </si>
  <si>
    <t xml:space="preserve">Rating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</si>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</sst>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43" fontId="0" fillId="0" borderId="0" xfId="1" applyFont="1"/>
    <xf numFmtId="0" fontId="0" fillId="0" borderId="0" xfId="0" quotePrefix="1" applyAlignment="1">
      <alignment horizontal="center"/>
    </xf>
    <xf numFmtId="44" fontId="0" fillId="0" borderId="0" xfId="2" applyFont="1"/>
    <xf numFmtId="0" fontId="0" fillId="0" borderId="0" xfId="0" quotePrefix="1"/>
    <xf numFmtId="0" fontId="2" fillId="2" borderId="3" xfId="0" applyFont="1" applyFill="1" applyBorder="1"/>
    <xf numFmtId="44" fontId="0" fillId="4" borderId="3" xfId="2" applyFont="1" applyFill="1" applyBorder="1"/>
    <xf numFmtId="14" fontId="0" fillId="0" borderId="0" xfId="0" applyNumberFormat="1"/>
    <xf numFmtId="0" fontId="9" fillId="2" borderId="0" xfId="0" applyFont="1" applyFill="1" applyAlignment="1">
      <alignment horizontal="center"/>
    </xf>
    <xf numFmtId="0" fontId="2" fillId="5" borderId="0" xfId="0" applyFont="1" applyFill="1" applyBorder="1"/>
    <xf numFmtId="0" fontId="11" fillId="0" borderId="0" xfId="0" applyFont="1"/>
    <xf numFmtId="0" fontId="11" fillId="5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_Customer Info" xfId="3" xr:uid="{5B29114F-3462-423F-BB2A-9DE6CDF9AB03}"/>
  </cellStyles>
  <dxfs count="32">
    <dxf>
      <font>
        <color rgb="FF006100"/>
      </font>
      <fill>
        <patternFill>
          <bgColor rgb="FFC6EFCE"/>
        </patternFill>
      </fill>
    </dxf>
    <dxf>
      <font>
        <b/>
        <i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31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30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9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8">
      <calculatedColumnFormula>TODAY()+12</calculatedColumnFormula>
    </tableColumn>
    <tableColumn id="2" xr3:uid="{6A55012A-8882-4F48-BB58-C8756D3DDB37}" name="PERCENTAGE" dataDxfId="27" dataCellStyle="Comma"/>
    <tableColumn id="3" xr3:uid="{894B24EC-5522-489C-992E-2FE14787EBB4}" name="STATUS" dataDxfId="26">
      <calculatedColumnFormula>IF(D10=1, "COMPLETE",IF(TODAY()&lt;Table28[[#This Row],[DUE DATE]], ( IF(D10&gt;0, "IN PROGRESS", "NOT STARTED")),_xlfn.CONCAT( IF(D10&gt;0, "IN PROGRESS", "NOT STARTED")," PASS DUE")))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25" tableBorderDxfId="24" dataCellStyle="Normal_Customer Info">
  <autoFilter ref="A1:I92" xr:uid="{33761F1C-CD1E-4D9D-A116-776D8C10A0F3}"/>
  <tableColumns count="9">
    <tableColumn id="1" xr3:uid="{0B21E4DF-1BE9-442C-91B6-5D982E20EAAF}" name="Customer ID" dataDxfId="23" dataCellStyle="Normal_Customer Info"/>
    <tableColumn id="2" xr3:uid="{B2303E18-46EF-4012-AFFF-2F36313522E1}" name="Company Name" dataDxfId="22" dataCellStyle="Normal_Customer Info"/>
    <tableColumn id="3" xr3:uid="{0EB485C1-E027-4E44-9816-163BE46CC5BD}" name="Contact Name" dataDxfId="21" dataCellStyle="Normal_Customer Info"/>
    <tableColumn id="5" xr3:uid="{1CD1DFB3-CC11-4FF5-BE05-FBD86F1E03DC}" name="Address" dataDxfId="20" dataCellStyle="Normal_Customer Info"/>
    <tableColumn id="6" xr3:uid="{6F40B2DC-786B-44FB-BF57-27C1F3C11A50}" name="City" dataDxfId="19" dataCellStyle="Normal_Customer Info"/>
    <tableColumn id="7" xr3:uid="{BE59FE62-06B3-4539-AAEF-4B233706746D}" name="Region" dataDxfId="18" dataCellStyle="Normal_Customer Info"/>
    <tableColumn id="8" xr3:uid="{353BC7A9-288B-485C-BD71-CE2CCA02F728}" name="Postal Code" dataDxfId="17" dataCellStyle="Normal_Customer Info"/>
    <tableColumn id="9" xr3:uid="{0F98A9A0-D426-491A-8D7E-9B7649B52B1D}" name="Country" dataDxfId="16" dataCellStyle="Normal_Customer Info"/>
    <tableColumn id="10" xr3:uid="{0B3205FC-9D0A-4B7A-9CFA-900C03ED71FB}" name="Phone" dataDxfId="15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 dataDxfId="12"/>
    <tableColumn id="3" xr3:uid="{E2D5E53C-F135-4D8C-AE67-B7149C399860}" name="BRANCH" dataDxfId="11"/>
    <tableColumn id="4" xr3:uid="{B30C424E-11CD-470B-92EB-D5D54D805653}" name="YEAR" dataDxfId="10"/>
    <tableColumn id="5" xr3:uid="{88DAC759-628A-41A0-8715-0ED75C5C3082}" name="LEVEL CODE" dataDxfId="9">
      <calculatedColumnFormula>RIGHT(Table3[[#This Row],[TRAINING CODE]],2)</calculatedColumnFormula>
    </tableColumn>
    <tableColumn id="6" xr3:uid="{D9B352CE-4C3E-4CEE-89A5-9D991E3DE954}" name="LEVEL" dataDxfId="8">
      <calculatedColumnFormula>VLOOKUP(RIGHT(B11,2),Table4[],2,FALSE)</calculatedColumnFormula>
    </tableColumn>
    <tableColumn id="7" xr3:uid="{56FB84C4-842C-45D9-B9B8-56E1C80F2C98}" name="CLASS NAME" dataDxfId="7">
      <calculatedColumnFormula>VLOOKUP(LEFT(B11,2),Table46[],2,FALSE)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14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13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6"/>
    <tableColumn id="2" xr3:uid="{C278F0A8-15A3-422C-A7A5-B3194F40A299}" name="GROSS" dataDxfId="5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6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topLeftCell="A8" workbookViewId="0">
      <selection activeCell="C10" sqref="C10:C20"/>
    </sheetView>
  </sheetViews>
  <sheetFormatPr defaultRowHeight="14.5" x14ac:dyDescent="0.35"/>
  <cols>
    <col min="2" max="2" width="15.36328125" customWidth="1"/>
    <col min="3" max="3" width="18" customWidth="1"/>
    <col min="4" max="4" width="12.54296875" bestFit="1" customWidth="1"/>
  </cols>
  <sheetData>
    <row r="1" spans="2:8" ht="23.5" x14ac:dyDescent="0.55000000000000004">
      <c r="B1" s="15" t="s">
        <v>667</v>
      </c>
      <c r="C1" s="15"/>
      <c r="D1" s="15"/>
      <c r="E1" s="15"/>
      <c r="F1" s="15"/>
      <c r="G1" s="15"/>
      <c r="H1" s="15"/>
    </row>
    <row r="9" spans="2:8" ht="18.5" x14ac:dyDescent="0.45">
      <c r="B9" s="4" t="s">
        <v>671</v>
      </c>
      <c r="C9" s="4" t="s">
        <v>669</v>
      </c>
      <c r="D9" s="4" t="s">
        <v>683</v>
      </c>
    </row>
    <row r="10" spans="2:8" x14ac:dyDescent="0.3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35">
      <c r="B11" t="s">
        <v>673</v>
      </c>
      <c r="C11" s="8">
        <v>1</v>
      </c>
      <c r="D11" t="str">
        <f t="shared" ref="D11:D20" si="0">IF(C11=1, "COMPLETE", IF(C11&gt;0, "IN PROGRESS", "NOT STARTED"))</f>
        <v>COMPLETE</v>
      </c>
    </row>
    <row r="12" spans="2:8" x14ac:dyDescent="0.35">
      <c r="B12" t="s">
        <v>674</v>
      </c>
      <c r="C12" s="8">
        <v>0</v>
      </c>
      <c r="D12" t="str">
        <f t="shared" si="0"/>
        <v>NOT STARTED</v>
      </c>
    </row>
    <row r="13" spans="2:8" x14ac:dyDescent="0.3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35">
      <c r="B14" t="s">
        <v>676</v>
      </c>
      <c r="C14" s="8">
        <v>0.1</v>
      </c>
      <c r="D14" t="str">
        <f t="shared" si="0"/>
        <v>IN PROGRESS</v>
      </c>
    </row>
    <row r="15" spans="2:8" x14ac:dyDescent="0.35">
      <c r="B15" t="s">
        <v>677</v>
      </c>
      <c r="C15" s="8">
        <v>1</v>
      </c>
      <c r="D15" t="str">
        <f t="shared" si="0"/>
        <v>COMPLETE</v>
      </c>
    </row>
    <row r="16" spans="2:8" x14ac:dyDescent="0.35">
      <c r="B16" t="s">
        <v>678</v>
      </c>
      <c r="C16" s="8">
        <v>0.95</v>
      </c>
      <c r="D16" t="str">
        <f t="shared" si="0"/>
        <v>IN PROGRESS</v>
      </c>
    </row>
    <row r="17" spans="2:4" x14ac:dyDescent="0.35">
      <c r="B17" t="s">
        <v>679</v>
      </c>
      <c r="C17" s="8">
        <v>0.43</v>
      </c>
      <c r="D17" t="str">
        <f t="shared" si="0"/>
        <v>IN PROGRESS</v>
      </c>
    </row>
    <row r="18" spans="2:4" x14ac:dyDescent="0.35">
      <c r="B18" t="s">
        <v>680</v>
      </c>
      <c r="C18" s="8">
        <v>0</v>
      </c>
      <c r="D18" t="str">
        <f t="shared" si="0"/>
        <v>NOT STARTED</v>
      </c>
    </row>
    <row r="19" spans="2:4" x14ac:dyDescent="0.35">
      <c r="B19" t="s">
        <v>681</v>
      </c>
      <c r="C19" s="8">
        <v>1</v>
      </c>
      <c r="D19" t="str">
        <f t="shared" si="0"/>
        <v>COMPLETE</v>
      </c>
    </row>
    <row r="20" spans="2:4" x14ac:dyDescent="0.3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conditionalFormatting sqref="C10:C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{7557D70A-5DC7-48BE-9B43-13CC15A4EAC7}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57D70A-5DC7-48BE-9B43-13CC15A4EA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topLeftCell="A5" workbookViewId="0">
      <selection activeCell="H13" sqref="H13"/>
    </sheetView>
  </sheetViews>
  <sheetFormatPr defaultRowHeight="14.5" x14ac:dyDescent="0.35"/>
  <cols>
    <col min="2" max="3" width="15.36328125" customWidth="1"/>
    <col min="4" max="4" width="18" customWidth="1"/>
    <col min="5" max="5" width="21.08984375" bestFit="1" customWidth="1"/>
  </cols>
  <sheetData>
    <row r="1" spans="2:9" ht="23.5" x14ac:dyDescent="0.55000000000000004">
      <c r="B1" s="15" t="s">
        <v>667</v>
      </c>
      <c r="C1" s="15"/>
      <c r="D1" s="15"/>
      <c r="E1" s="15"/>
      <c r="F1" s="15"/>
      <c r="G1" s="15"/>
      <c r="H1" s="15"/>
      <c r="I1" s="15"/>
    </row>
    <row r="9" spans="2:9" ht="18.5" x14ac:dyDescent="0.45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35">
      <c r="B10" t="s">
        <v>672</v>
      </c>
      <c r="C10" s="14">
        <f ca="1">TODAY()+2</f>
        <v>44907</v>
      </c>
      <c r="D10" s="8">
        <v>0.88</v>
      </c>
      <c r="E10" t="str">
        <f ca="1">IF(D10=1, "COMPLETE",IF(TODAY()&lt;Table28[[#This Row],[DUE DATE]], ( IF(D10&gt;0, "IN PROGRESS", "NOT STARTED")),_xlfn.CONCAT( IF(D10&gt;0, "IN PROGRESS", "NOT STARTED")," PASS DUE")))</f>
        <v>IN PROGRESS</v>
      </c>
    </row>
    <row r="11" spans="2:9" x14ac:dyDescent="0.35">
      <c r="B11" t="s">
        <v>673</v>
      </c>
      <c r="C11" s="14">
        <f ca="1">TODAY()+12</f>
        <v>44917</v>
      </c>
      <c r="D11" s="8">
        <v>1</v>
      </c>
      <c r="E11" t="str">
        <f ca="1">IF(D11=1, "COMPLETE",IF(TODAY()&lt;Table28[[#This Row],[DUE DATE]], ( IF(D11&gt;0, "IN PROGRESS", "NOT STARTED")),_xlfn.CONCAT( IF(D11&gt;0, "IN PROGRESS", "NOT STARTED")," PASS DUE")))</f>
        <v>COMPLETE</v>
      </c>
    </row>
    <row r="12" spans="2:9" x14ac:dyDescent="0.35">
      <c r="B12" t="s">
        <v>674</v>
      </c>
      <c r="C12" s="14">
        <f ca="1">TODAY()-3</f>
        <v>44902</v>
      </c>
      <c r="D12" s="8">
        <v>0</v>
      </c>
      <c r="E12" t="str">
        <f ca="1">IF(D12=1, "COMPLETE",IF(TODAY()&lt;Table28[[#This Row],[DUE DATE]], ( IF(D12&gt;0, "IN PROGRESS", "NOT STARTED")),_xlfn.CONCAT( IF(D12&gt;0, "IN PROGRESS", "NOT STARTED")," PASS DUE")))</f>
        <v>NOT STARTED PASS DUE</v>
      </c>
    </row>
    <row r="13" spans="2:9" x14ac:dyDescent="0.35">
      <c r="B13" t="s">
        <v>675</v>
      </c>
      <c r="C13" s="14">
        <f ca="1">TODAY()+10</f>
        <v>44915</v>
      </c>
      <c r="D13" s="8">
        <v>7.0000000000000007E-2</v>
      </c>
      <c r="E13" t="str">
        <f ca="1">IF(D13=1, "COMPLETE",IF(TODAY()&lt;Table28[[#This Row],[DUE DATE]], ( IF(D13&gt;0, "IN PROGRESS", "NOT STARTED")),_xlfn.CONCAT( IF(D13&gt;0, "IN PROGRESS", "NOT STARTED")," PASS DUE")))</f>
        <v>IN PROGRESS</v>
      </c>
    </row>
    <row r="14" spans="2:9" x14ac:dyDescent="0.35">
      <c r="B14" t="s">
        <v>676</v>
      </c>
      <c r="C14" s="14">
        <f ca="1">TODAY()+1</f>
        <v>44906</v>
      </c>
      <c r="D14" s="8">
        <v>0.1</v>
      </c>
      <c r="E14" t="str">
        <f ca="1">IF(D14=1, "COMPLETE",IF(TODAY()&lt;Table28[[#This Row],[DUE DATE]], ( IF(D14&gt;0, "IN PROGRESS", "NOT STARTED")),_xlfn.CONCAT( IF(D14&gt;0, "IN PROGRESS", "NOT STARTED")," PASS DUE")))</f>
        <v>IN PROGRESS</v>
      </c>
    </row>
    <row r="15" spans="2:9" x14ac:dyDescent="0.35">
      <c r="B15" t="s">
        <v>677</v>
      </c>
      <c r="C15" s="14">
        <f ca="1">TODAY()-5</f>
        <v>44900</v>
      </c>
      <c r="D15" s="8">
        <v>1</v>
      </c>
      <c r="E15" t="str">
        <f ca="1">IF(D15=1, "COMPLETE",IF(TODAY()&lt;Table28[[#This Row],[DUE DATE]], ( IF(D15&gt;0, "IN PROGRESS", "NOT STARTED")),_xlfn.CONCAT( IF(D15&gt;0, "IN PROGRESS", "NOT STARTED")," PASS DUE")))</f>
        <v>COMPLETE</v>
      </c>
    </row>
    <row r="16" spans="2:9" x14ac:dyDescent="0.35">
      <c r="B16" t="s">
        <v>678</v>
      </c>
      <c r="C16" s="14">
        <f ca="1">TODAY()+2</f>
        <v>44907</v>
      </c>
      <c r="D16" s="8">
        <v>0.95</v>
      </c>
      <c r="E16" t="str">
        <f ca="1">IF(D16=1, "COMPLETE",IF(TODAY()&lt;Table28[[#This Row],[DUE DATE]], ( IF(D16&gt;0, "IN PROGRESS", "NOT STARTED")),_xlfn.CONCAT( IF(D16&gt;0, "IN PROGRESS", "NOT STARTED")," PASS DUE")))</f>
        <v>IN PROGRESS</v>
      </c>
    </row>
    <row r="17" spans="2:5" x14ac:dyDescent="0.35">
      <c r="B17" t="s">
        <v>679</v>
      </c>
      <c r="C17" s="14">
        <f ca="1">TODAY()+12</f>
        <v>44917</v>
      </c>
      <c r="D17" s="8">
        <v>0.43</v>
      </c>
      <c r="E17" t="str">
        <f ca="1">IF(D17=1, "COMPLETE",IF(TODAY()&lt;Table28[[#This Row],[DUE DATE]], ( IF(D17&gt;0, "IN PROGRESS", "NOT STARTED")),_xlfn.CONCAT( IF(D17&gt;0, "IN PROGRESS", "NOT STARTED")," PASS DUE")))</f>
        <v>IN PROGRESS</v>
      </c>
    </row>
    <row r="18" spans="2:5" x14ac:dyDescent="0.35">
      <c r="B18" t="s">
        <v>680</v>
      </c>
      <c r="C18" s="14">
        <f ca="1">TODAY()-1</f>
        <v>44904</v>
      </c>
      <c r="D18" s="8">
        <v>0</v>
      </c>
      <c r="E18" t="str">
        <f ca="1">IF(D18=1, "COMPLETE",IF(TODAY()&lt;Table28[[#This Row],[DUE DATE]], ( IF(D18&gt;0, "IN PROGRESS", "NOT STARTED")),_xlfn.CONCAT( IF(D18&gt;0, "IN PROGRESS", "NOT STARTED")," PASS DUE")))</f>
        <v>NOT STARTED PASS DUE</v>
      </c>
    </row>
    <row r="19" spans="2:5" x14ac:dyDescent="0.35">
      <c r="B19" t="s">
        <v>681</v>
      </c>
      <c r="C19" s="14">
        <f t="shared" ref="C19" ca="1" si="0">TODAY()+12</f>
        <v>44917</v>
      </c>
      <c r="D19" s="8">
        <v>1</v>
      </c>
      <c r="E19" t="str">
        <f ca="1">IF(D19=1, "COMPLETE",IF(TODAY()&lt;Table28[[#This Row],[DUE DATE]], ( IF(D19&gt;0, "IN PROGRESS", "NOT STARTED")),_xlfn.CONCAT( IF(D19&gt;0, "IN PROGRESS", "NOT STARTED")," PASS DUE")))</f>
        <v>COMPLETE</v>
      </c>
    </row>
    <row r="20" spans="2:5" x14ac:dyDescent="0.35">
      <c r="B20" t="s">
        <v>682</v>
      </c>
      <c r="C20" s="14">
        <f ca="1">TODAY()-3</f>
        <v>44902</v>
      </c>
      <c r="D20" s="8">
        <v>0.44</v>
      </c>
      <c r="E20" t="str">
        <f ca="1">IF(D20=1, "COMPLETE",IF(TODAY()&lt;Table28[[#This Row],[DUE DATE]], ( IF(D20&gt;0, "IN PROGRESS", "NOT STARTED")),_xlfn.CONCAT( IF(D20&gt;0, "IN PROGRESS", "NOT STARTED")," PASS DUE")))</f>
        <v>IN PROGRESS PASS DUE</v>
      </c>
    </row>
  </sheetData>
  <mergeCells count="1">
    <mergeCell ref="B1:I1"/>
  </mergeCells>
  <conditionalFormatting sqref="E10:E20">
    <cfRule type="containsText" dxfId="4" priority="1" operator="containsText" text="PASS">
      <formula>NOT(ISERROR(SEARCH("PASS",E10)))</formula>
    </cfRule>
    <cfRule type="containsText" dxfId="3" priority="2" operator="containsText" text="DUE">
      <formula>NOT(ISERROR(SEARCH("DUE",E10)))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B9" sqref="B9"/>
    </sheetView>
  </sheetViews>
  <sheetFormatPr defaultRowHeight="14.5" x14ac:dyDescent="0.35"/>
  <cols>
    <col min="1" max="1" width="4.90625" customWidth="1"/>
    <col min="2" max="2" width="20.453125" customWidth="1"/>
    <col min="3" max="3" width="4.90625" customWidth="1"/>
    <col min="4" max="4" width="31.6328125" customWidth="1"/>
    <col min="5" max="5" width="5" customWidth="1"/>
    <col min="6" max="6" width="27.6328125" customWidth="1"/>
    <col min="7" max="7" width="16.6328125" customWidth="1"/>
    <col min="8" max="8" width="10.36328125" bestFit="1" customWidth="1"/>
    <col min="9" max="9" width="17" bestFit="1" customWidth="1"/>
    <col min="10" max="10" width="19" customWidth="1"/>
  </cols>
  <sheetData>
    <row r="1" spans="2:10" ht="23.5" x14ac:dyDescent="0.55000000000000004">
      <c r="B1" s="15" t="s">
        <v>668</v>
      </c>
      <c r="C1" s="15"/>
      <c r="D1" s="15"/>
      <c r="E1" s="15"/>
      <c r="F1" s="15"/>
      <c r="G1" s="15"/>
      <c r="H1" s="15"/>
      <c r="I1" s="15"/>
      <c r="J1" s="15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69</v>
      </c>
      <c r="D9" s="5" t="str">
        <f>VLOOKUP(B9,CustomerInfo[#All],2,FALSE)</f>
        <v>Bottom-Dollar Markets</v>
      </c>
      <c r="F9" s="5" t="str">
        <f>VLOOKUP($B$9,CustomerInfo[#All],4,0)</f>
        <v>23 Tsawassen Blvd.</v>
      </c>
      <c r="G9" s="5" t="str">
        <f>VLOOKUP($B$9,CustomerInfo[#All],5,0)</f>
        <v>Tsawassen</v>
      </c>
      <c r="H9" s="5" t="str">
        <f>VLOOKUP($B$9,CustomerInfo[#All],6,0)</f>
        <v>BC</v>
      </c>
      <c r="I9" s="5" t="str">
        <f>VLOOKUP($B$9,CustomerInfo[#All],7,0)</f>
        <v>T2F 8M4</v>
      </c>
      <c r="J9" s="5" t="str">
        <f>VLOOKUP($B$9,CustomerInfo[#All],8,0)</f>
        <v>Canada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>VLOOKUP($B$9,CustomerInfo[#All],3,1)</f>
        <v>Elizabeth Lincoln</v>
      </c>
      <c r="F12" s="5" t="str">
        <f>VLOOKUP($B$9,CustomerInfo[#All],9,1)</f>
        <v>(604) 555-4729</v>
      </c>
    </row>
  </sheetData>
  <mergeCells count="1">
    <mergeCell ref="B1:J1"/>
  </mergeCells>
  <conditionalFormatting sqref="J9">
    <cfRule type="containsText" dxfId="2" priority="1" operator="containsText" text="Canada">
      <formula>NOT(ISERROR(SEARCH("Canada",J9)))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tabSelected="1" workbookViewId="0">
      <selection activeCell="B13" sqref="B13"/>
    </sheetView>
  </sheetViews>
  <sheetFormatPr defaultRowHeight="14.5" x14ac:dyDescent="0.35"/>
  <cols>
    <col min="1" max="1" width="4.90625" customWidth="1"/>
    <col min="2" max="2" width="20.453125" customWidth="1"/>
    <col min="3" max="3" width="4.90625" customWidth="1"/>
    <col min="4" max="4" width="31.6328125" customWidth="1"/>
    <col min="5" max="5" width="5" customWidth="1"/>
    <col min="6" max="6" width="27.6328125" customWidth="1"/>
    <col min="7" max="7" width="16.6328125" customWidth="1"/>
    <col min="8" max="8" width="10.36328125" bestFit="1" customWidth="1"/>
    <col min="9" max="9" width="17" bestFit="1" customWidth="1"/>
    <col min="10" max="10" width="19" customWidth="1"/>
  </cols>
  <sheetData>
    <row r="1" spans="2:10" ht="23.5" x14ac:dyDescent="0.55000000000000004">
      <c r="B1" s="15" t="s">
        <v>843</v>
      </c>
      <c r="C1" s="15"/>
      <c r="D1" s="15"/>
      <c r="E1" s="15"/>
      <c r="F1" s="15"/>
      <c r="G1" s="15"/>
      <c r="H1" s="15"/>
      <c r="I1" s="15"/>
      <c r="J1" s="15"/>
    </row>
    <row r="8" spans="2:10" ht="21" x14ac:dyDescent="0.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5">
      <c r="B9" s="7" t="s">
        <v>599</v>
      </c>
      <c r="D9" s="5" t="str">
        <f>INDEX(CustomerInfo[[#All],[Company Name]],MATCH('INDEX MATCH FUNCTION Practice'!$B$9,CustomerInfo[[#All],[Customer ID]],0))</f>
        <v>Vins et alcools Chevalier</v>
      </c>
      <c r="F9" s="5" t="str">
        <f>INDEX(CustomerInfo[Address],MATCH('INDEX MATCH FUNCTION Practice'!$B$9,CustomerInfo[[#All],[Customer ID]],0))</f>
        <v>Adenauerallee 900</v>
      </c>
      <c r="G9" s="5" t="str">
        <f>INDEX(CustomerInfo[City],MATCH('INDEX MATCH FUNCTION Practice'!$B$9,CustomerInfo[[#All],[Customer ID]],0))</f>
        <v>Stuttgart</v>
      </c>
      <c r="H9" s="5" t="str">
        <f>INDEX(CustomerInfo[Region],MATCH('INDEX MATCH FUNCTION Practice'!$B$9,CustomerInfo[[#All],[Customer ID]],0))</f>
        <v/>
      </c>
      <c r="I9" s="5" t="str">
        <f>INDEX(CustomerInfo[Postal Code],MATCH('INDEX MATCH FUNCTION Practice'!$B$9,CustomerInfo[[#All],[Customer ID]],0))</f>
        <v>70563</v>
      </c>
      <c r="J9" s="5" t="str">
        <f>INDEX(CustomerInfo[Country],MATCH('INDEX MATCH FUNCTION Practice'!$B$9,CustomerInfo[[#All],[Customer ID]],0))</f>
        <v>Germany</v>
      </c>
    </row>
    <row r="11" spans="2:10" ht="18.5" x14ac:dyDescent="0.45">
      <c r="D11" s="4" t="s">
        <v>661</v>
      </c>
      <c r="F11" s="4" t="s">
        <v>662</v>
      </c>
    </row>
    <row r="12" spans="2:10" x14ac:dyDescent="0.35">
      <c r="D12" s="5" t="str">
        <f>INDEX(CustomerInfo[Contact Name],MATCH('INDEX MATCH FUNCTION Practice'!$B$9,CustomerInfo[[#All],[Customer ID]],0))</f>
        <v>Rita Müller</v>
      </c>
      <c r="F12" s="5" t="str">
        <f>INDEX(CustomerInfo[Phone],MATCH('INDEX MATCH FUNCTION Practice'!$B$9,CustomerInfo[[#All],[Customer ID]],0))</f>
        <v>0711-020361</v>
      </c>
    </row>
  </sheetData>
  <mergeCells count="1">
    <mergeCell ref="B1:J1"/>
  </mergeCells>
  <conditionalFormatting sqref="J9">
    <cfRule type="containsText" dxfId="0" priority="2" operator="containsText" text="Spain">
      <formula>NOT(ISERROR(SEARCH("Spain",J9)))</formula>
    </cfRule>
    <cfRule type="containsText" dxfId="1" priority="1" operator="containsText" text="spain">
      <formula>NOT(ISERROR(SEARCH("spain",J9)))</formula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topLeftCell="A73" workbookViewId="0">
      <selection activeCell="A23" sqref="A23"/>
    </sheetView>
  </sheetViews>
  <sheetFormatPr defaultRowHeight="14.5" x14ac:dyDescent="0.35"/>
  <cols>
    <col min="1" max="1" width="14.08984375" bestFit="1" customWidth="1"/>
    <col min="2" max="2" width="33.08984375" bestFit="1" customWidth="1"/>
    <col min="3" max="3" width="25.54296875" customWidth="1"/>
    <col min="4" max="4" width="41.6328125" bestFit="1" customWidth="1"/>
    <col min="5" max="5" width="13.90625" bestFit="1" customWidth="1"/>
    <col min="6" max="7" width="13.6328125" bestFit="1" customWidth="1"/>
    <col min="8" max="8" width="11.453125" bestFit="1" customWidth="1"/>
    <col min="9" max="9" width="15.36328125" bestFit="1" customWidth="1"/>
  </cols>
  <sheetData>
    <row r="1" spans="1:9" x14ac:dyDescent="0.3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x14ac:dyDescent="0.3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x14ac:dyDescent="0.3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x14ac:dyDescent="0.3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x14ac:dyDescent="0.3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x14ac:dyDescent="0.3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x14ac:dyDescent="0.3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x14ac:dyDescent="0.3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x14ac:dyDescent="0.3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x14ac:dyDescent="0.3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x14ac:dyDescent="0.3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x14ac:dyDescent="0.3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x14ac:dyDescent="0.3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x14ac:dyDescent="0.3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x14ac:dyDescent="0.3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x14ac:dyDescent="0.3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x14ac:dyDescent="0.3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x14ac:dyDescent="0.3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x14ac:dyDescent="0.3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x14ac:dyDescent="0.3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x14ac:dyDescent="0.3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x14ac:dyDescent="0.3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x14ac:dyDescent="0.3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x14ac:dyDescent="0.3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x14ac:dyDescent="0.3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x14ac:dyDescent="0.3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x14ac:dyDescent="0.3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x14ac:dyDescent="0.3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x14ac:dyDescent="0.3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x14ac:dyDescent="0.3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x14ac:dyDescent="0.3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x14ac:dyDescent="0.3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x14ac:dyDescent="0.3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x14ac:dyDescent="0.3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x14ac:dyDescent="0.3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x14ac:dyDescent="0.3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x14ac:dyDescent="0.3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x14ac:dyDescent="0.3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x14ac:dyDescent="0.3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x14ac:dyDescent="0.3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x14ac:dyDescent="0.3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x14ac:dyDescent="0.3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x14ac:dyDescent="0.3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x14ac:dyDescent="0.3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x14ac:dyDescent="0.3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x14ac:dyDescent="0.3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x14ac:dyDescent="0.3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x14ac:dyDescent="0.3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x14ac:dyDescent="0.3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x14ac:dyDescent="0.3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x14ac:dyDescent="0.3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x14ac:dyDescent="0.3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x14ac:dyDescent="0.3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x14ac:dyDescent="0.3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x14ac:dyDescent="0.3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x14ac:dyDescent="0.3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x14ac:dyDescent="0.3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x14ac:dyDescent="0.3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x14ac:dyDescent="0.3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x14ac:dyDescent="0.3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x14ac:dyDescent="0.3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x14ac:dyDescent="0.3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x14ac:dyDescent="0.3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x14ac:dyDescent="0.3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x14ac:dyDescent="0.3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x14ac:dyDescent="0.3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x14ac:dyDescent="0.3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x14ac:dyDescent="0.3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x14ac:dyDescent="0.3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x14ac:dyDescent="0.3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29" x14ac:dyDescent="0.3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x14ac:dyDescent="0.3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x14ac:dyDescent="0.3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x14ac:dyDescent="0.3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x14ac:dyDescent="0.3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x14ac:dyDescent="0.3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x14ac:dyDescent="0.3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x14ac:dyDescent="0.3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x14ac:dyDescent="0.3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x14ac:dyDescent="0.3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x14ac:dyDescent="0.3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x14ac:dyDescent="0.3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x14ac:dyDescent="0.3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x14ac:dyDescent="0.3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x14ac:dyDescent="0.3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M30"/>
  <sheetViews>
    <sheetView workbookViewId="0">
      <selection activeCell="L10" sqref="L10"/>
    </sheetView>
  </sheetViews>
  <sheetFormatPr defaultRowHeight="14.5" x14ac:dyDescent="0.35"/>
  <cols>
    <col min="1" max="1" width="5" customWidth="1"/>
    <col min="2" max="2" width="17.08984375" customWidth="1"/>
    <col min="3" max="3" width="14.08984375" bestFit="1" customWidth="1"/>
    <col min="4" max="4" width="10.54296875" customWidth="1"/>
    <col min="5" max="7" width="13.54296875" bestFit="1" customWidth="1"/>
    <col min="8" max="8" width="14.54296875" bestFit="1" customWidth="1"/>
  </cols>
  <sheetData>
    <row r="1" spans="2:13" ht="23.5" x14ac:dyDescent="0.55000000000000004">
      <c r="B1" s="15" t="s">
        <v>684</v>
      </c>
      <c r="C1" s="15"/>
      <c r="D1" s="15"/>
      <c r="E1" s="15"/>
      <c r="F1" s="15"/>
      <c r="G1" s="15"/>
      <c r="H1" s="15"/>
      <c r="I1" s="15"/>
    </row>
    <row r="10" spans="2:13" x14ac:dyDescent="0.3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846</v>
      </c>
    </row>
    <row r="11" spans="2:13" x14ac:dyDescent="0.35">
      <c r="B11" t="s">
        <v>690</v>
      </c>
      <c r="C11" s="3" t="str">
        <f>LEFT(B11,2)</f>
        <v>EX</v>
      </c>
      <c r="D11" s="3" t="str">
        <f>MID(B11,4,2)</f>
        <v>SF</v>
      </c>
      <c r="E11" s="3" t="str">
        <f>MID(B11,7,4)</f>
        <v>2019</v>
      </c>
      <c r="F11" s="3" t="str">
        <f>RIGHT(Table3[[#This Row],[TRAINING CODE]],2)</f>
        <v>01</v>
      </c>
      <c r="G11" t="str">
        <f>VLOOKUP(RIGHT(B11,2),Table4[],2,FALSE)</f>
        <v>BEGINNER</v>
      </c>
      <c r="H11" t="str">
        <f>VLOOKUP(LEFT(B11,2),Table46[],2,FALSE)</f>
        <v>EXCEL</v>
      </c>
    </row>
    <row r="12" spans="2:13" x14ac:dyDescent="0.35">
      <c r="B12" t="s">
        <v>712</v>
      </c>
      <c r="C12" s="3" t="str">
        <f>LEFT(B12,2)</f>
        <v>WD</v>
      </c>
      <c r="D12" s="3" t="str">
        <f>MID(B12,4,2)</f>
        <v>SL</v>
      </c>
      <c r="E12" s="3" t="str">
        <f>MID(B12,7,4)</f>
        <v>2019</v>
      </c>
      <c r="F12" s="3" t="str">
        <f>RIGHT(B12,2)</f>
        <v>01</v>
      </c>
      <c r="G12" t="str">
        <f>VLOOKUP(RIGHT(B12,2),Table4[],2,FALSE)</f>
        <v>BEGINNER</v>
      </c>
      <c r="H12" t="str">
        <f>VLOOKUP(LEFT(B12,2),Table46[],2,FALSE)</f>
        <v>WORD</v>
      </c>
    </row>
    <row r="13" spans="2:13" x14ac:dyDescent="0.35">
      <c r="B13" t="s">
        <v>711</v>
      </c>
      <c r="C13" s="3" t="str">
        <f t="shared" ref="C13:C17" si="0">LEFT(B13,2)</f>
        <v>EX</v>
      </c>
      <c r="D13" s="3" t="str">
        <f t="shared" ref="D13:D17" si="1">MID(B13,4,2)</f>
        <v>SL</v>
      </c>
      <c r="E13" s="3" t="str">
        <f t="shared" ref="E13:E17" si="2">MID(B13,7,4)</f>
        <v>2020</v>
      </c>
      <c r="F13" s="3" t="str">
        <f t="shared" ref="F13:F17" si="3">RIGHT(B13,2)</f>
        <v>02</v>
      </c>
      <c r="G13" t="str">
        <f>VLOOKUP(RIGHT(B13,2),Table4[],2,FALSE)</f>
        <v>INTERMEDIATE</v>
      </c>
      <c r="H13" t="str">
        <f>VLOOKUP(LEFT(B13,2),Table46[],2,FALSE)</f>
        <v>EXCEL</v>
      </c>
    </row>
    <row r="14" spans="2:13" x14ac:dyDescent="0.35">
      <c r="B14" t="s">
        <v>713</v>
      </c>
      <c r="C14" s="3" t="str">
        <f t="shared" si="0"/>
        <v>AC</v>
      </c>
      <c r="D14" s="3" t="str">
        <f t="shared" si="1"/>
        <v>LA</v>
      </c>
      <c r="E14" s="3" t="str">
        <f t="shared" si="2"/>
        <v>2020</v>
      </c>
      <c r="F14" s="3" t="str">
        <f t="shared" si="3"/>
        <v>01</v>
      </c>
      <c r="G14" t="str">
        <f>VLOOKUP(RIGHT(B14,2),Table4[],2,FALSE)</f>
        <v>BEGINNER</v>
      </c>
      <c r="H14" t="str">
        <f>VLOOKUP(LEFT(B14,2),Table46[],2,FALSE)</f>
        <v>ACCESS</v>
      </c>
    </row>
    <row r="15" spans="2:13" x14ac:dyDescent="0.35">
      <c r="B15" t="s">
        <v>714</v>
      </c>
      <c r="C15" s="3" t="str">
        <f t="shared" si="0"/>
        <v>EX</v>
      </c>
      <c r="D15" s="3" t="str">
        <f t="shared" si="1"/>
        <v>SL</v>
      </c>
      <c r="E15" s="3" t="str">
        <f t="shared" si="2"/>
        <v>2020</v>
      </c>
      <c r="F15" s="3" t="str">
        <f t="shared" si="3"/>
        <v>03</v>
      </c>
      <c r="G15" t="str">
        <f>VLOOKUP(RIGHT(B15,2),Table4[],2,FALSE)</f>
        <v>ADVANCED</v>
      </c>
      <c r="H15" t="str">
        <f>VLOOKUP(LEFT(B15,2),Table46[],2,FALSE)</f>
        <v>EXCEL</v>
      </c>
      <c r="M15" t="s">
        <v>847</v>
      </c>
    </row>
    <row r="16" spans="2:13" x14ac:dyDescent="0.35">
      <c r="B16" t="s">
        <v>715</v>
      </c>
      <c r="C16" s="3" t="str">
        <f t="shared" si="0"/>
        <v>OU</v>
      </c>
      <c r="D16" s="3" t="str">
        <f t="shared" si="1"/>
        <v>SF</v>
      </c>
      <c r="E16" s="3" t="str">
        <f t="shared" si="2"/>
        <v>2019</v>
      </c>
      <c r="F16" s="3" t="str">
        <f t="shared" si="3"/>
        <v>01</v>
      </c>
      <c r="G16" t="str">
        <f>VLOOKUP(RIGHT(B16,2),Table4[],2,FALSE)</f>
        <v>BEGINNER</v>
      </c>
      <c r="H16" t="str">
        <f>VLOOKUP(LEFT(B16,2),Table46[],2,FALSE)</f>
        <v>OUTLOOK</v>
      </c>
    </row>
    <row r="17" spans="2:8" x14ac:dyDescent="0.35">
      <c r="B17" t="s">
        <v>716</v>
      </c>
      <c r="C17" s="3" t="str">
        <f t="shared" si="0"/>
        <v>PP</v>
      </c>
      <c r="D17" s="3" t="str">
        <f t="shared" si="1"/>
        <v>SL</v>
      </c>
      <c r="E17" s="3" t="str">
        <f t="shared" si="2"/>
        <v>2019</v>
      </c>
      <c r="F17" s="3" t="str">
        <f t="shared" si="3"/>
        <v>02</v>
      </c>
      <c r="G17" t="str">
        <f>VLOOKUP(RIGHT(B17,2),Table4[],2,FALSE)</f>
        <v>INTERMEDIATE</v>
      </c>
      <c r="H17" t="str">
        <f>VLOOKUP(LEFT(B17,2),Table46[],2,FALSE)</f>
        <v>POWERPOINT</v>
      </c>
    </row>
    <row r="25" spans="2:8" x14ac:dyDescent="0.35">
      <c r="B25" t="s">
        <v>699</v>
      </c>
      <c r="C25" t="s">
        <v>689</v>
      </c>
      <c r="E25" t="s">
        <v>700</v>
      </c>
      <c r="F25" t="s">
        <v>688</v>
      </c>
    </row>
    <row r="26" spans="2:8" x14ac:dyDescent="0.3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3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3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3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3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Q127"/>
  <sheetViews>
    <sheetView workbookViewId="0">
      <selection activeCell="A7" sqref="A7"/>
    </sheetView>
  </sheetViews>
  <sheetFormatPr defaultRowHeight="14.5" x14ac:dyDescent="0.35"/>
  <cols>
    <col min="1" max="1" width="5.54296875" customWidth="1"/>
    <col min="2" max="2" width="41.08984375" bestFit="1" customWidth="1"/>
    <col min="3" max="3" width="16.36328125" bestFit="1" customWidth="1"/>
    <col min="5" max="5" width="9.90625" customWidth="1"/>
    <col min="7" max="7" width="10.90625" customWidth="1"/>
    <col min="9" max="9" width="16.36328125" bestFit="1" customWidth="1"/>
    <col min="10" max="10" width="14.08984375" bestFit="1" customWidth="1"/>
    <col min="11" max="12" width="8.7265625" customWidth="1"/>
    <col min="13" max="13" width="6.453125" style="17" customWidth="1"/>
    <col min="14" max="14" width="4.81640625" style="17" bestFit="1" customWidth="1"/>
    <col min="15" max="15" width="2.81640625" style="17" bestFit="1" customWidth="1"/>
    <col min="16" max="16" width="8.7265625" style="17" hidden="1" customWidth="1"/>
    <col min="17" max="17" width="3.54296875" style="17" customWidth="1"/>
  </cols>
  <sheetData>
    <row r="1" spans="2:15" ht="23.5" x14ac:dyDescent="0.55000000000000004">
      <c r="B1" s="15" t="s">
        <v>717</v>
      </c>
      <c r="C1" s="15"/>
      <c r="D1" s="15"/>
      <c r="E1" s="15"/>
      <c r="F1" s="15"/>
      <c r="G1" s="15"/>
    </row>
    <row r="7" spans="2:15" x14ac:dyDescent="0.3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  <c r="M7" s="18" t="s">
        <v>848</v>
      </c>
      <c r="N7" s="16" t="s">
        <v>849</v>
      </c>
      <c r="O7" s="18"/>
    </row>
    <row r="8" spans="2:15" x14ac:dyDescent="0.35">
      <c r="B8" s="11" t="s">
        <v>839</v>
      </c>
      <c r="C8" s="10">
        <v>159220819</v>
      </c>
      <c r="D8">
        <v>2019</v>
      </c>
      <c r="E8" t="s">
        <v>838</v>
      </c>
      <c r="G8" s="5" t="s">
        <v>838</v>
      </c>
      <c r="H8" s="5">
        <v>2004</v>
      </c>
      <c r="I8" s="13">
        <f>SUMIFS(Table6[GROSS],Table6[RATING],G8,Table6[YEAR],H8)</f>
        <v>370782930</v>
      </c>
      <c r="J8" s="5">
        <f>COUNTIF(Table6[RATING],G8)</f>
        <v>45</v>
      </c>
      <c r="M8" s="18" t="str" cm="1">
        <f t="array" ref="M8:M11">_xlfn.UNIQUE(Table6[RATING])</f>
        <v>R</v>
      </c>
      <c r="N8" s="18" cm="1">
        <f t="array" ref="N8:N46">_xlfn._xlws.SORT(_xlfn.UNIQUE(Table6[YEAR]))</f>
        <v>1939</v>
      </c>
      <c r="O8" s="18">
        <v>1</v>
      </c>
    </row>
    <row r="9" spans="2:15" x14ac:dyDescent="0.35">
      <c r="B9" t="s">
        <v>814</v>
      </c>
      <c r="C9" s="10">
        <v>191719337</v>
      </c>
      <c r="D9">
        <v>2014</v>
      </c>
      <c r="E9" t="s">
        <v>838</v>
      </c>
      <c r="M9" s="18" t="str">
        <v>G</v>
      </c>
      <c r="N9" s="18">
        <v>1973</v>
      </c>
      <c r="O9" s="18">
        <v>2</v>
      </c>
    </row>
    <row r="10" spans="2:15" x14ac:dyDescent="0.35">
      <c r="B10" s="11" t="s">
        <v>840</v>
      </c>
      <c r="C10" s="10">
        <v>210614939</v>
      </c>
      <c r="D10">
        <v>2007</v>
      </c>
      <c r="E10" t="s">
        <v>838</v>
      </c>
      <c r="M10" s="18" t="str">
        <v>PG</v>
      </c>
      <c r="N10" s="18">
        <v>1977</v>
      </c>
      <c r="O10" s="18">
        <v>3</v>
      </c>
    </row>
    <row r="11" spans="2:15" x14ac:dyDescent="0.35">
      <c r="B11" t="s">
        <v>809</v>
      </c>
      <c r="C11" s="10">
        <v>215288866</v>
      </c>
      <c r="D11">
        <v>2018</v>
      </c>
      <c r="E11" t="s">
        <v>838</v>
      </c>
      <c r="M11" s="18" t="str">
        <v>PG-13</v>
      </c>
      <c r="N11" s="18">
        <v>1982</v>
      </c>
      <c r="O11" s="18">
        <v>4</v>
      </c>
    </row>
    <row r="12" spans="2:15" x14ac:dyDescent="0.35">
      <c r="B12" t="s">
        <v>821</v>
      </c>
      <c r="C12" s="10">
        <v>172956409</v>
      </c>
      <c r="D12">
        <v>1997</v>
      </c>
      <c r="E12" t="s">
        <v>838</v>
      </c>
      <c r="M12" s="18"/>
      <c r="N12" s="18">
        <v>1983</v>
      </c>
      <c r="O12" s="18">
        <v>5</v>
      </c>
    </row>
    <row r="13" spans="2:15" x14ac:dyDescent="0.35">
      <c r="B13" t="s">
        <v>729</v>
      </c>
      <c r="C13" s="10">
        <v>217350219</v>
      </c>
      <c r="D13">
        <v>1992</v>
      </c>
      <c r="E13" t="s">
        <v>736</v>
      </c>
      <c r="N13" s="17">
        <v>1984</v>
      </c>
      <c r="O13" s="17">
        <v>6</v>
      </c>
    </row>
    <row r="14" spans="2:15" x14ac:dyDescent="0.35">
      <c r="B14" t="s">
        <v>729</v>
      </c>
      <c r="C14" s="10">
        <v>355559216</v>
      </c>
      <c r="D14">
        <v>2019</v>
      </c>
      <c r="E14" t="s">
        <v>758</v>
      </c>
      <c r="N14" s="17">
        <v>1987</v>
      </c>
      <c r="O14" s="17">
        <v>7</v>
      </c>
    </row>
    <row r="15" spans="2:15" x14ac:dyDescent="0.35">
      <c r="B15" t="s">
        <v>751</v>
      </c>
      <c r="C15" s="10">
        <v>334191110</v>
      </c>
      <c r="D15">
        <v>2010</v>
      </c>
      <c r="E15" t="s">
        <v>758</v>
      </c>
      <c r="N15" s="17">
        <v>1988</v>
      </c>
      <c r="O15" s="17">
        <v>8</v>
      </c>
    </row>
    <row r="16" spans="2:15" x14ac:dyDescent="0.35">
      <c r="B16" t="s">
        <v>798</v>
      </c>
      <c r="C16" s="10">
        <v>350126372</v>
      </c>
      <c r="D16">
        <v>2014</v>
      </c>
      <c r="E16" t="s">
        <v>838</v>
      </c>
      <c r="N16" s="17">
        <v>1990</v>
      </c>
      <c r="O16" s="17">
        <v>9</v>
      </c>
    </row>
    <row r="17" spans="2:15" x14ac:dyDescent="0.35">
      <c r="B17" t="s">
        <v>761</v>
      </c>
      <c r="C17" s="10">
        <v>760507625</v>
      </c>
      <c r="D17">
        <v>2009</v>
      </c>
      <c r="E17" t="s">
        <v>795</v>
      </c>
      <c r="N17" s="17">
        <v>1991</v>
      </c>
      <c r="O17" s="17">
        <v>10</v>
      </c>
    </row>
    <row r="18" spans="2:15" x14ac:dyDescent="0.35">
      <c r="B18" t="s">
        <v>771</v>
      </c>
      <c r="C18" s="10">
        <v>459005868</v>
      </c>
      <c r="D18">
        <v>2015</v>
      </c>
      <c r="E18" t="s">
        <v>795</v>
      </c>
      <c r="N18" s="17">
        <v>1992</v>
      </c>
      <c r="O18" s="17">
        <v>11</v>
      </c>
    </row>
    <row r="19" spans="2:15" x14ac:dyDescent="0.35">
      <c r="B19" t="s">
        <v>760</v>
      </c>
      <c r="C19" s="10">
        <v>858373000</v>
      </c>
      <c r="D19">
        <v>2019</v>
      </c>
      <c r="E19" t="s">
        <v>795</v>
      </c>
      <c r="N19" s="17">
        <v>1993</v>
      </c>
      <c r="O19" s="17">
        <v>12</v>
      </c>
    </row>
    <row r="20" spans="2:15" x14ac:dyDescent="0.35">
      <c r="B20" t="s">
        <v>763</v>
      </c>
      <c r="C20" s="10">
        <v>678815482</v>
      </c>
      <c r="D20">
        <v>2018</v>
      </c>
      <c r="E20" t="s">
        <v>795</v>
      </c>
      <c r="N20" s="17">
        <v>1994</v>
      </c>
      <c r="O20" s="17">
        <v>13</v>
      </c>
    </row>
    <row r="21" spans="2:15" x14ac:dyDescent="0.35">
      <c r="B21" t="s">
        <v>813</v>
      </c>
      <c r="C21" s="10">
        <v>204380071</v>
      </c>
      <c r="D21">
        <v>2020</v>
      </c>
      <c r="E21" t="s">
        <v>838</v>
      </c>
      <c r="H21" t="e">
        <f>SUMIFS(Table6[GROSS],Table6[[#All],[RATING]],G8,Table6[YEAR],H8)</f>
        <v>#VALUE!</v>
      </c>
      <c r="N21" s="17">
        <v>1995</v>
      </c>
      <c r="O21" s="17">
        <v>14</v>
      </c>
    </row>
    <row r="22" spans="2:15" x14ac:dyDescent="0.35">
      <c r="B22" t="s">
        <v>728</v>
      </c>
      <c r="C22" s="10">
        <v>218967620</v>
      </c>
      <c r="D22">
        <v>1991</v>
      </c>
      <c r="E22" t="s">
        <v>736</v>
      </c>
      <c r="N22" s="17">
        <v>1996</v>
      </c>
      <c r="O22" s="17">
        <v>15</v>
      </c>
    </row>
    <row r="23" spans="2:15" x14ac:dyDescent="0.35">
      <c r="B23" t="s">
        <v>728</v>
      </c>
      <c r="C23" s="10">
        <v>504014165</v>
      </c>
      <c r="D23">
        <v>2017</v>
      </c>
      <c r="E23" t="s">
        <v>758</v>
      </c>
      <c r="N23" s="17">
        <v>1997</v>
      </c>
      <c r="O23" s="17">
        <v>16</v>
      </c>
    </row>
    <row r="24" spans="2:15" x14ac:dyDescent="0.35">
      <c r="B24" t="s">
        <v>805</v>
      </c>
      <c r="C24" s="10">
        <v>234760478</v>
      </c>
      <c r="D24">
        <v>1984</v>
      </c>
      <c r="E24" t="s">
        <v>838</v>
      </c>
      <c r="N24" s="17">
        <v>1998</v>
      </c>
      <c r="O24" s="17">
        <v>17</v>
      </c>
    </row>
    <row r="25" spans="2:15" x14ac:dyDescent="0.35">
      <c r="B25" t="s">
        <v>762</v>
      </c>
      <c r="C25" s="10">
        <v>700059566</v>
      </c>
      <c r="D25">
        <v>2018</v>
      </c>
      <c r="E25" t="s">
        <v>795</v>
      </c>
      <c r="N25" s="17">
        <v>1999</v>
      </c>
      <c r="O25" s="17">
        <v>18</v>
      </c>
    </row>
    <row r="26" spans="2:15" x14ac:dyDescent="0.35">
      <c r="B26" t="s">
        <v>825</v>
      </c>
      <c r="C26" s="10">
        <v>169106725</v>
      </c>
      <c r="D26">
        <v>2011</v>
      </c>
      <c r="E26" t="s">
        <v>838</v>
      </c>
      <c r="N26" s="17">
        <v>2000</v>
      </c>
      <c r="O26" s="17">
        <v>19</v>
      </c>
    </row>
    <row r="27" spans="2:15" x14ac:dyDescent="0.35">
      <c r="B27" t="s">
        <v>779</v>
      </c>
      <c r="C27" s="10">
        <v>408084349</v>
      </c>
      <c r="D27">
        <v>2016</v>
      </c>
      <c r="E27" t="s">
        <v>795</v>
      </c>
      <c r="N27" s="17">
        <v>2001</v>
      </c>
      <c r="O27" s="17">
        <v>20</v>
      </c>
    </row>
    <row r="28" spans="2:15" x14ac:dyDescent="0.35">
      <c r="B28" t="s">
        <v>773</v>
      </c>
      <c r="C28" s="10">
        <v>426829839</v>
      </c>
      <c r="D28">
        <v>2019</v>
      </c>
      <c r="E28" t="s">
        <v>795</v>
      </c>
      <c r="N28" s="17">
        <v>2002</v>
      </c>
      <c r="O28" s="17">
        <v>21</v>
      </c>
    </row>
    <row r="29" spans="2:15" x14ac:dyDescent="0.35">
      <c r="B29" t="s">
        <v>725</v>
      </c>
      <c r="C29" s="10">
        <v>244082982</v>
      </c>
      <c r="D29">
        <v>2006</v>
      </c>
      <c r="E29" t="s">
        <v>736</v>
      </c>
      <c r="N29" s="17">
        <v>2003</v>
      </c>
      <c r="O29" s="17">
        <v>22</v>
      </c>
    </row>
    <row r="30" spans="2:15" x14ac:dyDescent="0.35">
      <c r="B30" t="s">
        <v>732</v>
      </c>
      <c r="C30" s="10">
        <v>191452396</v>
      </c>
      <c r="D30">
        <v>2011</v>
      </c>
      <c r="E30" t="s">
        <v>736</v>
      </c>
      <c r="N30" s="17">
        <v>2004</v>
      </c>
      <c r="O30" s="17">
        <v>23</v>
      </c>
    </row>
    <row r="31" spans="2:15" x14ac:dyDescent="0.35">
      <c r="B31" t="s">
        <v>797</v>
      </c>
      <c r="C31" s="10">
        <v>363070709</v>
      </c>
      <c r="D31">
        <v>2016</v>
      </c>
      <c r="E31" t="s">
        <v>838</v>
      </c>
      <c r="N31" s="17">
        <v>2005</v>
      </c>
      <c r="O31" s="17">
        <v>24</v>
      </c>
    </row>
    <row r="32" spans="2:15" x14ac:dyDescent="0.35">
      <c r="B32" t="s">
        <v>801</v>
      </c>
      <c r="C32" s="10">
        <v>324591735</v>
      </c>
      <c r="D32">
        <v>2018</v>
      </c>
      <c r="E32" t="s">
        <v>838</v>
      </c>
      <c r="N32" s="17">
        <v>2006</v>
      </c>
      <c r="O32" s="17">
        <v>25</v>
      </c>
    </row>
    <row r="33" spans="2:15" x14ac:dyDescent="0.35">
      <c r="B33" t="s">
        <v>746</v>
      </c>
      <c r="C33" s="10">
        <v>368065385</v>
      </c>
      <c r="D33">
        <v>2013</v>
      </c>
      <c r="E33" t="s">
        <v>758</v>
      </c>
      <c r="N33" s="17">
        <v>2007</v>
      </c>
      <c r="O33" s="17">
        <v>26</v>
      </c>
    </row>
    <row r="34" spans="2:15" x14ac:dyDescent="0.35">
      <c r="B34" t="s">
        <v>829</v>
      </c>
      <c r="C34" s="10">
        <v>162805434</v>
      </c>
      <c r="D34">
        <v>2012</v>
      </c>
      <c r="E34" t="s">
        <v>838</v>
      </c>
      <c r="N34" s="17">
        <v>2008</v>
      </c>
      <c r="O34" s="17">
        <v>27</v>
      </c>
    </row>
    <row r="35" spans="2:15" x14ac:dyDescent="0.35">
      <c r="B35" t="s">
        <v>743</v>
      </c>
      <c r="C35" s="10">
        <v>435110554</v>
      </c>
      <c r="D35">
        <v>1982</v>
      </c>
      <c r="E35" t="s">
        <v>758</v>
      </c>
      <c r="N35" s="17">
        <v>2009</v>
      </c>
      <c r="O35" s="17">
        <v>28</v>
      </c>
    </row>
    <row r="36" spans="2:15" x14ac:dyDescent="0.35">
      <c r="B36" t="s">
        <v>835</v>
      </c>
      <c r="C36" s="10">
        <v>156645693</v>
      </c>
      <c r="D36">
        <v>1987</v>
      </c>
      <c r="E36" t="s">
        <v>838</v>
      </c>
      <c r="N36" s="17">
        <v>2010</v>
      </c>
      <c r="O36" s="17">
        <v>29</v>
      </c>
    </row>
    <row r="37" spans="2:15" x14ac:dyDescent="0.35">
      <c r="B37" t="s">
        <v>827</v>
      </c>
      <c r="C37" s="10">
        <v>166167230</v>
      </c>
      <c r="D37">
        <v>2015</v>
      </c>
      <c r="E37" t="s">
        <v>838</v>
      </c>
      <c r="N37" s="17">
        <v>2011</v>
      </c>
      <c r="O37" s="17">
        <v>30</v>
      </c>
    </row>
    <row r="38" spans="2:15" x14ac:dyDescent="0.35">
      <c r="B38" t="s">
        <v>738</v>
      </c>
      <c r="C38" s="10">
        <v>486295561</v>
      </c>
      <c r="D38">
        <v>2016</v>
      </c>
      <c r="E38" t="s">
        <v>758</v>
      </c>
      <c r="N38" s="17">
        <v>2012</v>
      </c>
      <c r="O38" s="17">
        <v>31</v>
      </c>
    </row>
    <row r="39" spans="2:15" x14ac:dyDescent="0.35">
      <c r="B39" t="s">
        <v>721</v>
      </c>
      <c r="C39" s="10">
        <v>380843261</v>
      </c>
      <c r="D39">
        <v>2003</v>
      </c>
      <c r="E39" t="s">
        <v>736</v>
      </c>
      <c r="N39" s="17">
        <v>2013</v>
      </c>
      <c r="O39" s="17">
        <v>32</v>
      </c>
    </row>
    <row r="40" spans="2:15" x14ac:dyDescent="0.35">
      <c r="B40" t="s">
        <v>744</v>
      </c>
      <c r="C40" s="10">
        <v>400738009</v>
      </c>
      <c r="D40">
        <v>2013</v>
      </c>
      <c r="E40" t="s">
        <v>758</v>
      </c>
      <c r="N40" s="17">
        <v>2014</v>
      </c>
      <c r="O40" s="17">
        <v>33</v>
      </c>
    </row>
    <row r="41" spans="2:15" x14ac:dyDescent="0.35">
      <c r="B41" t="s">
        <v>739</v>
      </c>
      <c r="C41" s="10">
        <v>477371890</v>
      </c>
      <c r="D41">
        <v>2019</v>
      </c>
      <c r="E41" t="s">
        <v>758</v>
      </c>
      <c r="N41" s="17">
        <v>2015</v>
      </c>
      <c r="O41" s="17">
        <v>34</v>
      </c>
    </row>
    <row r="42" spans="2:15" x14ac:dyDescent="0.35">
      <c r="B42" t="s">
        <v>791</v>
      </c>
      <c r="C42" s="10">
        <v>353007020</v>
      </c>
      <c r="D42">
        <v>2015</v>
      </c>
      <c r="E42" t="s">
        <v>795</v>
      </c>
      <c r="N42" s="17">
        <v>2016</v>
      </c>
      <c r="O42" s="17">
        <v>35</v>
      </c>
    </row>
    <row r="43" spans="2:15" x14ac:dyDescent="0.35">
      <c r="B43" t="s">
        <v>819</v>
      </c>
      <c r="C43" s="10">
        <v>176040665</v>
      </c>
      <c r="D43">
        <v>2017</v>
      </c>
      <c r="E43" t="s">
        <v>838</v>
      </c>
      <c r="N43" s="17">
        <v>2017</v>
      </c>
      <c r="O43" s="17">
        <v>36</v>
      </c>
    </row>
    <row r="44" spans="2:15" x14ac:dyDescent="0.35">
      <c r="B44" t="s">
        <v>815</v>
      </c>
      <c r="C44" s="10">
        <v>187705427</v>
      </c>
      <c r="D44">
        <v>2000</v>
      </c>
      <c r="E44" t="s">
        <v>838</v>
      </c>
      <c r="N44" s="17">
        <v>2018</v>
      </c>
      <c r="O44" s="17">
        <v>37</v>
      </c>
    </row>
    <row r="45" spans="2:15" x14ac:dyDescent="0.35">
      <c r="B45" t="s">
        <v>826</v>
      </c>
      <c r="C45" s="10">
        <v>167767189</v>
      </c>
      <c r="D45">
        <v>2014</v>
      </c>
      <c r="E45" t="s">
        <v>838</v>
      </c>
      <c r="N45" s="17">
        <v>2019</v>
      </c>
      <c r="O45" s="17">
        <v>38</v>
      </c>
    </row>
    <row r="46" spans="2:15" x14ac:dyDescent="0.35">
      <c r="B46" t="s">
        <v>731</v>
      </c>
      <c r="C46" s="10">
        <v>200852579</v>
      </c>
      <c r="D46">
        <v>1939</v>
      </c>
      <c r="E46" t="s">
        <v>736</v>
      </c>
      <c r="N46" s="17">
        <v>2020</v>
      </c>
      <c r="O46" s="17">
        <v>39</v>
      </c>
    </row>
    <row r="47" spans="2:15" x14ac:dyDescent="0.35">
      <c r="B47" t="s">
        <v>786</v>
      </c>
      <c r="C47" s="10">
        <v>389813101</v>
      </c>
      <c r="D47">
        <v>2017</v>
      </c>
      <c r="E47" t="s">
        <v>795</v>
      </c>
    </row>
    <row r="48" spans="2:15" x14ac:dyDescent="0.3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3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3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3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3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3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3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3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3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3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3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3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3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3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3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3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3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3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3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3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3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3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3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3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3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3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3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3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3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3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3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3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3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3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3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3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3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3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3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3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3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3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3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3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3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3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3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3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3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3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3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3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3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3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3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3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3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3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3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3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3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3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3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3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3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3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3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3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3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3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3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3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3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3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3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3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3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3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3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35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3">
    <dataValidation type="list" allowBlank="1" showInputMessage="1" showErrorMessage="1" sqref="G8" xr:uid="{F987B19D-FE25-4C08-8943-8E424026E531}">
      <formula1>$M$8:$M$11</formula1>
    </dataValidation>
    <dataValidation type="list" allowBlank="1" showInputMessage="1" showErrorMessage="1" sqref="G18" xr:uid="{0C308AA8-BF57-4416-BA01-19CB6CF5DEC0}">
      <formula1>_xlfn.UNIQUE($E$8:$E$27)</formula1>
    </dataValidation>
    <dataValidation type="list" allowBlank="1" showInputMessage="1" showErrorMessage="1" sqref="H8" xr:uid="{0700D02E-0F67-435A-AEA0-DF9D6B2DFC5C}">
      <formula1>$N$8:$N$46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abesh</cp:lastModifiedBy>
  <dcterms:created xsi:type="dcterms:W3CDTF">2020-03-17T20:42:07Z</dcterms:created>
  <dcterms:modified xsi:type="dcterms:W3CDTF">2022-12-10T16:50:41Z</dcterms:modified>
</cp:coreProperties>
</file>