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26"/>
  <workbookPr codeName="ThisWorkbook" defaultThemeVersion="124226"/>
  <mc:AlternateContent xmlns:mc="http://schemas.openxmlformats.org/markup-compatibility/2006">
    <mc:Choice Requires="x15">
      <x15ac:absPath xmlns:x15ac="http://schemas.microsoft.com/office/spreadsheetml/2010/11/ac" url="https://d.docs.live.net/2bae57ad8ea7bb4f/OneDrive/GitHub^J Inc/EnergyIsland/SubRES_TMPL/"/>
    </mc:Choice>
  </mc:AlternateContent>
  <xr:revisionPtr revIDLastSave="210" documentId="13_ncr:1_{B8DD1E22-11D7-4741-9782-5216D9A55DF7}" xr6:coauthVersionLast="47" xr6:coauthVersionMax="47" xr10:uidLastSave="{9319ACAA-B0F1-4995-A388-96C7953C63EA}"/>
  <bookViews>
    <workbookView xWindow="2790" yWindow="2790" windowWidth="16875" windowHeight="10523" activeTab="4" xr2:uid="{00000000-000D-0000-FFFF-FFFF00000000}"/>
  </bookViews>
  <sheets>
    <sheet name="LOG" sheetId="25" r:id="rId1"/>
    <sheet name="Intro" sheetId="32" r:id="rId2"/>
    <sheet name="AVA" sheetId="19" r:id="rId3"/>
    <sheet name="LineCapInclUK" sheetId="31" r:id="rId4"/>
    <sheet name="AF" sheetId="28" r:id="rId5"/>
    <sheet name="Deact LineCap" sheetId="22" r:id="rId6"/>
    <sheet name="DATA Linecap and AF" sheetId="29" r:id="rId7"/>
    <sheet name="Udlandsforbindelser" sheetId="27" r:id="rId8"/>
    <sheet name="LineCap RAMSES 2015" sheetId="26" r:id="rId9"/>
  </sheets>
  <externalReferences>
    <externalReference r:id="rId10"/>
    <externalReference r:id="rId11"/>
  </externalReferences>
  <definedNames>
    <definedName name="_AtRisk_SimSetting_AutomaticallyGenerateReports" hidden="1">FALSE</definedName>
    <definedName name="_AtRisk_SimSetting_AutomaticResultsDisplayMode" hidden="1">0</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LiveUpdate" hidden="1">TRUE</definedName>
    <definedName name="_AtRisk_SimSetting_LiveUpdatePeriod" hidden="1">-1</definedName>
    <definedName name="_AtRisk_SimSetting_RandomNumberGenerator" hidden="1">0</definedName>
    <definedName name="_AtRisk_SimSetting_ReportsList" hidden="1">0</definedName>
    <definedName name="_AtRisk_SimSetting_SimNameCount" hidden="1">0</definedName>
    <definedName name="_AtRisk_SimSetting_SmartSensitivityAnalysisEnabled" hidden="1">TRUE</definedName>
    <definedName name="_AtRisk_SimSetting_StatisticFunctionUpdating" hidden="1">1</definedName>
    <definedName name="_AtRisk_SimSetting_StdRecalcBehavior" hidden="1">0</definedName>
    <definedName name="_AtRisk_SimSetting_StdRecalcWithoutRiskStatic" hidden="1">0</definedName>
    <definedName name="_AtRisk_SimSetting_StdRecalcWithoutRiskStaticPercentile" hidden="1">0.5</definedName>
    <definedName name="_ftn1" localSheetId="8">'LineCap RAMSES 2015'!#REF!</definedName>
    <definedName name="_ftnref1" localSheetId="8">'LineCap RAMSES 2015'!#REF!</definedName>
    <definedName name="FID_1">[1]AGR_Fuels!$A$2</definedName>
    <definedName name="FIXWSTBP">'[2]O&amp;M waste '!$C$4</definedName>
    <definedName name="Pal_Workbook_GUID" hidden="1">"72JZWYL6P959RFW66W1IKY6K"</definedName>
    <definedName name="RiskAfterRecalcMacro" hidden="1">""</definedName>
    <definedName name="RiskAfterSimMacro" hidden="1">""</definedName>
    <definedName name="RiskBeforeRecalcMacro" hidden="1">""</definedName>
    <definedName name="RiskBeforeSimMacro" hidden="1">""</definedName>
    <definedName name="RiskCollectDistributionSamples" hidden="1">2</definedName>
    <definedName name="RiskFixedSeed" hidden="1">1</definedName>
    <definedName name="RiskHasSettings" hidden="1">5</definedName>
    <definedName name="RiskMinimizeOnStart" hidden="1">FALSE</definedName>
    <definedName name="RiskMonitorConvergence" hidden="1">FALSE</definedName>
    <definedName name="RiskMultipleCPUSupportEnabled" hidden="1">TRUE</definedName>
    <definedName name="RiskNumIterations" hidden="1">10000</definedName>
    <definedName name="RiskNumSimulations" hidden="1">1</definedName>
    <definedName name="RiskPauseOnError" hidden="1">FALSE</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3</definedName>
    <definedName name="RiskStandardRecalc" hidden="1">1</definedName>
    <definedName name="RiskUpdateDisplay" hidden="1">FALSE</definedName>
    <definedName name="RiskUseDifferentSeedForEachSim" hidden="1">FALSE</definedName>
    <definedName name="RiskUseFixedSeed" hidden="1">FALSE</definedName>
    <definedName name="RiskUseMultipleCPUs" hidden="1">TRUE</definedName>
    <definedName name="VARWSTBO">'[2]O&amp;M waste '!$D$5</definedName>
    <definedName name="VARWSTBP">'[2]O&amp;M waste '!$D$4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115" i="28" l="1"/>
  <c r="M114" i="28"/>
  <c r="M113" i="28"/>
  <c r="M112" i="28"/>
  <c r="M111" i="28"/>
  <c r="M110" i="28"/>
  <c r="I19" i="31" l="1"/>
  <c r="I18" i="31"/>
  <c r="I29" i="31"/>
  <c r="I28" i="31"/>
  <c r="I39" i="31"/>
  <c r="I38" i="31"/>
  <c r="I49" i="31"/>
  <c r="I48" i="31"/>
  <c r="G48" i="31"/>
  <c r="I17" i="31"/>
  <c r="I16" i="31"/>
  <c r="G16" i="31"/>
  <c r="D5" i="25"/>
  <c r="R14" i="29"/>
  <c r="Q14" i="29"/>
  <c r="G13" i="31"/>
  <c r="I79" i="31"/>
  <c r="I78" i="31"/>
  <c r="I69" i="31"/>
  <c r="I68" i="31"/>
  <c r="I59" i="31"/>
  <c r="I58" i="31"/>
  <c r="G10" i="22"/>
  <c r="I10" i="22"/>
  <c r="G90" i="28"/>
  <c r="D6" i="25"/>
  <c r="D8" i="25"/>
  <c r="D9" i="25"/>
  <c r="D10" i="25"/>
  <c r="D11" i="25"/>
  <c r="I77" i="31"/>
  <c r="I76" i="31"/>
  <c r="I75" i="31"/>
  <c r="I74" i="31"/>
  <c r="I73" i="31"/>
  <c r="I72" i="31"/>
  <c r="I71" i="31"/>
  <c r="I70" i="31"/>
  <c r="I67" i="31"/>
  <c r="I66" i="31"/>
  <c r="I65" i="31"/>
  <c r="I64" i="31"/>
  <c r="I63" i="31"/>
  <c r="I62" i="31"/>
  <c r="I61" i="31"/>
  <c r="I60" i="31"/>
  <c r="I57" i="31"/>
  <c r="I56" i="31"/>
  <c r="I55" i="31"/>
  <c r="I54" i="31"/>
  <c r="I53" i="31"/>
  <c r="I52" i="31"/>
  <c r="I51" i="31"/>
  <c r="I50" i="31"/>
  <c r="I47" i="31"/>
  <c r="I46" i="31"/>
  <c r="I45" i="31"/>
  <c r="I44" i="31"/>
  <c r="I43" i="31"/>
  <c r="I42" i="31"/>
  <c r="I41" i="31"/>
  <c r="I40" i="31"/>
  <c r="I37" i="31"/>
  <c r="I36" i="31"/>
  <c r="I35" i="31"/>
  <c r="I34" i="31"/>
  <c r="I33" i="31"/>
  <c r="I32" i="31"/>
  <c r="I31" i="31"/>
  <c r="I30" i="31"/>
  <c r="I27" i="31"/>
  <c r="G27" i="31"/>
  <c r="I26" i="31"/>
  <c r="G26" i="31"/>
  <c r="I25" i="31"/>
  <c r="G25" i="31"/>
  <c r="F25" i="31"/>
  <c r="I24" i="31"/>
  <c r="G24" i="31"/>
  <c r="F24" i="31"/>
  <c r="I23" i="31"/>
  <c r="G23" i="31"/>
  <c r="F23" i="31"/>
  <c r="I22" i="31"/>
  <c r="G22" i="31"/>
  <c r="F22" i="31"/>
  <c r="I21" i="31"/>
  <c r="G21" i="31"/>
  <c r="I20" i="31"/>
  <c r="G20" i="31"/>
  <c r="I15" i="31"/>
  <c r="G15" i="31"/>
  <c r="F15" i="31"/>
  <c r="I14" i="31"/>
  <c r="G14" i="31"/>
  <c r="F14" i="31"/>
  <c r="I13" i="31"/>
  <c r="F13" i="31"/>
  <c r="I12" i="31"/>
  <c r="G12" i="31"/>
  <c r="F12" i="31"/>
  <c r="I11" i="31"/>
  <c r="G11" i="31"/>
  <c r="I10" i="31"/>
  <c r="G10" i="31"/>
  <c r="F95" i="28"/>
  <c r="F94" i="28"/>
  <c r="F93" i="28"/>
  <c r="F92" i="28"/>
  <c r="G93" i="28"/>
  <c r="G92" i="28"/>
  <c r="G91" i="28"/>
  <c r="G24" i="22"/>
  <c r="G23" i="22"/>
  <c r="G20" i="22"/>
  <c r="G19" i="22"/>
  <c r="G21" i="22"/>
  <c r="G22" i="22"/>
  <c r="F20" i="22"/>
  <c r="F19" i="22"/>
  <c r="U7" i="29"/>
  <c r="E42" i="29"/>
  <c r="E53" i="29" s="1"/>
  <c r="F42" i="29"/>
  <c r="I42" i="29"/>
  <c r="J42" i="29"/>
  <c r="K42" i="29"/>
  <c r="L42" i="29"/>
  <c r="L53" i="29" s="1"/>
  <c r="D23" i="29"/>
  <c r="E41" i="29"/>
  <c r="F41" i="29"/>
  <c r="F52" i="29" s="1"/>
  <c r="G32" i="28" s="1"/>
  <c r="I41" i="29"/>
  <c r="J41" i="29"/>
  <c r="K41" i="29"/>
  <c r="L41" i="29"/>
  <c r="L52" i="29" s="1"/>
  <c r="F34" i="28" s="1"/>
  <c r="C23" i="29"/>
  <c r="E40" i="29"/>
  <c r="E52" i="29" s="1"/>
  <c r="G33" i="28"/>
  <c r="F40" i="29"/>
  <c r="I40" i="29"/>
  <c r="J40" i="29"/>
  <c r="J52" i="29"/>
  <c r="F32" i="28" s="1"/>
  <c r="K40" i="29"/>
  <c r="K52" i="29" s="1"/>
  <c r="L40" i="29"/>
  <c r="F24" i="29"/>
  <c r="E24" i="29"/>
  <c r="L24" i="29"/>
  <c r="L23" i="29"/>
  <c r="K24" i="29"/>
  <c r="K23" i="29"/>
  <c r="J24" i="29"/>
  <c r="J23" i="29"/>
  <c r="I24" i="29"/>
  <c r="I23" i="29"/>
  <c r="H24" i="29"/>
  <c r="G24" i="29"/>
  <c r="F23" i="29"/>
  <c r="E23" i="29"/>
  <c r="D24" i="29"/>
  <c r="C24" i="29"/>
  <c r="H23" i="29"/>
  <c r="H41" i="29"/>
  <c r="F61" i="29"/>
  <c r="E61" i="29"/>
  <c r="E62" i="29" s="1"/>
  <c r="D61" i="29"/>
  <c r="D62" i="29"/>
  <c r="C61" i="29"/>
  <c r="C62" i="29"/>
  <c r="Z22" i="29"/>
  <c r="Z23" i="29"/>
  <c r="Z25" i="29"/>
  <c r="Z26" i="29"/>
  <c r="G23" i="29"/>
  <c r="L21" i="29"/>
  <c r="L29" i="29"/>
  <c r="K21" i="29"/>
  <c r="K29" i="29"/>
  <c r="J21" i="29"/>
  <c r="I21" i="29"/>
  <c r="I29" i="29"/>
  <c r="H21" i="29"/>
  <c r="H29" i="29"/>
  <c r="G21" i="29"/>
  <c r="G29" i="29" s="1"/>
  <c r="F21" i="29"/>
  <c r="F29" i="29" s="1"/>
  <c r="E21" i="29"/>
  <c r="E29" i="29"/>
  <c r="D21" i="29"/>
  <c r="D29" i="29"/>
  <c r="C21" i="29"/>
  <c r="C29" i="29" s="1"/>
  <c r="J29" i="29"/>
  <c r="A9" i="29"/>
  <c r="B9" i="29"/>
  <c r="A10" i="29"/>
  <c r="B10" i="29"/>
  <c r="A11" i="29"/>
  <c r="B11" i="29"/>
  <c r="A12" i="29"/>
  <c r="B12" i="29"/>
  <c r="A13" i="29"/>
  <c r="B13" i="29"/>
  <c r="A14" i="29"/>
  <c r="B14" i="29"/>
  <c r="A15" i="29"/>
  <c r="A17" i="29"/>
  <c r="B15" i="29"/>
  <c r="A16" i="29"/>
  <c r="B16" i="29"/>
  <c r="B17" i="29"/>
  <c r="U33" i="29"/>
  <c r="U31" i="29"/>
  <c r="U27" i="29"/>
  <c r="X26" i="29"/>
  <c r="U25" i="29"/>
  <c r="V22" i="29"/>
  <c r="U22" i="29"/>
  <c r="N11" i="29"/>
  <c r="M11" i="29"/>
  <c r="AE25" i="29" s="1"/>
  <c r="I64" i="22"/>
  <c r="I63" i="22"/>
  <c r="I62" i="22"/>
  <c r="I61" i="22"/>
  <c r="I60" i="22"/>
  <c r="I59" i="22"/>
  <c r="I58" i="22"/>
  <c r="I57" i="22"/>
  <c r="X8" i="29"/>
  <c r="W8" i="29"/>
  <c r="W7" i="29"/>
  <c r="U8" i="29"/>
  <c r="V8" i="29"/>
  <c r="W26" i="29"/>
  <c r="Y26" i="29"/>
  <c r="U23" i="29"/>
  <c r="V23" i="29"/>
  <c r="V25" i="29"/>
  <c r="U26" i="29"/>
  <c r="V26" i="29"/>
  <c r="V27" i="29"/>
  <c r="U30" i="29"/>
  <c r="V30" i="29"/>
  <c r="V31" i="29"/>
  <c r="U32" i="29"/>
  <c r="V32" i="29"/>
  <c r="V33" i="29"/>
  <c r="M35" i="28"/>
  <c r="M34" i="28"/>
  <c r="M33" i="28"/>
  <c r="M32" i="28"/>
  <c r="M31" i="28"/>
  <c r="M30" i="28"/>
  <c r="D12" i="25"/>
  <c r="D13" i="25"/>
  <c r="I52" i="29"/>
  <c r="F33" i="28"/>
  <c r="G41" i="29"/>
  <c r="F35" i="28"/>
  <c r="H40" i="29"/>
  <c r="Y33" i="29"/>
  <c r="W33" i="29"/>
  <c r="Y22" i="29"/>
  <c r="W22" i="29"/>
  <c r="X33" i="29"/>
  <c r="Z33" i="29"/>
  <c r="Z31" i="29"/>
  <c r="X31" i="29"/>
  <c r="X27" i="29"/>
  <c r="Z27" i="29"/>
  <c r="X22" i="29"/>
  <c r="W31" i="29"/>
  <c r="Y31" i="29"/>
  <c r="W27" i="29"/>
  <c r="Y27" i="29"/>
  <c r="W25" i="29"/>
  <c r="Y25" i="29"/>
  <c r="X32" i="29"/>
  <c r="Z32" i="29"/>
  <c r="Z30" i="29"/>
  <c r="X30" i="29"/>
  <c r="X23" i="29"/>
  <c r="W32" i="29"/>
  <c r="Y32" i="29"/>
  <c r="Y30" i="29"/>
  <c r="W30" i="29"/>
  <c r="Y23" i="29"/>
  <c r="W23" i="29"/>
  <c r="X25" i="29"/>
  <c r="D15" i="25"/>
  <c r="N36" i="29"/>
  <c r="N35" i="29"/>
  <c r="N34" i="29"/>
  <c r="N33" i="29"/>
  <c r="N32" i="29"/>
  <c r="N31" i="29"/>
  <c r="M7" i="29"/>
  <c r="AF25" i="29"/>
  <c r="AI30" i="29"/>
  <c r="C37" i="29"/>
  <c r="C45" i="29" s="1"/>
  <c r="C50" i="29"/>
  <c r="D37" i="29"/>
  <c r="D50" i="29" s="1"/>
  <c r="E37" i="29"/>
  <c r="E50" i="29" s="1"/>
  <c r="F37" i="29"/>
  <c r="F50" i="29"/>
  <c r="I37" i="29"/>
  <c r="I50" i="29"/>
  <c r="J37" i="29"/>
  <c r="J50" i="29" s="1"/>
  <c r="K37" i="29"/>
  <c r="K50" i="29" s="1"/>
  <c r="L37" i="29"/>
  <c r="L50" i="29"/>
  <c r="G39" i="29"/>
  <c r="F43" i="29"/>
  <c r="I39" i="29"/>
  <c r="L38" i="29"/>
  <c r="L51" i="29" s="1"/>
  <c r="F14" i="28" s="1"/>
  <c r="E38" i="29"/>
  <c r="L39" i="29"/>
  <c r="K43" i="29"/>
  <c r="G37" i="29"/>
  <c r="G50" i="29"/>
  <c r="H37" i="29"/>
  <c r="H45" i="29" s="1"/>
  <c r="H50" i="29"/>
  <c r="G61" i="29"/>
  <c r="H61" i="29"/>
  <c r="K61" i="29"/>
  <c r="L61" i="29"/>
  <c r="C63" i="29"/>
  <c r="D63" i="29"/>
  <c r="I63" i="29"/>
  <c r="J63" i="29"/>
  <c r="L63" i="29" s="1"/>
  <c r="M63" i="29"/>
  <c r="N63" i="29"/>
  <c r="E63" i="29"/>
  <c r="G63" i="29" s="1"/>
  <c r="G64" i="29" s="1"/>
  <c r="C64" i="29"/>
  <c r="I61" i="29"/>
  <c r="M61" i="29"/>
  <c r="K63" i="29"/>
  <c r="J61" i="29"/>
  <c r="H38" i="29"/>
  <c r="H51" i="29" s="1"/>
  <c r="G14" i="28" s="1"/>
  <c r="H39" i="29"/>
  <c r="I43" i="29"/>
  <c r="J43" i="29"/>
  <c r="J53" i="29" s="1"/>
  <c r="K39" i="29"/>
  <c r="J39" i="29"/>
  <c r="G45" i="29"/>
  <c r="F53" i="29"/>
  <c r="F45" i="29"/>
  <c r="F39" i="29"/>
  <c r="L43" i="29"/>
  <c r="K53" i="29"/>
  <c r="F55" i="28" s="1"/>
  <c r="E43" i="29"/>
  <c r="E39" i="29"/>
  <c r="E51" i="29"/>
  <c r="K38" i="29"/>
  <c r="F38" i="29"/>
  <c r="I38" i="29"/>
  <c r="I51" i="29" s="1"/>
  <c r="F13" i="28" s="1"/>
  <c r="J38" i="29"/>
  <c r="U13" i="27"/>
  <c r="T13" i="27"/>
  <c r="G13" i="27"/>
  <c r="I13" i="27" s="1"/>
  <c r="K13" i="27" s="1"/>
  <c r="F13" i="27"/>
  <c r="I17" i="29" s="1"/>
  <c r="AA33" i="29" s="1"/>
  <c r="G12" i="27"/>
  <c r="J16" i="29" s="1"/>
  <c r="AB32" i="29" s="1"/>
  <c r="F12" i="27"/>
  <c r="O11" i="27"/>
  <c r="Q11" i="27" s="1"/>
  <c r="S11" i="27" s="1"/>
  <c r="R15" i="29"/>
  <c r="N11" i="27"/>
  <c r="G11" i="27"/>
  <c r="F11" i="27"/>
  <c r="I15" i="29"/>
  <c r="U10" i="27"/>
  <c r="W10" i="27" s="1"/>
  <c r="T10" i="27"/>
  <c r="Q10" i="27"/>
  <c r="P10" i="27"/>
  <c r="G10" i="27"/>
  <c r="J14" i="29" s="1"/>
  <c r="F10" i="27"/>
  <c r="H10" i="27" s="1"/>
  <c r="J10" i="27" s="1"/>
  <c r="G9" i="27"/>
  <c r="F9" i="27"/>
  <c r="I13" i="29"/>
  <c r="G8" i="27"/>
  <c r="F8" i="27"/>
  <c r="I12" i="29" s="1"/>
  <c r="C25" i="29" s="1"/>
  <c r="C43" i="29" s="1"/>
  <c r="M7" i="27"/>
  <c r="O7" i="27" s="1"/>
  <c r="L7" i="27"/>
  <c r="G7" i="27"/>
  <c r="I7" i="27" s="1"/>
  <c r="F7" i="27"/>
  <c r="G6" i="27"/>
  <c r="J10" i="29"/>
  <c r="F6" i="27"/>
  <c r="G5" i="27"/>
  <c r="I5" i="27" s="1"/>
  <c r="F5" i="27"/>
  <c r="H5" i="27" s="1"/>
  <c r="J5" i="27" s="1"/>
  <c r="M9" i="29" s="1"/>
  <c r="AE22" i="29" s="1"/>
  <c r="H11" i="27"/>
  <c r="J11" i="27" s="1"/>
  <c r="G33" i="31"/>
  <c r="AA27" i="29"/>
  <c r="I10" i="27"/>
  <c r="K10" i="27"/>
  <c r="N14" i="29" s="1"/>
  <c r="AF30" i="29" s="1"/>
  <c r="Y10" i="27"/>
  <c r="V14" i="29" s="1"/>
  <c r="T14" i="29"/>
  <c r="G54" i="31" s="1"/>
  <c r="K15" i="29"/>
  <c r="AC31" i="29"/>
  <c r="I6" i="27"/>
  <c r="L10" i="29" s="1"/>
  <c r="AD23" i="29" s="1"/>
  <c r="I9" i="27"/>
  <c r="J13" i="29"/>
  <c r="I12" i="27"/>
  <c r="W13" i="27"/>
  <c r="Y13" i="27" s="1"/>
  <c r="J11" i="29"/>
  <c r="AB25" i="29"/>
  <c r="I14" i="29"/>
  <c r="J17" i="29"/>
  <c r="AB33" i="29" s="1"/>
  <c r="AB23" i="29"/>
  <c r="J9" i="29"/>
  <c r="AB22" i="29" s="1"/>
  <c r="H7" i="27"/>
  <c r="K11" i="29" s="1"/>
  <c r="AC25" i="29" s="1"/>
  <c r="I11" i="29"/>
  <c r="AA25" i="29" s="1"/>
  <c r="H8" i="27"/>
  <c r="H9" i="27"/>
  <c r="J9" i="27"/>
  <c r="L9" i="27" s="1"/>
  <c r="N9" i="27" s="1"/>
  <c r="M13" i="29"/>
  <c r="AE27" i="29" s="1"/>
  <c r="G37" i="31"/>
  <c r="AA31" i="29"/>
  <c r="H13" i="27"/>
  <c r="J13" i="27"/>
  <c r="M17" i="29" s="1"/>
  <c r="N61" i="29"/>
  <c r="O61" i="29" s="1"/>
  <c r="J51" i="29"/>
  <c r="K51" i="29"/>
  <c r="F15" i="28" s="1"/>
  <c r="K9" i="27"/>
  <c r="K6" i="27"/>
  <c r="M6" i="27" s="1"/>
  <c r="O6" i="27" s="1"/>
  <c r="R10" i="29" s="1"/>
  <c r="N10" i="29"/>
  <c r="AF23" i="29" s="1"/>
  <c r="N7" i="27"/>
  <c r="M14" i="29"/>
  <c r="AE30" i="29" s="1"/>
  <c r="I64" i="29"/>
  <c r="G47" i="29" s="1"/>
  <c r="G48" i="29" s="1"/>
  <c r="G55" i="29" s="1"/>
  <c r="G95" i="28" s="1"/>
  <c r="K54" i="29"/>
  <c r="F75" i="28" s="1"/>
  <c r="K56" i="29"/>
  <c r="D16" i="25"/>
  <c r="L56" i="29"/>
  <c r="AA26" i="29"/>
  <c r="G31" i="31"/>
  <c r="AB27" i="29"/>
  <c r="M15" i="29"/>
  <c r="AE31" i="29" s="1"/>
  <c r="F34" i="31"/>
  <c r="K14" i="29"/>
  <c r="AC30" i="29" s="1"/>
  <c r="L11" i="29"/>
  <c r="AD25" i="29" s="1"/>
  <c r="L13" i="29"/>
  <c r="AD27" i="29" s="1"/>
  <c r="K13" i="29"/>
  <c r="AC27" i="29" s="1"/>
  <c r="F32" i="31"/>
  <c r="K17" i="29"/>
  <c r="AC33" i="29"/>
  <c r="AA10" i="27"/>
  <c r="X14" i="29" s="1"/>
  <c r="P61" i="29"/>
  <c r="J56" i="29"/>
  <c r="L10" i="27"/>
  <c r="O14" i="29" s="1"/>
  <c r="K64" i="29" s="1"/>
  <c r="L13" i="27"/>
  <c r="AE33" i="29"/>
  <c r="G64" i="31"/>
  <c r="N13" i="27"/>
  <c r="P13" i="27" s="1"/>
  <c r="O17" i="29" s="1"/>
  <c r="AG33" i="29" s="1"/>
  <c r="Q17" i="29"/>
  <c r="AI33" i="29" s="1"/>
  <c r="G54" i="29"/>
  <c r="M14" i="28"/>
  <c r="D18" i="25"/>
  <c r="M95" i="28"/>
  <c r="M94" i="28"/>
  <c r="M93" i="28"/>
  <c r="M92" i="28"/>
  <c r="M91" i="28"/>
  <c r="M90" i="28"/>
  <c r="M75" i="28"/>
  <c r="M74" i="28"/>
  <c r="M73" i="28"/>
  <c r="M72" i="28"/>
  <c r="M71" i="28"/>
  <c r="M70" i="28"/>
  <c r="M55" i="28"/>
  <c r="M54" i="28"/>
  <c r="M53" i="28"/>
  <c r="M52" i="28"/>
  <c r="M51" i="28"/>
  <c r="M50" i="28"/>
  <c r="M15" i="28"/>
  <c r="M13" i="28"/>
  <c r="M12" i="28"/>
  <c r="M11" i="28"/>
  <c r="M10" i="28"/>
  <c r="G13" i="28"/>
  <c r="F12" i="28"/>
  <c r="D19" i="25"/>
  <c r="F14" i="22"/>
  <c r="F15" i="22"/>
  <c r="D20" i="25"/>
  <c r="G11" i="22"/>
  <c r="D21" i="25"/>
  <c r="D22" i="25"/>
  <c r="G18" i="22"/>
  <c r="G17" i="22"/>
  <c r="F22" i="22"/>
  <c r="F21" i="22"/>
  <c r="D23" i="25"/>
  <c r="D26" i="25"/>
  <c r="G32" i="22"/>
  <c r="G29" i="22"/>
  <c r="G28" i="22"/>
  <c r="F27" i="22"/>
  <c r="G26" i="22"/>
  <c r="G16" i="22"/>
  <c r="I56" i="22"/>
  <c r="I55" i="22"/>
  <c r="I54" i="22"/>
  <c r="I53" i="22"/>
  <c r="I52" i="22"/>
  <c r="I51" i="22"/>
  <c r="I50" i="22"/>
  <c r="I49" i="22"/>
  <c r="I48" i="22"/>
  <c r="I47" i="22"/>
  <c r="I46" i="22"/>
  <c r="I45" i="22"/>
  <c r="I44" i="22"/>
  <c r="I43" i="22"/>
  <c r="I42" i="22"/>
  <c r="I41" i="22"/>
  <c r="I40" i="22"/>
  <c r="I39" i="22"/>
  <c r="I38" i="22"/>
  <c r="I37" i="22"/>
  <c r="I36" i="22"/>
  <c r="I35" i="22"/>
  <c r="I34" i="22"/>
  <c r="I33" i="22"/>
  <c r="I32" i="22"/>
  <c r="I31" i="22"/>
  <c r="I30" i="22"/>
  <c r="I29" i="22"/>
  <c r="I28" i="22"/>
  <c r="I27" i="22"/>
  <c r="I26" i="22"/>
  <c r="I25" i="22"/>
  <c r="I24" i="22"/>
  <c r="I23" i="22"/>
  <c r="I22" i="22"/>
  <c r="I21" i="22"/>
  <c r="I20" i="22"/>
  <c r="I19" i="22"/>
  <c r="I18" i="22"/>
  <c r="I17" i="22"/>
  <c r="I16" i="22"/>
  <c r="I15" i="22"/>
  <c r="I14" i="22"/>
  <c r="I13" i="22"/>
  <c r="I12" i="22"/>
  <c r="I11" i="22"/>
  <c r="D27" i="25"/>
  <c r="D29" i="25"/>
  <c r="F12" i="22"/>
  <c r="D30" i="25"/>
  <c r="G12" i="22"/>
  <c r="F13" i="22"/>
  <c r="G13" i="22"/>
  <c r="G14" i="22"/>
  <c r="G15" i="22"/>
  <c r="N17" i="29" l="1"/>
  <c r="AF33" i="29" s="1"/>
  <c r="M13" i="27"/>
  <c r="O13" i="27" s="1"/>
  <c r="AA13" i="27"/>
  <c r="X17" i="29" s="1"/>
  <c r="G78" i="31" s="1"/>
  <c r="V17" i="29"/>
  <c r="G68" i="31" s="1"/>
  <c r="E54" i="29"/>
  <c r="G73" i="28" s="1"/>
  <c r="E56" i="29"/>
  <c r="G53" i="28"/>
  <c r="L9" i="29"/>
  <c r="AD22" i="29" s="1"/>
  <c r="K5" i="27"/>
  <c r="U11" i="27"/>
  <c r="W11" i="27" s="1"/>
  <c r="Y11" i="27" s="1"/>
  <c r="T15" i="29"/>
  <c r="N13" i="29"/>
  <c r="AF27" i="29" s="1"/>
  <c r="M9" i="27"/>
  <c r="O9" i="27" s="1"/>
  <c r="I10" i="29"/>
  <c r="H6" i="27"/>
  <c r="V10" i="27"/>
  <c r="X10" i="27" s="1"/>
  <c r="I16" i="29"/>
  <c r="AA32" i="29" s="1"/>
  <c r="H12" i="27"/>
  <c r="F51" i="29"/>
  <c r="G12" i="28" s="1"/>
  <c r="D39" i="29"/>
  <c r="D41" i="29"/>
  <c r="D40" i="29"/>
  <c r="L5" i="27"/>
  <c r="N5" i="27" s="1"/>
  <c r="F54" i="29"/>
  <c r="G72" i="28" s="1"/>
  <c r="G52" i="28"/>
  <c r="F56" i="29"/>
  <c r="C41" i="29"/>
  <c r="C40" i="29"/>
  <c r="C38" i="29"/>
  <c r="C51" i="29" s="1"/>
  <c r="G11" i="28" s="1"/>
  <c r="C39" i="29"/>
  <c r="Q13" i="29"/>
  <c r="AI27" i="29" s="1"/>
  <c r="P9" i="27"/>
  <c r="G46" i="22"/>
  <c r="N64" i="29"/>
  <c r="G54" i="22"/>
  <c r="G62" i="22"/>
  <c r="E64" i="29"/>
  <c r="G46" i="29" s="1"/>
  <c r="L17" i="29"/>
  <c r="AD33" i="29" s="1"/>
  <c r="K12" i="29"/>
  <c r="J8" i="27"/>
  <c r="F63" i="29"/>
  <c r="D64" i="29"/>
  <c r="AG30" i="29"/>
  <c r="G38" i="22"/>
  <c r="G45" i="31"/>
  <c r="V11" i="29"/>
  <c r="Q7" i="27"/>
  <c r="R11" i="29"/>
  <c r="P11" i="29"/>
  <c r="AH25" i="29" s="1"/>
  <c r="I8" i="27"/>
  <c r="J12" i="29"/>
  <c r="D38" i="29"/>
  <c r="D51" i="29" s="1"/>
  <c r="G10" i="28" s="1"/>
  <c r="G35" i="31"/>
  <c r="G25" i="29"/>
  <c r="AA30" i="29"/>
  <c r="G30" i="22"/>
  <c r="Q11" i="29"/>
  <c r="AI25" i="29" s="1"/>
  <c r="P7" i="27"/>
  <c r="AA17" i="29"/>
  <c r="M10" i="27"/>
  <c r="P14" i="29" s="1"/>
  <c r="T17" i="29"/>
  <c r="G58" i="31" s="1"/>
  <c r="AB30" i="29"/>
  <c r="G34" i="31"/>
  <c r="H25" i="29"/>
  <c r="Q15" i="29"/>
  <c r="AI31" i="29" s="1"/>
  <c r="P11" i="27"/>
  <c r="R11" i="27" s="1"/>
  <c r="G61" i="22"/>
  <c r="G53" i="22"/>
  <c r="V10" i="29"/>
  <c r="K9" i="29"/>
  <c r="AC22" i="29" s="1"/>
  <c r="L14" i="29"/>
  <c r="AD30" i="29" s="1"/>
  <c r="F29" i="22"/>
  <c r="I53" i="29"/>
  <c r="K12" i="27"/>
  <c r="L16" i="29"/>
  <c r="AD32" i="29" s="1"/>
  <c r="C42" i="29"/>
  <c r="C53" i="29" s="1"/>
  <c r="G32" i="31"/>
  <c r="G27" i="22"/>
  <c r="I11" i="27"/>
  <c r="J15" i="29"/>
  <c r="V13" i="27"/>
  <c r="X13" i="27" s="1"/>
  <c r="S17" i="29"/>
  <c r="G59" i="31" s="1"/>
  <c r="E45" i="29"/>
  <c r="J54" i="29"/>
  <c r="F72" i="28" s="1"/>
  <c r="F52" i="28"/>
  <c r="M64" i="29"/>
  <c r="G40" i="29"/>
  <c r="G38" i="29"/>
  <c r="G51" i="29" s="1"/>
  <c r="G15" i="28" s="1"/>
  <c r="G74" i="31"/>
  <c r="P64" i="29"/>
  <c r="L54" i="29"/>
  <c r="F74" i="28" s="1"/>
  <c r="F54" i="28"/>
  <c r="G45" i="22"/>
  <c r="Q6" i="27"/>
  <c r="I9" i="29"/>
  <c r="J64" i="29"/>
  <c r="H47" i="29" s="1"/>
  <c r="D45" i="29"/>
  <c r="AH30" i="29" l="1"/>
  <c r="G44" i="31"/>
  <c r="G37" i="22"/>
  <c r="L64" i="29"/>
  <c r="F33" i="31"/>
  <c r="AA22" i="29"/>
  <c r="F28" i="22"/>
  <c r="N16" i="29"/>
  <c r="AF32" i="29" s="1"/>
  <c r="M12" i="27"/>
  <c r="O12" i="27" s="1"/>
  <c r="P10" i="29"/>
  <c r="X10" i="29"/>
  <c r="S6" i="27"/>
  <c r="I56" i="29"/>
  <c r="I54" i="29"/>
  <c r="F73" i="28" s="1"/>
  <c r="F53" i="28"/>
  <c r="G56" i="31"/>
  <c r="G47" i="22"/>
  <c r="G30" i="31"/>
  <c r="D25" i="29"/>
  <c r="F62" i="29"/>
  <c r="AB26" i="29"/>
  <c r="G25" i="22"/>
  <c r="Z10" i="27"/>
  <c r="W14" i="29" s="1"/>
  <c r="U14" i="29"/>
  <c r="G65" i="31" s="1"/>
  <c r="AA11" i="27"/>
  <c r="X15" i="29" s="1"/>
  <c r="V15" i="29"/>
  <c r="L15" i="29"/>
  <c r="AD31" i="29" s="1"/>
  <c r="K11" i="27"/>
  <c r="N15" i="29" s="1"/>
  <c r="AF31" i="29" s="1"/>
  <c r="Q9" i="29"/>
  <c r="AI22" i="29" s="1"/>
  <c r="P5" i="27"/>
  <c r="S14" i="29"/>
  <c r="G55" i="31" s="1"/>
  <c r="H63" i="29"/>
  <c r="H64" i="29" s="1"/>
  <c r="F64" i="29"/>
  <c r="H46" i="29" s="1"/>
  <c r="N9" i="29"/>
  <c r="AF22" i="29" s="1"/>
  <c r="M5" i="27"/>
  <c r="H48" i="29"/>
  <c r="H55" i="29" s="1"/>
  <c r="G94" i="28" s="1"/>
  <c r="H54" i="29"/>
  <c r="AC26" i="29"/>
  <c r="G62" i="29"/>
  <c r="C46" i="29" s="1"/>
  <c r="J12" i="27"/>
  <c r="K16" i="29"/>
  <c r="AC32" i="29" s="1"/>
  <c r="G52" i="29"/>
  <c r="G35" i="28" s="1"/>
  <c r="U17" i="29"/>
  <c r="G69" i="31" s="1"/>
  <c r="Z13" i="27"/>
  <c r="W17" i="29" s="1"/>
  <c r="G79" i="31" s="1"/>
  <c r="T11" i="27"/>
  <c r="V11" i="27" s="1"/>
  <c r="X11" i="27" s="1"/>
  <c r="S15" i="29"/>
  <c r="G36" i="31"/>
  <c r="AB31" i="29"/>
  <c r="G31" i="22"/>
  <c r="W11" i="29"/>
  <c r="R7" i="27"/>
  <c r="O11" i="29"/>
  <c r="AG25" i="29" s="1"/>
  <c r="W13" i="29"/>
  <c r="R9" i="27"/>
  <c r="O13" i="29"/>
  <c r="H43" i="29"/>
  <c r="H42" i="29"/>
  <c r="L12" i="29"/>
  <c r="K8" i="27"/>
  <c r="J6" i="27"/>
  <c r="K10" i="29"/>
  <c r="AC23" i="29" s="1"/>
  <c r="Z17" i="29"/>
  <c r="R17" i="29"/>
  <c r="Q13" i="27"/>
  <c r="M12" i="29"/>
  <c r="L8" i="27"/>
  <c r="N8" i="27" s="1"/>
  <c r="AA23" i="29"/>
  <c r="F35" i="31"/>
  <c r="F30" i="22"/>
  <c r="C56" i="29"/>
  <c r="G51" i="28"/>
  <c r="F64" i="31"/>
  <c r="F53" i="22"/>
  <c r="O15" i="29"/>
  <c r="G42" i="29"/>
  <c r="G43" i="29"/>
  <c r="S7" i="27"/>
  <c r="X11" i="29"/>
  <c r="C52" i="29"/>
  <c r="G31" i="28" s="1"/>
  <c r="R13" i="29"/>
  <c r="Q9" i="27"/>
  <c r="V13" i="29"/>
  <c r="W9" i="29" l="1"/>
  <c r="R5" i="27"/>
  <c r="Q12" i="29"/>
  <c r="P8" i="27"/>
  <c r="O64" i="29"/>
  <c r="G75" i="31"/>
  <c r="I62" i="29"/>
  <c r="C47" i="29" s="1"/>
  <c r="AE26" i="29"/>
  <c r="M8" i="27"/>
  <c r="N12" i="29"/>
  <c r="T7" i="27"/>
  <c r="V7" i="27" s="1"/>
  <c r="X7" i="27" s="1"/>
  <c r="AB17" i="29"/>
  <c r="P17" i="29"/>
  <c r="AH33" i="29" s="1"/>
  <c r="AD26" i="29"/>
  <c r="H62" i="29"/>
  <c r="D46" i="29" s="1"/>
  <c r="O5" i="27"/>
  <c r="H53" i="29"/>
  <c r="H52" i="29"/>
  <c r="G34" i="28" s="1"/>
  <c r="P15" i="29"/>
  <c r="U6" i="27"/>
  <c r="W6" i="27" s="1"/>
  <c r="Y6" i="27" s="1"/>
  <c r="AA6" i="27" s="1"/>
  <c r="U7" i="27"/>
  <c r="W7" i="27" s="1"/>
  <c r="Y7" i="27" s="1"/>
  <c r="AA7" i="27" s="1"/>
  <c r="D42" i="29"/>
  <c r="D43" i="29"/>
  <c r="F74" i="31"/>
  <c r="F61" i="22"/>
  <c r="AG27" i="29"/>
  <c r="G36" i="22"/>
  <c r="G43" i="31"/>
  <c r="L12" i="27"/>
  <c r="M16" i="29"/>
  <c r="AE32" i="29" s="1"/>
  <c r="G66" i="31"/>
  <c r="G55" i="22"/>
  <c r="F37" i="22"/>
  <c r="F44" i="31"/>
  <c r="AH23" i="29"/>
  <c r="G62" i="31"/>
  <c r="G51" i="22"/>
  <c r="G53" i="29"/>
  <c r="L6" i="27"/>
  <c r="N6" i="27" s="1"/>
  <c r="M10" i="29"/>
  <c r="AE23" i="29" s="1"/>
  <c r="T9" i="27"/>
  <c r="V9" i="27" s="1"/>
  <c r="X9" i="27" s="1"/>
  <c r="G57" i="31"/>
  <c r="G48" i="22"/>
  <c r="G76" i="31"/>
  <c r="G63" i="22"/>
  <c r="Q12" i="27"/>
  <c r="S12" i="27" s="1"/>
  <c r="R16" i="29"/>
  <c r="X13" i="29"/>
  <c r="S9" i="27"/>
  <c r="P13" i="29"/>
  <c r="AG31" i="29"/>
  <c r="G40" i="22"/>
  <c r="G47" i="31"/>
  <c r="O9" i="29"/>
  <c r="G60" i="22"/>
  <c r="G73" i="31"/>
  <c r="U15" i="29"/>
  <c r="Z11" i="27"/>
  <c r="W15" i="29" s="1"/>
  <c r="U9" i="27" l="1"/>
  <c r="W9" i="27" s="1"/>
  <c r="Y9" i="27" s="1"/>
  <c r="AA9" i="27" s="1"/>
  <c r="T13" i="29"/>
  <c r="U13" i="29"/>
  <c r="Z9" i="27"/>
  <c r="G72" i="31"/>
  <c r="G59" i="22"/>
  <c r="AH31" i="29"/>
  <c r="G39" i="22"/>
  <c r="G46" i="31"/>
  <c r="W12" i="29"/>
  <c r="R8" i="27"/>
  <c r="U12" i="27"/>
  <c r="W12" i="27" s="1"/>
  <c r="Y12" i="27" s="1"/>
  <c r="G54" i="28"/>
  <c r="G74" i="28" s="1"/>
  <c r="H56" i="29"/>
  <c r="AI26" i="29"/>
  <c r="M62" i="29"/>
  <c r="C48" i="29" s="1"/>
  <c r="D53" i="29"/>
  <c r="D52" i="29"/>
  <c r="G30" i="28" s="1"/>
  <c r="AF26" i="29"/>
  <c r="J62" i="29"/>
  <c r="D47" i="29" s="1"/>
  <c r="O12" i="29"/>
  <c r="P16" i="29"/>
  <c r="AH32" i="29" s="1"/>
  <c r="N12" i="27"/>
  <c r="T11" i="29"/>
  <c r="Q5" i="27"/>
  <c r="V9" i="29"/>
  <c r="R9" i="29"/>
  <c r="O8" i="27"/>
  <c r="S13" i="29"/>
  <c r="AG22" i="29"/>
  <c r="F36" i="22"/>
  <c r="F43" i="31"/>
  <c r="Q10" i="29"/>
  <c r="AI23" i="29" s="1"/>
  <c r="P6" i="27"/>
  <c r="S11" i="29"/>
  <c r="G56" i="29"/>
  <c r="G55" i="28"/>
  <c r="G75" i="28" s="1"/>
  <c r="G77" i="31"/>
  <c r="G64" i="22"/>
  <c r="T5" i="27"/>
  <c r="V5" i="27" s="1"/>
  <c r="X5" i="27" s="1"/>
  <c r="Z7" i="27"/>
  <c r="U11" i="29"/>
  <c r="G67" i="31"/>
  <c r="G56" i="22"/>
  <c r="G42" i="31"/>
  <c r="AH27" i="29"/>
  <c r="G35" i="22"/>
  <c r="T10" i="29"/>
  <c r="C54" i="29"/>
  <c r="G71" i="28" s="1"/>
  <c r="F73" i="31"/>
  <c r="F60" i="22"/>
  <c r="G44" i="22" l="1"/>
  <c r="G53" i="31"/>
  <c r="F54" i="31"/>
  <c r="F45" i="22"/>
  <c r="F62" i="31"/>
  <c r="F51" i="22"/>
  <c r="S9" i="29"/>
  <c r="S5" i="27"/>
  <c r="X9" i="29"/>
  <c r="P9" i="29"/>
  <c r="T8" i="27"/>
  <c r="V8" i="27" s="1"/>
  <c r="X8" i="27" s="1"/>
  <c r="S12" i="29"/>
  <c r="G52" i="22"/>
  <c r="G63" i="31"/>
  <c r="P12" i="27"/>
  <c r="R12" i="27" s="1"/>
  <c r="Q16" i="29"/>
  <c r="AI32" i="29" s="1"/>
  <c r="V12" i="29"/>
  <c r="R12" i="29"/>
  <c r="Q8" i="27"/>
  <c r="W10" i="29"/>
  <c r="R6" i="27"/>
  <c r="O10" i="29"/>
  <c r="V16" i="29"/>
  <c r="AA12" i="27"/>
  <c r="X16" i="29" s="1"/>
  <c r="D56" i="29"/>
  <c r="G50" i="28"/>
  <c r="G58" i="22"/>
  <c r="G71" i="31"/>
  <c r="G43" i="22"/>
  <c r="G52" i="31"/>
  <c r="G41" i="31"/>
  <c r="AG26" i="29"/>
  <c r="K62" i="29"/>
  <c r="G34" i="22"/>
  <c r="U9" i="29"/>
  <c r="Z5" i="27"/>
  <c r="T16" i="29"/>
  <c r="T12" i="27" l="1"/>
  <c r="V12" i="27" s="1"/>
  <c r="X12" i="27" s="1"/>
  <c r="AG23" i="29"/>
  <c r="F45" i="31"/>
  <c r="F38" i="22"/>
  <c r="G51" i="31"/>
  <c r="G42" i="22"/>
  <c r="F63" i="31"/>
  <c r="F52" i="22"/>
  <c r="U12" i="29"/>
  <c r="Z8" i="27"/>
  <c r="F42" i="31"/>
  <c r="AH22" i="29"/>
  <c r="F35" i="22"/>
  <c r="F53" i="31"/>
  <c r="F44" i="22"/>
  <c r="S10" i="29"/>
  <c r="T6" i="27"/>
  <c r="V6" i="27" s="1"/>
  <c r="X6" i="27" s="1"/>
  <c r="F75" i="31"/>
  <c r="F62" i="22"/>
  <c r="S8" i="27"/>
  <c r="X12" i="29"/>
  <c r="P12" i="29"/>
  <c r="G60" i="31"/>
  <c r="G49" i="22"/>
  <c r="P62" i="29"/>
  <c r="D49" i="29" s="1"/>
  <c r="N62" i="29"/>
  <c r="D48" i="29" s="1"/>
  <c r="D54" i="29" s="1"/>
  <c r="G70" i="28" s="1"/>
  <c r="F59" i="22"/>
  <c r="F72" i="31"/>
  <c r="O16" i="29"/>
  <c r="AG32" i="29" s="1"/>
  <c r="U5" i="27"/>
  <c r="W5" i="27" s="1"/>
  <c r="Y5" i="27" s="1"/>
  <c r="AA5" i="27" s="1"/>
  <c r="T9" i="29" l="1"/>
  <c r="G57" i="22"/>
  <c r="G70" i="31"/>
  <c r="T12" i="29"/>
  <c r="U8" i="27"/>
  <c r="W8" i="27" s="1"/>
  <c r="Y8" i="27" s="1"/>
  <c r="AA8" i="27" s="1"/>
  <c r="Z6" i="27"/>
  <c r="U10" i="29"/>
  <c r="G61" i="31"/>
  <c r="G50" i="22"/>
  <c r="O62" i="29"/>
  <c r="C49" i="29" s="1"/>
  <c r="Z12" i="27"/>
  <c r="W16" i="29" s="1"/>
  <c r="U16" i="29"/>
  <c r="G40" i="31"/>
  <c r="AH26" i="29"/>
  <c r="G33" i="22"/>
  <c r="L62" i="29"/>
  <c r="F46" i="22"/>
  <c r="F55" i="31"/>
  <c r="S16" i="29"/>
  <c r="F65" i="31" l="1"/>
  <c r="F54" i="22"/>
  <c r="G50" i="31"/>
  <c r="G41" i="22"/>
  <c r="F43" i="22"/>
  <c r="F52" i="3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Olexandr Balyk</author>
    <author>Iben Moll Rasmussen</author>
  </authors>
  <commentList>
    <comment ref="H6" authorId="0" shapeId="0" xr:uid="{00000000-0006-0000-0300-000001000000}">
      <text>
        <r>
          <rPr>
            <b/>
            <sz val="9"/>
            <color indexed="81"/>
            <rFont val="Tahoma"/>
            <family val="2"/>
          </rPr>
          <t>Olexandr Balyk:</t>
        </r>
        <r>
          <rPr>
            <sz val="9"/>
            <color indexed="81"/>
            <rFont val="Tahoma"/>
            <family val="2"/>
          </rPr>
          <t xml:space="preserve">
Inter-/extrapolation rule</t>
        </r>
      </text>
    </comment>
    <comment ref="M18" authorId="1" shapeId="0" xr:uid="{00000000-0006-0000-0300-000002000000}">
      <text>
        <r>
          <rPr>
            <b/>
            <sz val="9"/>
            <color indexed="81"/>
            <rFont val="Tahoma"/>
            <family val="2"/>
          </rPr>
          <t>Iben Moll Rasmussen:</t>
        </r>
        <r>
          <rPr>
            <sz val="9"/>
            <color indexed="81"/>
            <rFont val="Tahoma"/>
            <family val="2"/>
          </rPr>
          <t xml:space="preserve">
Is not included in the Danish Energy Agency Baseline Scenario 2012 (October 2012).</t>
        </r>
      </text>
    </comment>
    <comment ref="M22" authorId="1" shapeId="0" xr:uid="{00000000-0006-0000-0300-000003000000}">
      <text>
        <r>
          <rPr>
            <b/>
            <sz val="9"/>
            <color indexed="81"/>
            <rFont val="Tahoma"/>
            <family val="2"/>
          </rPr>
          <t>Iben Moll Rasmussen:</t>
        </r>
        <r>
          <rPr>
            <sz val="9"/>
            <color indexed="81"/>
            <rFont val="Tahoma"/>
            <family val="2"/>
          </rPr>
          <t xml:space="preserve">
Is not included in the Danish Energy Agency Baseline Scenario 2012 (October 2012).</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Olexandr Balyk</author>
  </authors>
  <commentList>
    <comment ref="L6" authorId="0" shapeId="0" xr:uid="{00000000-0006-0000-0400-000001000000}">
      <text>
        <r>
          <rPr>
            <b/>
            <sz val="9"/>
            <color indexed="81"/>
            <rFont val="Tahoma"/>
            <family val="2"/>
          </rPr>
          <t>Olexandr Balyk:</t>
        </r>
        <r>
          <rPr>
            <sz val="9"/>
            <color indexed="81"/>
            <rFont val="Tahoma"/>
            <family val="2"/>
          </rPr>
          <t xml:space="preserve">
Inter-/extrapolation rule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Olexandr Balyk</author>
    <author>Iben Moll Rasmussen</author>
  </authors>
  <commentList>
    <comment ref="H6" authorId="0" shapeId="0" xr:uid="{00000000-0006-0000-0500-000001000000}">
      <text>
        <r>
          <rPr>
            <b/>
            <sz val="9"/>
            <color indexed="81"/>
            <rFont val="Tahoma"/>
            <family val="2"/>
          </rPr>
          <t>Olexandr Balyk:</t>
        </r>
        <r>
          <rPr>
            <sz val="9"/>
            <color indexed="81"/>
            <rFont val="Tahoma"/>
            <family val="2"/>
          </rPr>
          <t xml:space="preserve">
Inter-/extrapolation rule</t>
        </r>
      </text>
    </comment>
    <comment ref="M14" authorId="1" shapeId="0" xr:uid="{00000000-0006-0000-0500-000002000000}">
      <text>
        <r>
          <rPr>
            <b/>
            <sz val="9"/>
            <color indexed="81"/>
            <rFont val="Tahoma"/>
            <family val="2"/>
          </rPr>
          <t>Iben Moll Rasmussen:</t>
        </r>
        <r>
          <rPr>
            <sz val="9"/>
            <color indexed="81"/>
            <rFont val="Tahoma"/>
            <family val="2"/>
          </rPr>
          <t xml:space="preserve">
Is not included in the Danish Energy Agency Baseline Scenario 2012 (October 2012).</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Rikke Næraa</author>
  </authors>
  <commentList>
    <comment ref="C12" authorId="0" shapeId="0" xr:uid="{00000000-0006-0000-0600-000001000000}">
      <text>
        <r>
          <rPr>
            <b/>
            <sz val="9"/>
            <color indexed="81"/>
            <rFont val="Tahoma"/>
            <family val="2"/>
          </rPr>
          <t>Rikke Næraa:</t>
        </r>
        <r>
          <rPr>
            <sz val="9"/>
            <color indexed="81"/>
            <rFont val="Tahoma"/>
            <family val="2"/>
          </rPr>
          <t xml:space="preserve">
JVF ENDK blev udvidelsen først taget i brug i 2014
http://www.energinet.dk/DA/ANLAEG-OG-PROJEKTER/Generelt-om-elanlaeg/Sider/Elforbindelser-til-udlandet.aspx her sat til efter 2014  
</t>
        </r>
      </text>
    </comment>
    <comment ref="E14" authorId="0" shapeId="0" xr:uid="{00000000-0006-0000-0600-000002000000}">
      <text>
        <r>
          <rPr>
            <b/>
            <sz val="9"/>
            <color indexed="81"/>
            <rFont val="Tahoma"/>
            <family val="2"/>
          </rPr>
          <t>Rikke Næraa:</t>
        </r>
        <r>
          <rPr>
            <sz val="9"/>
            <color indexed="81"/>
            <rFont val="Tahoma"/>
            <family val="2"/>
          </rPr>
          <t xml:space="preserve">
: jvf http://www.energinet.dk/DA/ANLAEG-OG-PROJEKTER/Generelt-om-elanlaeg/Sider/Elforbindelser-til-udlandet.aspx er det 1.78 GW men her fastholdes fra beregningsforudsætningerne</t>
        </r>
      </text>
    </comment>
  </commentList>
</comments>
</file>

<file path=xl/sharedStrings.xml><?xml version="1.0" encoding="utf-8"?>
<sst xmlns="http://schemas.openxmlformats.org/spreadsheetml/2006/main" count="1565" uniqueCount="290">
  <si>
    <t>DKE</t>
  </si>
  <si>
    <t>DKW</t>
  </si>
  <si>
    <t>AllRegions</t>
  </si>
  <si>
    <t>~TFM_AVA</t>
  </si>
  <si>
    <t>PSET_SET</t>
  </si>
  <si>
    <t>PSET_PN</t>
  </si>
  <si>
    <t>*</t>
  </si>
  <si>
    <t>~TFM_INS</t>
  </si>
  <si>
    <t>TimeSlice</t>
  </si>
  <si>
    <t>LimType</t>
  </si>
  <si>
    <t>Attribute</t>
  </si>
  <si>
    <t>Year</t>
  </si>
  <si>
    <t>Pset_PN</t>
  </si>
  <si>
    <t>Import</t>
  </si>
  <si>
    <t>Export</t>
  </si>
  <si>
    <t>Transmission lines</t>
  </si>
  <si>
    <t>Transmisson lines [GW]</t>
  </si>
  <si>
    <t>Eksport</t>
  </si>
  <si>
    <t>Denmark East - Sweden (Øresund)</t>
  </si>
  <si>
    <t>Denmark East - Germany (Kontek)</t>
  </si>
  <si>
    <t>Denmark East - Germany (Kriegers Flak)</t>
  </si>
  <si>
    <t>Denmark West - Norway (Skagerrak)</t>
  </si>
  <si>
    <t>Denmark West - Sweden (Konti-Skan)</t>
  </si>
  <si>
    <t>Denmark West - Germany</t>
  </si>
  <si>
    <t>Denmark West - Holland (COBRAcable)</t>
  </si>
  <si>
    <t>Denmark West - Denmark East*</t>
  </si>
  <si>
    <t>* Commissioned medio 2010</t>
  </si>
  <si>
    <t>IMPELC*,EXPELC*</t>
  </si>
  <si>
    <t>UP</t>
  </si>
  <si>
    <t>CAP_BND</t>
  </si>
  <si>
    <t>Første hele driftsår</t>
  </si>
  <si>
    <t>2011-2014</t>
  </si>
  <si>
    <t>2025-2035</t>
  </si>
  <si>
    <t>2015-17</t>
  </si>
  <si>
    <t>Date</t>
  </si>
  <si>
    <t>Name</t>
  </si>
  <si>
    <t>Sheet Name</t>
  </si>
  <si>
    <t>Cells</t>
  </si>
  <si>
    <t>Comments</t>
  </si>
  <si>
    <t>Olexandr Balyk</t>
  </si>
  <si>
    <t>AVA</t>
  </si>
  <si>
    <t>Change from Mauri: availability of all the processes is first set to 0; it is then set to "1" one by one where they are available</t>
  </si>
  <si>
    <t>\I: Unit</t>
  </si>
  <si>
    <t>PJ</t>
  </si>
  <si>
    <t>n/a</t>
  </si>
  <si>
    <t>LineCap</t>
  </si>
  <si>
    <t>Added a column with units</t>
  </si>
  <si>
    <t>Prices_TS</t>
  </si>
  <si>
    <t>Changed NCAP_BND to CAP_BND to maintain a uniform approach</t>
  </si>
  <si>
    <t>Streamlined the table: incl. making sure all the data comes from the linked table</t>
  </si>
  <si>
    <t>Rikke Næraa</t>
  </si>
  <si>
    <t>Data_TS_Price</t>
  </si>
  <si>
    <t>this file should be updated when TS is changed Table (C7:N38) is copied from "2014-02-24 Time slices_ prices 2014-07-11.xlsb" , sheet " 2011 Data &amp; Results (AB11:AC42 and AM11:AV42)</t>
  </si>
  <si>
    <t>Data Column</t>
  </si>
  <si>
    <t>Source Workbook</t>
  </si>
  <si>
    <t>Range</t>
  </si>
  <si>
    <t xml:space="preserve">Green cells are updated to 4 TS nov </t>
  </si>
  <si>
    <t>Østdanmark - Sverige (Øresund)</t>
  </si>
  <si>
    <t>Østdanmark - Tyskland (Kontek)</t>
  </si>
  <si>
    <t>Østdanmark - Tyskland (Kriegers Flak)</t>
  </si>
  <si>
    <t>Vestdanmark - Norge (Skagerrak)</t>
  </si>
  <si>
    <t>Vestdanmark - Sverige (Konti-Skan)</t>
  </si>
  <si>
    <t>Vestdanmark - Tyskland</t>
  </si>
  <si>
    <t>Vestdanmark - Holland (COBRAcable)</t>
  </si>
  <si>
    <t>Vestdanmark - Østdanmark</t>
  </si>
  <si>
    <t>Vestdanmark - England (VikingLink)</t>
  </si>
  <si>
    <t>From the calculation assumption Energi.dk 2015</t>
  </si>
  <si>
    <t>From the calculation assumption Energi.dk 2014</t>
  </si>
  <si>
    <t xml:space="preserve">The values in the table are updated with the 2015 calculation from Energinet.dk </t>
  </si>
  <si>
    <t>2011-2013</t>
  </si>
  <si>
    <t>The capacities for 2011-13 for the connection to Norwey has been set equal to the 2010 value, according to Energy.dk the connection was not extended until 2014 http://www.energinet.dk/DA/ANLAEG-OG-PROJEKTER/Generelt-om-elanlaeg/Sider/Elforbindelser-til-udlandet.aspx</t>
  </si>
  <si>
    <t>MW</t>
  </si>
  <si>
    <t xml:space="preserve">MWh/h </t>
  </si>
  <si>
    <r>
      <t xml:space="preserve">Average actual capacity , MWh/h </t>
    </r>
    <r>
      <rPr>
        <b/>
        <i/>
        <sz val="9"/>
        <rFont val="Verdana"/>
        <family val="2"/>
      </rPr>
      <t>(Kapacitet på overføringsforbindelserne, Markeddata Energinet.dk.)</t>
    </r>
  </si>
  <si>
    <t>AF</t>
  </si>
  <si>
    <r>
      <t xml:space="preserve">Forbindelser markeret med </t>
    </r>
    <r>
      <rPr>
        <sz val="12"/>
        <color rgb="FFFF0000"/>
        <rFont val="Times New Roman"/>
        <family val="1"/>
      </rPr>
      <t>rødt</t>
    </r>
    <r>
      <rPr>
        <sz val="12"/>
        <rFont val="Times New Roman"/>
        <family val="1"/>
      </rPr>
      <t xml:space="preserve"> er nye eller opgraderede forbindelser.</t>
    </r>
  </si>
  <si>
    <t>Forbindelse</t>
  </si>
  <si>
    <t>Fra</t>
  </si>
  <si>
    <t>Til</t>
  </si>
  <si>
    <t>Eksport kap.</t>
  </si>
  <si>
    <t>(MW)</t>
  </si>
  <si>
    <t>Import kap.</t>
  </si>
  <si>
    <t>Udetid</t>
  </si>
  <si>
    <t>Årlig udveksling (TWh)</t>
  </si>
  <si>
    <t>Øresund</t>
  </si>
  <si>
    <t>DK-East</t>
  </si>
  <si>
    <t>Sweden</t>
  </si>
  <si>
    <t>m</t>
  </si>
  <si>
    <t>Hasle-Borrby</t>
  </si>
  <si>
    <t>Storebælt</t>
  </si>
  <si>
    <t>DK-West</t>
  </si>
  <si>
    <t>Skagerrak1-3</t>
  </si>
  <si>
    <t>Norway</t>
  </si>
  <si>
    <t>Skagerrak4 (2015-2019)</t>
  </si>
  <si>
    <t>Skagerrak4 (fra 2020)</t>
  </si>
  <si>
    <t>Kontiskan1-2</t>
  </si>
  <si>
    <t>Norge-Sverige</t>
  </si>
  <si>
    <t>Norge-Finland</t>
  </si>
  <si>
    <t>Finland</t>
  </si>
  <si>
    <t>NordLink (fra 2020)</t>
  </si>
  <si>
    <t>Germany</t>
  </si>
  <si>
    <t>NSN (fra 2021)</t>
  </si>
  <si>
    <t>GB</t>
  </si>
  <si>
    <t>11,0 §</t>
  </si>
  <si>
    <t>Sverige-Finland</t>
  </si>
  <si>
    <t>Kontek</t>
  </si>
  <si>
    <t>Tyskland-KriegersFlak (fra 2019)</t>
  </si>
  <si>
    <t>Tyskland-Vestdanmark (til og med 2018)[1]</t>
  </si>
  <si>
    <t>Tyskland-Vestdanmark (2019-2020)</t>
  </si>
  <si>
    <t>Tyskland-Vestdanmark (fra 2021)</t>
  </si>
  <si>
    <t>Tyskland-Sverige</t>
  </si>
  <si>
    <t>Tyskland-Holland*</t>
  </si>
  <si>
    <t>Holland</t>
  </si>
  <si>
    <t>Tyskland-Polen*</t>
  </si>
  <si>
    <t>Poland</t>
  </si>
  <si>
    <t>6,387 h,#</t>
  </si>
  <si>
    <t>Tyskland-Tjekkiet*</t>
  </si>
  <si>
    <t>CzechRepublic</t>
  </si>
  <si>
    <t>-5,368 h, #</t>
  </si>
  <si>
    <t>Tyskland-Schweiz*</t>
  </si>
  <si>
    <t>Switzerland</t>
  </si>
  <si>
    <t>9,285 h</t>
  </si>
  <si>
    <t>[1] Pga. interne flaskehalse i Tyskland er både eksport- og importkapacitet nedjusteret kraftigt til og med 2018.</t>
  </si>
  <si>
    <t>Bilag 1: Oversigt over transmissionsforbindelser i RAMSES (nov 12 IMR)</t>
  </si>
  <si>
    <t>Tyskland-Belgien (fra 2020)*</t>
  </si>
  <si>
    <t>Belgium</t>
  </si>
  <si>
    <t>1,0 &amp;</t>
  </si>
  <si>
    <t>Tyskland-Østrig*</t>
  </si>
  <si>
    <t>Austria</t>
  </si>
  <si>
    <t>9,094 h</t>
  </si>
  <si>
    <t>Tyskland-Luxemborg*</t>
  </si>
  <si>
    <t>Luxemburg</t>
  </si>
  <si>
    <t>4,576 h</t>
  </si>
  <si>
    <t>Tyskland-Frankrig*</t>
  </si>
  <si>
    <t>France</t>
  </si>
  <si>
    <t>-13,244 h</t>
  </si>
  <si>
    <t>COBRAcable (fra 2020)</t>
  </si>
  <si>
    <t>NorNed</t>
  </si>
  <si>
    <t>Holland-England*</t>
  </si>
  <si>
    <t>5,794 h</t>
  </si>
  <si>
    <t>Holland-Belgium*</t>
  </si>
  <si>
    <t>3,845 h</t>
  </si>
  <si>
    <t>Rusland-Norge</t>
  </si>
  <si>
    <t>Russia</t>
  </si>
  <si>
    <t>0,177 h</t>
  </si>
  <si>
    <t>Rusland-Finland</t>
  </si>
  <si>
    <t>4,000 h,$</t>
  </si>
  <si>
    <t>Estlink1+2</t>
  </si>
  <si>
    <t>Estonia</t>
  </si>
  <si>
    <t>-2,546 h</t>
  </si>
  <si>
    <t>SweLit (fra 2016)</t>
  </si>
  <si>
    <t>Lithuania</t>
  </si>
  <si>
    <t>-0,5 ¤</t>
  </si>
  <si>
    <t>Stärnö-Slupsk</t>
  </si>
  <si>
    <t>-2,239 h</t>
  </si>
  <si>
    <t xml:space="preserve">* Data stammer fra ENTSO-E Transparency Platform og er også anvendt i ”Konsensusanalyse 2015” med deltagelse af blandt andre Energistyrelsen, Energinet.dk og Dansk Energi. </t>
  </si>
  <si>
    <t>m: Modelleres i RAMSES.</t>
  </si>
  <si>
    <t xml:space="preserve">h: Historiske middelværdier 2011-2015. </t>
  </si>
  <si>
    <t xml:space="preserve">§: England er højprisområde, så en stor eksport er antaget fra Norge til England, svarende til en skønnet kapacitetsudnyttelse på ca. 90 %. </t>
  </si>
  <si>
    <t>&amp;: Da elektricitet strømmer fra Holland til Belgien, antages dette også at være tilfældet mellem Tyskland og Belgien.</t>
  </si>
  <si>
    <t>¤: Strømmen antages at gå ud af Norden, da forbindelsen bl.a. bygges for at sikre forsyningssikkerheden i fraværet af Ignalina kernekraftværk.</t>
  </si>
  <si>
    <t xml:space="preserve">#: En del af disse tal skyldes ”loopflows, hvor Tyskland bruger nettene i Polen og Tjekkiet til at sende strøm fra Nordtyskland til Sydtyskland. Disse loopflows ventesd at aftage når det tyske net er forstærket med Südlink omkring 2033. Det antages at eksporten til Polen falder lige så meget som importen fra Tjekkiet. </t>
  </si>
  <si>
    <t>$: Den finske import fra Rusland antages reduceret med 2 TWh, når kernekraftværket Olkiluoto 3 går i drift og yderligere 2 TWh når kernekraftværket Hahnhiviki går i drift. Dette er i overensstemmelse med den finske politik om at gøre landet uafhængigt af russisk elimport.</t>
  </si>
  <si>
    <t xml:space="preserve">The transmission capacity to west germany and to Norway from DKW is adjusted in accordance with data used in the Energy forcast 2015- Copied to sheet LineCap RAMSES 2015 </t>
  </si>
  <si>
    <t>Adjusted RAMSES BF 2015</t>
  </si>
  <si>
    <t>Transmission to DE1 removed(DE! do not exist, same price hole DE), replaced by transmiossion to UK -DKE  (and Krigers Flak was  allready includfed in DE)</t>
  </si>
  <si>
    <t>Udlandsforbindelser [GW]</t>
  </si>
  <si>
    <t>Indholdfortegnelse</t>
  </si>
  <si>
    <t>Udlandsforbindelser</t>
  </si>
  <si>
    <t>Ark i Energinet.dk's analyseforudsætninger 2015-2035, oktober 2015 - ekstern version.xlsm</t>
  </si>
  <si>
    <t>RAMSES ASSUMPTIONS 2015</t>
  </si>
  <si>
    <t>table 3: Installed(physical) capacity</t>
  </si>
  <si>
    <t>table 4: Average compared to the "installed capacity"</t>
  </si>
  <si>
    <t>Table 5: BF / RAMSES accessibility factor</t>
  </si>
  <si>
    <t xml:space="preserve">Table 6: Proposed accessibility factor connections </t>
  </si>
  <si>
    <t>ANNUAL</t>
  </si>
  <si>
    <t>all values for 2025 is changed to 100% as it made no sence that it should be 100 for DKW to DE and not for the rest</t>
  </si>
  <si>
    <t>DE1 Have been changed to UK but the prices have not been changed jet</t>
  </si>
  <si>
    <t>Average actual capacity</t>
  </si>
  <si>
    <t>markeddata 2010 prices and exchangeNY.xlsx</t>
  </si>
  <si>
    <t>Markeddata 2011 prices and exchange_NY.xlsx</t>
  </si>
  <si>
    <t>Markeddata 2012 prices and exchange_NY.xlsx</t>
  </si>
  <si>
    <t>Markeddata 2013 prices and exchange_NY.xlsx</t>
  </si>
  <si>
    <t>Markeddata 2014 prices and exchange_NY.xlsx</t>
  </si>
  <si>
    <t>Markeddata 2015 prices and exchange_NY.xlsx</t>
  </si>
  <si>
    <t>Markedsdata'!M1;R1:U1;X1</t>
  </si>
  <si>
    <t>Markedsdata'!M1;V1</t>
  </si>
  <si>
    <t xml:space="preserve">UK removed from all sheets- </t>
  </si>
  <si>
    <t>Lars B. Termansen</t>
  </si>
  <si>
    <t>row53</t>
  </si>
  <si>
    <t>Remove row as this was zeroes and created import errors</t>
  </si>
  <si>
    <t>*2016 and onward is updaded acorrding to ENDK "analyseforudsætninger  2016"</t>
  </si>
  <si>
    <t>Udlandsforbindelser [MW]</t>
  </si>
  <si>
    <t>Planned "out time "</t>
  </si>
  <si>
    <t xml:space="preserve">DATA Linecap and AF </t>
  </si>
  <si>
    <t xml:space="preserve">All data in the AF and Line cap sheets have been moved to the DATA linecap and Af Sheet </t>
  </si>
  <si>
    <t>Accessibility factor Skagerrak (MW/MW)</t>
  </si>
  <si>
    <t>Accessibility factor Germany  (MW/MW)</t>
  </si>
  <si>
    <t xml:space="preserve">have been updated with BF 2015 data </t>
  </si>
  <si>
    <t>DK-Vest til Norge</t>
  </si>
  <si>
    <t>Norge til DK-Vest</t>
  </si>
  <si>
    <t>DK-Vest til Sverige</t>
  </si>
  <si>
    <t>Sverige til DK-Vest</t>
  </si>
  <si>
    <t>DK-Vest til Tyskland</t>
  </si>
  <si>
    <t>Tyskland til DK-Vest</t>
  </si>
  <si>
    <t>DK-Øst til Sverige</t>
  </si>
  <si>
    <t>Sverige til DK-Øst</t>
  </si>
  <si>
    <t>DK-Øst til Tyskland</t>
  </si>
  <si>
    <t>Tyskland til DK-Øst</t>
  </si>
  <si>
    <t>Data for 2014 have been deleted - as there is no change form 2012 to 2014</t>
  </si>
  <si>
    <t>the year 2011 have been changed to 2012 - for the AF the factor will be calculated as the average from 2011 to 2014</t>
  </si>
  <si>
    <t>2015(weighted average 2014-15)</t>
  </si>
  <si>
    <t>2012(average 2011-2013)</t>
  </si>
  <si>
    <t>Denmark West - Germany(GW)</t>
  </si>
  <si>
    <t xml:space="preserve">Denmark West - Norway (Skagerrak)(GW) </t>
  </si>
  <si>
    <t>2015 (2014,2015,2016,2017)</t>
  </si>
  <si>
    <t>2011(/2012)</t>
  </si>
  <si>
    <t>2012(/2012)</t>
  </si>
  <si>
    <t>2013(/2012)</t>
  </si>
  <si>
    <t>2014(/2015)</t>
  </si>
  <si>
    <t>2015(/201)</t>
  </si>
  <si>
    <t>2020 (2018,2019,2020,2021,2022)</t>
  </si>
  <si>
    <t>2025 (2023,2024,2025)</t>
  </si>
  <si>
    <t>the sheet have been "cleande up" no only containing data for 2010,2012,2015,2020,2025 and 2035</t>
  </si>
  <si>
    <t>Sheet has been cleande up now inly containing data for 2010,2015,2020,2025</t>
  </si>
  <si>
    <t xml:space="preserve">been adjusted to BF2015 and ENDK 2016 and the sheet has been cleande up </t>
  </si>
  <si>
    <t>Description</t>
  </si>
  <si>
    <t>Purpose:</t>
  </si>
  <si>
    <t>Description:</t>
  </si>
  <si>
    <t>Relevant sectors</t>
  </si>
  <si>
    <t>ELC</t>
  </si>
  <si>
    <t>Description of different sheets</t>
  </si>
  <si>
    <t>Defines what regions are connected to which countries</t>
  </si>
  <si>
    <t>LineCAP</t>
  </si>
  <si>
    <t>Availabilty factors on the transmission lines</t>
  </si>
  <si>
    <t>DATA_Linecap_and_AF</t>
  </si>
  <si>
    <t>Line capacities and availability factors on lines</t>
  </si>
  <si>
    <t>EnergiDK's lines data</t>
  </si>
  <si>
    <t>LineCap_RAMSES_2015</t>
  </si>
  <si>
    <t>Energy Outlook 2015 line capacitity data</t>
  </si>
  <si>
    <t>Deact LineCap Incl. UK</t>
  </si>
  <si>
    <t>Deactivated linecapicities - sheet</t>
  </si>
  <si>
    <t>Lars Brømsøe Termansen</t>
  </si>
  <si>
    <t>Intro</t>
  </si>
  <si>
    <t>Inserted intro sheet and update tab colors</t>
  </si>
  <si>
    <t>LineCap more years</t>
  </si>
  <si>
    <t xml:space="preserve">The values for 2017.2018 and 2019 have been deleted and the values for 2015 and 2020 i average over the years </t>
  </si>
  <si>
    <t>Moved all the TS info from this workbook to a dedicated scenario file; updated the Intro sheet accordingly</t>
  </si>
  <si>
    <t>International transmission lines - capacities for exchange of electricity</t>
  </si>
  <si>
    <t>T42:AG47</t>
  </si>
  <si>
    <t>C7</t>
  </si>
  <si>
    <t>BH6,BQ6</t>
  </si>
  <si>
    <t>G6,P6,Y6,AH6,AQ6,AZ6,BI6,BR6,CA6,CJ6</t>
  </si>
  <si>
    <t>IMPELC-DKNO</t>
  </si>
  <si>
    <t>EXPELC-DKNO</t>
  </si>
  <si>
    <t>IMPELC-DKSE</t>
  </si>
  <si>
    <t>EXPELC-DKSE</t>
  </si>
  <si>
    <t>IMPELC-DKDE</t>
  </si>
  <si>
    <t>EXPELC-DKDE</t>
  </si>
  <si>
    <t>IMPELC-DKNL</t>
  </si>
  <si>
    <t>EXPELC-DKNL</t>
  </si>
  <si>
    <t>IMPELC-DKUK</t>
  </si>
  <si>
    <t>EXPELC-DKUK</t>
  </si>
  <si>
    <t>~TFM_DINS</t>
  </si>
  <si>
    <t>NCAP_AF</t>
  </si>
  <si>
    <t>Capacity bounds on the transmission lines</t>
  </si>
  <si>
    <t>TFM_INS</t>
  </si>
  <si>
    <t>TFM_DINS</t>
  </si>
  <si>
    <t>%displayname%</t>
  </si>
  <si>
    <t>Corrected capacity to Germany, as energinet.dk only plan on building the western jutland cable if the Viking Link is being established</t>
  </si>
  <si>
    <t>Mikkel Bosack Simonsen</t>
  </si>
  <si>
    <t>Activated UK (also within the Sub_Annual file)</t>
  </si>
  <si>
    <t>DKISLBH</t>
  </si>
  <si>
    <t>DKISL1</t>
  </si>
  <si>
    <t>DKISL2</t>
  </si>
  <si>
    <t>DKISL3</t>
  </si>
  <si>
    <t>EXPELC-DKISLBHDE</t>
  </si>
  <si>
    <t>EXPELC-DKISLBHSE</t>
  </si>
  <si>
    <t>EXPELC-DKISL1DE</t>
  </si>
  <si>
    <t>EXPELC-DKISL2DE</t>
  </si>
  <si>
    <t>EXPELC-DKISL3DE</t>
  </si>
  <si>
    <t>EXPELC-DKISL1NO</t>
  </si>
  <si>
    <t>EXPELC-DKISL2NO</t>
  </si>
  <si>
    <t>EXPELC-DKISL3NO</t>
  </si>
  <si>
    <t>EXPELC-DKISL1NL</t>
  </si>
  <si>
    <t>EXPELC-DKISL2NL</t>
  </si>
  <si>
    <t>EXPELC-DKISL3NL</t>
  </si>
  <si>
    <t>EXPELC-DKISL1UK</t>
  </si>
  <si>
    <t>EXPELC-DKISL2UK</t>
  </si>
  <si>
    <t>EXPELC-DKISL3UK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</si>
</sst>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43" formatCode="_-* #,##0.00_-;\-* #,##0.00_-;_-* &quot;-&quot;??_-;_-@_-"/>
    <numFmt numFmtId="164" formatCode="_ * #,##0.00_ ;_ * \-#,##0.00_ ;_ * &quot;-&quot;??_ ;_ @_ "/>
    <numFmt numFmtId="165" formatCode="_(* #,##0_);_(* \(#,##0\);_(* &quot;-&quot;_);_(@_)"/>
    <numFmt numFmtId="166" formatCode="_(* #,##0.00_);_(* \(#,##0.00\);_(* &quot;-&quot;??_);_(@_)"/>
    <numFmt numFmtId="167" formatCode="0.0"/>
    <numFmt numFmtId="168" formatCode="_([$€]* #,##0.00_);_([$€]* \(#,##0.00\);_([$€]* &quot;-&quot;??_);_(@_)"/>
    <numFmt numFmtId="169" formatCode="_-[$€-2]\ * #,##0.00_-;\-[$€-2]\ * #,##0.00_-;_-[$€-2]\ * &quot;-&quot;??_-"/>
    <numFmt numFmtId="170" formatCode="_-&quot;€&quot;\ * #,##0.00_-;\-&quot;€&quot;\ * #,##0.00_-;_-&quot;€&quot;\ * &quot;-&quot;??_-;_-@_-"/>
    <numFmt numFmtId="171" formatCode="#,##0;\-\ #,##0;_-\ &quot;- &quot;"/>
    <numFmt numFmtId="172" formatCode="_ * #,##0_ ;_ * \-#,##0_ ;_ * &quot;-&quot;??_ ;_ @_ "/>
    <numFmt numFmtId="173" formatCode="0.0%"/>
    <numFmt numFmtId="174" formatCode="#,##0;#\ ##0"/>
  </numFmts>
  <fonts count="107">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b/>
      <sz val="10"/>
      <name val="Arial"/>
      <family val="2"/>
    </font>
    <font>
      <sz val="10"/>
      <name val="Arial"/>
      <family val="2"/>
    </font>
    <font>
      <b/>
      <sz val="10"/>
      <color indexed="12"/>
      <name val="Arial"/>
      <family val="2"/>
    </font>
    <font>
      <sz val="10"/>
      <name val="Arial"/>
      <family val="2"/>
    </font>
    <font>
      <sz val="10"/>
      <name val="Calibri"/>
      <family val="2"/>
    </font>
    <font>
      <sz val="10"/>
      <name val="Courier"/>
      <family val="3"/>
    </font>
    <font>
      <sz val="9"/>
      <color indexed="8"/>
      <name val="Times New Roman"/>
      <family val="1"/>
    </font>
    <font>
      <sz val="9"/>
      <name val="Times New Roman"/>
      <family val="1"/>
    </font>
    <font>
      <b/>
      <sz val="9"/>
      <name val="Times New Roman"/>
      <family val="1"/>
    </font>
    <font>
      <b/>
      <sz val="9"/>
      <color indexed="81"/>
      <name val="Tahoma"/>
      <family val="2"/>
    </font>
    <font>
      <sz val="9"/>
      <color indexed="81"/>
      <name val="Tahoma"/>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MS Sans Serif"/>
      <family val="2"/>
    </font>
    <font>
      <b/>
      <sz val="9"/>
      <name val="Verdana"/>
      <family val="2"/>
    </font>
    <font>
      <sz val="8"/>
      <name val="Verdana"/>
      <family val="2"/>
    </font>
    <font>
      <sz val="9"/>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b/>
      <sz val="15"/>
      <color theme="1"/>
      <name val="Calibri"/>
      <family val="2"/>
      <scheme val="minor"/>
    </font>
    <font>
      <b/>
      <sz val="11"/>
      <name val="Calibri"/>
      <family val="2"/>
      <scheme val="minor"/>
    </font>
    <font>
      <sz val="11"/>
      <name val="Calibri"/>
      <family val="2"/>
      <scheme val="minor"/>
    </font>
    <font>
      <sz val="11"/>
      <color rgb="FF0070C0"/>
      <name val="Calibri"/>
      <family val="2"/>
      <scheme val="minor"/>
    </font>
    <font>
      <sz val="11"/>
      <color rgb="FF000000"/>
      <name val="Calibri"/>
      <family val="2"/>
    </font>
    <font>
      <sz val="10"/>
      <color rgb="FFFF0000"/>
      <name val="Arial"/>
      <family val="2"/>
    </font>
    <font>
      <sz val="8"/>
      <color rgb="FFFF0000"/>
      <name val="Verdana"/>
      <family val="2"/>
    </font>
    <font>
      <sz val="10"/>
      <name val="Times New Roman"/>
      <family val="1"/>
    </font>
    <font>
      <sz val="11"/>
      <color rgb="FFFF0000"/>
      <name val="Calibri"/>
      <family val="2"/>
    </font>
    <font>
      <b/>
      <sz val="8"/>
      <name val="Verdana"/>
      <family val="2"/>
    </font>
    <font>
      <sz val="10"/>
      <name val="Arial"/>
      <family val="2"/>
    </font>
    <font>
      <sz val="9"/>
      <name val="Verdana"/>
      <family val="2"/>
    </font>
    <font>
      <sz val="9"/>
      <color rgb="FFFF0000"/>
      <name val="Verdana"/>
      <family val="2"/>
    </font>
    <font>
      <b/>
      <i/>
      <sz val="9"/>
      <name val="Verdana"/>
      <family val="2"/>
    </font>
    <font>
      <sz val="12"/>
      <name val="Times New Roman"/>
      <family val="1"/>
    </font>
    <font>
      <b/>
      <sz val="12"/>
      <name val="Times New Roman"/>
      <family val="1"/>
    </font>
    <font>
      <sz val="12"/>
      <color rgb="FFFF0000"/>
      <name val="Times New Roman"/>
      <family val="1"/>
    </font>
    <font>
      <b/>
      <sz val="10"/>
      <name val="Times New Roman"/>
      <family val="1"/>
    </font>
    <font>
      <sz val="10"/>
      <color rgb="FFFF0000"/>
      <name val="Times New Roman"/>
      <family val="1"/>
    </font>
    <font>
      <u/>
      <sz val="10"/>
      <color theme="10"/>
      <name val="Arial"/>
      <family val="2"/>
    </font>
    <font>
      <u/>
      <sz val="10"/>
      <color indexed="12"/>
      <name val="Arial"/>
      <family val="2"/>
    </font>
    <font>
      <sz val="14"/>
      <color indexed="50"/>
      <name val="Arial"/>
      <family val="2"/>
    </font>
    <font>
      <sz val="6"/>
      <name val="Arial"/>
      <family val="2"/>
    </font>
    <font>
      <b/>
      <sz val="8.5"/>
      <color indexed="50"/>
      <name val="Arial"/>
      <family val="2"/>
    </font>
    <font>
      <sz val="8"/>
      <color indexed="8"/>
      <name val="Arial"/>
      <family val="2"/>
    </font>
    <font>
      <b/>
      <sz val="7"/>
      <color indexed="9"/>
      <name val="Arial"/>
      <family val="2"/>
    </font>
    <font>
      <b/>
      <sz val="7"/>
      <name val="Arial"/>
      <family val="2"/>
    </font>
    <font>
      <sz val="7"/>
      <name val="Arial"/>
      <family val="2"/>
    </font>
    <font>
      <sz val="7"/>
      <color indexed="8"/>
      <name val="Arial"/>
      <family val="2"/>
    </font>
    <font>
      <sz val="6.5"/>
      <name val="Arial"/>
      <family val="2"/>
    </font>
    <font>
      <sz val="9"/>
      <name val="Geneva"/>
      <family val="2"/>
    </font>
    <font>
      <u/>
      <sz val="11"/>
      <color theme="10"/>
      <name val="Calibri"/>
      <family val="2"/>
      <scheme val="minor"/>
    </font>
    <font>
      <sz val="8"/>
      <name val="Arial"/>
      <family val="2"/>
    </font>
    <font>
      <sz val="10"/>
      <name val="Arial"/>
      <family val="2"/>
      <charset val="1"/>
    </font>
    <font>
      <sz val="18"/>
      <color theme="3"/>
      <name val="Cambria"/>
      <family val="2"/>
      <scheme val="major"/>
    </font>
    <font>
      <b/>
      <sz val="7"/>
      <color indexed="45"/>
      <name val="Arial"/>
      <family val="2"/>
    </font>
    <font>
      <sz val="7"/>
      <color indexed="45"/>
      <name val="Arial"/>
      <family val="2"/>
    </font>
    <font>
      <sz val="10"/>
      <color theme="7" tint="-0.499984740745262"/>
      <name val="Arial"/>
      <family val="2"/>
    </font>
    <font>
      <sz val="9"/>
      <color theme="7" tint="-0.499984740745262"/>
      <name val="Verdana"/>
      <family val="2"/>
    </font>
    <font>
      <b/>
      <i/>
      <sz val="10"/>
      <name val="Arial"/>
      <family val="2"/>
    </font>
    <font>
      <i/>
      <sz val="10"/>
      <name val="Arial"/>
      <family val="2"/>
    </font>
    <font>
      <sz val="10"/>
      <color theme="1"/>
      <name val="Calibri"/>
      <family val="2"/>
    </font>
    <font>
      <b/>
      <sz val="14"/>
      <color rgb="FFFF0000"/>
      <name val="Calibri"/>
      <family val="2"/>
      <scheme val="minor"/>
    </font>
    <font>
      <sz val="10"/>
      <color rgb="FF9C0006"/>
      <name val="Calibri"/>
      <family val="2"/>
    </font>
    <font>
      <sz val="10"/>
      <name val="Arial"/>
      <family val="2"/>
      <charset val="204"/>
    </font>
    <font>
      <sz val="10"/>
      <name val="Helv"/>
    </font>
    <font>
      <b/>
      <sz val="12"/>
      <name val="Arial"/>
      <family val="2"/>
    </font>
    <font>
      <sz val="8"/>
      <color indexed="9"/>
      <name val="Arial"/>
      <family val="2"/>
    </font>
    <font>
      <sz val="11"/>
      <color theme="1"/>
      <name val="Calibri"/>
      <family val="2"/>
    </font>
    <font>
      <b/>
      <sz val="11"/>
      <color theme="0"/>
      <name val="Calibri"/>
      <family val="2"/>
    </font>
  </fonts>
  <fills count="78">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47"/>
        <bgColor indexed="64"/>
      </patternFill>
    </fill>
    <fill>
      <patternFill patternType="solid">
        <fgColor indexed="22"/>
      </patternFill>
    </fill>
    <fill>
      <patternFill patternType="solid">
        <fgColor indexed="55"/>
      </patternFill>
    </fill>
    <fill>
      <patternFill patternType="solid">
        <fgColor indexed="43"/>
      </patternFill>
    </fill>
    <fill>
      <patternFill patternType="solid">
        <fgColor indexed="55"/>
        <bgColor indexed="64"/>
      </patternFill>
    </fill>
    <fill>
      <patternFill patternType="solid">
        <fgColor indexed="26"/>
      </patternFill>
    </fill>
    <fill>
      <patternFill patternType="solid">
        <fgColor indexed="43"/>
        <bgColor indexed="64"/>
      </patternFill>
    </fill>
    <fill>
      <patternFill patternType="solid">
        <fgColor indexed="44"/>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theme="9" tint="0.39997558519241921"/>
        <bgColor indexed="64"/>
      </patternFill>
    </fill>
    <fill>
      <patternFill patternType="solid">
        <fgColor rgb="FFFFFF00"/>
        <bgColor indexed="64"/>
      </patternFill>
    </fill>
    <fill>
      <patternFill patternType="solid">
        <fgColor rgb="FFFFC000"/>
        <bgColor indexed="64"/>
      </patternFill>
    </fill>
    <fill>
      <patternFill patternType="solid">
        <fgColor theme="0"/>
        <bgColor indexed="64"/>
      </patternFill>
    </fill>
    <fill>
      <patternFill patternType="solid">
        <fgColor theme="3" tint="0.59999389629810485"/>
        <bgColor indexed="64"/>
      </patternFill>
    </fill>
    <fill>
      <patternFill patternType="solid">
        <fgColor theme="6"/>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theme="0" tint="-0.14999847407452621"/>
        <bgColor indexed="64"/>
      </patternFill>
    </fill>
    <fill>
      <patternFill patternType="solid">
        <fgColor indexed="63"/>
        <bgColor indexed="64"/>
      </patternFill>
    </fill>
    <fill>
      <patternFill patternType="solid">
        <fgColor rgb="FF92D050"/>
        <bgColor indexed="64"/>
      </patternFill>
    </fill>
    <fill>
      <patternFill patternType="solid">
        <fgColor rgb="FFC6EFCE"/>
        <bgColor indexed="64"/>
      </patternFill>
    </fill>
    <fill>
      <patternFill patternType="solid">
        <fgColor theme="4" tint="0.59999389629810485"/>
        <bgColor indexed="64"/>
      </patternFill>
    </fill>
    <fill>
      <patternFill patternType="solid">
        <fgColor theme="6" tint="0.59999389629810485"/>
        <bgColor indexed="64"/>
      </patternFill>
    </fill>
    <fill>
      <patternFill patternType="solid">
        <fgColor theme="8" tint="0.59999389629810485"/>
        <bgColor indexed="64"/>
      </patternFill>
    </fill>
    <fill>
      <patternFill patternType="solid">
        <fgColor theme="6" tint="0.39997558519241921"/>
        <bgColor indexed="64"/>
      </patternFill>
    </fill>
    <fill>
      <patternFill patternType="solid">
        <fgColor theme="3" tint="0.39997558519241921"/>
        <bgColor indexed="64"/>
      </patternFill>
    </fill>
    <fill>
      <patternFill patternType="solid">
        <fgColor rgb="FF00B0F0"/>
        <bgColor indexed="64"/>
      </patternFill>
    </fill>
    <fill>
      <patternFill patternType="solid">
        <fgColor indexed="62"/>
        <bgColor indexed="64"/>
      </patternFill>
    </fill>
  </fills>
  <borders count="71">
    <border>
      <left/>
      <right/>
      <top/>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style="medium">
        <color indexed="64"/>
      </left>
      <right/>
      <top style="thin">
        <color indexed="64"/>
      </top>
      <bottom style="thin">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style="thin">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top/>
      <bottom/>
      <diagonal/>
    </border>
    <border>
      <left style="thin">
        <color indexed="64"/>
      </left>
      <right style="thin">
        <color indexed="64"/>
      </right>
      <top/>
      <bottom/>
      <diagonal/>
    </border>
    <border>
      <left/>
      <right/>
      <top style="medium">
        <color indexed="64"/>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style="medium">
        <color indexed="64"/>
      </right>
      <top style="medium">
        <color indexed="64"/>
      </top>
      <bottom/>
      <diagonal/>
    </border>
    <border>
      <left/>
      <right style="medium">
        <color indexed="64"/>
      </right>
      <top/>
      <bottom style="medium">
        <color indexed="64"/>
      </bottom>
      <diagonal/>
    </border>
    <border>
      <left/>
      <right/>
      <top/>
      <bottom style="thin">
        <color indexed="50"/>
      </bottom>
      <diagonal/>
    </border>
    <border>
      <left/>
      <right/>
      <top style="thin">
        <color indexed="45"/>
      </top>
      <bottom style="thin">
        <color indexed="45"/>
      </bottom>
      <diagonal/>
    </border>
    <border>
      <left style="medium">
        <color indexed="64"/>
      </left>
      <right/>
      <top style="medium">
        <color indexed="64"/>
      </top>
      <bottom style="medium">
        <color indexed="64"/>
      </bottom>
      <diagonal/>
    </border>
    <border>
      <left style="medium">
        <color indexed="64"/>
      </left>
      <right/>
      <top style="medium">
        <color indexed="64"/>
      </top>
      <bottom/>
      <diagonal/>
    </border>
    <border>
      <left style="medium">
        <color indexed="64"/>
      </left>
      <right style="thin">
        <color indexed="64"/>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diagonal/>
    </border>
    <border>
      <left/>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medium">
        <color indexed="64"/>
      </left>
      <right style="thin">
        <color indexed="64"/>
      </right>
      <top/>
      <bottom/>
      <diagonal/>
    </border>
    <border>
      <left/>
      <right style="dotted">
        <color indexed="64"/>
      </right>
      <top style="thin">
        <color indexed="64"/>
      </top>
      <bottom/>
      <diagonal/>
    </border>
    <border>
      <left/>
      <right style="dotted">
        <color indexed="64"/>
      </right>
      <top/>
      <bottom/>
      <diagonal/>
    </border>
    <border>
      <left/>
      <right style="dotted">
        <color indexed="64"/>
      </right>
      <top/>
      <bottom style="thin">
        <color indexed="64"/>
      </bottom>
      <diagonal/>
    </border>
    <border>
      <left style="thin">
        <color indexed="64"/>
      </left>
      <right style="medium">
        <color indexed="64"/>
      </right>
      <top/>
      <bottom/>
      <diagonal/>
    </border>
    <border>
      <left/>
      <right/>
      <top style="medium">
        <color indexed="64"/>
      </top>
      <bottom/>
      <diagonal/>
    </border>
    <border>
      <left style="medium">
        <color indexed="64"/>
      </left>
      <right/>
      <top/>
      <bottom style="medium">
        <color indexed="64"/>
      </bottom>
      <diagonal/>
    </border>
    <border>
      <left style="thin">
        <color indexed="64"/>
      </left>
      <right style="medium">
        <color indexed="64"/>
      </right>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style="thin">
        <color indexed="64"/>
      </right>
      <top/>
      <bottom style="medium">
        <color indexed="64"/>
      </bottom>
      <diagonal/>
    </border>
  </borders>
  <cellStyleXfs count="2786">
    <xf numFmtId="0" fontId="0" fillId="0" borderId="0"/>
    <xf numFmtId="0" fontId="40" fillId="28" borderId="0" applyNumberFormat="0" applyBorder="0" applyAlignment="0" applyProtection="0"/>
    <xf numFmtId="0" fontId="40" fillId="29" borderId="0" applyNumberFormat="0" applyBorder="0" applyAlignment="0" applyProtection="0"/>
    <xf numFmtId="0" fontId="40" fillId="30" borderId="0" applyNumberFormat="0" applyBorder="0" applyAlignment="0" applyProtection="0"/>
    <xf numFmtId="0" fontId="40" fillId="31" borderId="0" applyNumberFormat="0" applyBorder="0" applyAlignment="0" applyProtection="0"/>
    <xf numFmtId="0" fontId="40" fillId="32" borderId="0" applyNumberFormat="0" applyBorder="0" applyAlignment="0" applyProtection="0"/>
    <xf numFmtId="0" fontId="40" fillId="33" borderId="0" applyNumberFormat="0" applyBorder="0" applyAlignment="0" applyProtection="0"/>
    <xf numFmtId="0" fontId="19" fillId="2" borderId="0" applyNumberFormat="0" applyBorder="0" applyAlignment="0" applyProtection="0"/>
    <xf numFmtId="0" fontId="19" fillId="3" borderId="0" applyNumberFormat="0" applyBorder="0" applyAlignment="0" applyProtection="0"/>
    <xf numFmtId="0" fontId="19" fillId="4" borderId="0" applyNumberFormat="0" applyBorder="0" applyAlignment="0" applyProtection="0"/>
    <xf numFmtId="0" fontId="19" fillId="5" borderId="0" applyNumberFormat="0" applyBorder="0" applyAlignment="0" applyProtection="0"/>
    <xf numFmtId="0" fontId="19" fillId="6" borderId="0" applyNumberFormat="0" applyBorder="0" applyAlignment="0" applyProtection="0"/>
    <xf numFmtId="0" fontId="19" fillId="7" borderId="0" applyNumberFormat="0" applyBorder="0" applyAlignment="0" applyProtection="0"/>
    <xf numFmtId="0" fontId="40" fillId="34" borderId="0" applyNumberFormat="0" applyBorder="0" applyAlignment="0" applyProtection="0"/>
    <xf numFmtId="0" fontId="40" fillId="35" borderId="0" applyNumberFormat="0" applyBorder="0" applyAlignment="0" applyProtection="0"/>
    <xf numFmtId="0" fontId="40" fillId="36" borderId="0" applyNumberFormat="0" applyBorder="0" applyAlignment="0" applyProtection="0"/>
    <xf numFmtId="0" fontId="40" fillId="37" borderId="0" applyNumberFormat="0" applyBorder="0" applyAlignment="0" applyProtection="0"/>
    <xf numFmtId="0" fontId="40" fillId="38" borderId="0" applyNumberFormat="0" applyBorder="0" applyAlignment="0" applyProtection="0"/>
    <xf numFmtId="0" fontId="40" fillId="39" borderId="0" applyNumberFormat="0" applyBorder="0" applyAlignment="0" applyProtection="0"/>
    <xf numFmtId="0" fontId="19" fillId="8" borderId="0" applyNumberFormat="0" applyBorder="0" applyAlignment="0" applyProtection="0"/>
    <xf numFmtId="0" fontId="19" fillId="9" borderId="0" applyNumberFormat="0" applyBorder="0" applyAlignment="0" applyProtection="0"/>
    <xf numFmtId="0" fontId="19" fillId="10" borderId="0" applyNumberFormat="0" applyBorder="0" applyAlignment="0" applyProtection="0"/>
    <xf numFmtId="0" fontId="19" fillId="5" borderId="0" applyNumberFormat="0" applyBorder="0" applyAlignment="0" applyProtection="0"/>
    <xf numFmtId="0" fontId="19" fillId="8" borderId="0" applyNumberFormat="0" applyBorder="0" applyAlignment="0" applyProtection="0"/>
    <xf numFmtId="0" fontId="19" fillId="11" borderId="0" applyNumberFormat="0" applyBorder="0" applyAlignment="0" applyProtection="0"/>
    <xf numFmtId="0" fontId="9" fillId="0" borderId="0" applyNumberFormat="0" applyFont="0" applyFill="0" applyBorder="0" applyProtection="0">
      <alignment horizontal="left" vertical="center" indent="5"/>
    </xf>
    <xf numFmtId="0" fontId="41" fillId="40" borderId="0" applyNumberFormat="0" applyBorder="0" applyAlignment="0" applyProtection="0"/>
    <xf numFmtId="0" fontId="41" fillId="41" borderId="0" applyNumberFormat="0" applyBorder="0" applyAlignment="0" applyProtection="0"/>
    <xf numFmtId="0" fontId="41" fillId="42" borderId="0" applyNumberFormat="0" applyBorder="0" applyAlignment="0" applyProtection="0"/>
    <xf numFmtId="0" fontId="41" fillId="43" borderId="0" applyNumberFormat="0" applyBorder="0" applyAlignment="0" applyProtection="0"/>
    <xf numFmtId="0" fontId="41" fillId="44" borderId="0" applyNumberFormat="0" applyBorder="0" applyAlignment="0" applyProtection="0"/>
    <xf numFmtId="0" fontId="41" fillId="45" borderId="0" applyNumberFormat="0" applyBorder="0" applyAlignment="0" applyProtection="0"/>
    <xf numFmtId="0" fontId="20" fillId="12" borderId="0" applyNumberFormat="0" applyBorder="0" applyAlignment="0" applyProtection="0"/>
    <xf numFmtId="0" fontId="20" fillId="9" borderId="0" applyNumberFormat="0" applyBorder="0" applyAlignment="0" applyProtection="0"/>
    <xf numFmtId="0" fontId="20" fillId="10" borderId="0" applyNumberFormat="0" applyBorder="0" applyAlignment="0" applyProtection="0"/>
    <xf numFmtId="0" fontId="20" fillId="13" borderId="0" applyNumberFormat="0" applyBorder="0" applyAlignment="0" applyProtection="0"/>
    <xf numFmtId="0" fontId="20" fillId="14" borderId="0" applyNumberFormat="0" applyBorder="0" applyAlignment="0" applyProtection="0"/>
    <xf numFmtId="0" fontId="20" fillId="15" borderId="0" applyNumberFormat="0" applyBorder="0" applyAlignment="0" applyProtection="0"/>
    <xf numFmtId="0" fontId="41" fillId="46" borderId="0" applyNumberFormat="0" applyBorder="0" applyAlignment="0" applyProtection="0"/>
    <xf numFmtId="0" fontId="41" fillId="47" borderId="0" applyNumberFormat="0" applyBorder="0" applyAlignment="0" applyProtection="0"/>
    <xf numFmtId="0" fontId="41" fillId="48" borderId="0" applyNumberFormat="0" applyBorder="0" applyAlignment="0" applyProtection="0"/>
    <xf numFmtId="0" fontId="41" fillId="49" borderId="0" applyNumberFormat="0" applyBorder="0" applyAlignment="0" applyProtection="0"/>
    <xf numFmtId="0" fontId="41" fillId="50" borderId="0" applyNumberFormat="0" applyBorder="0" applyAlignment="0" applyProtection="0"/>
    <xf numFmtId="0" fontId="41" fillId="51" borderId="0" applyNumberFormat="0" applyBorder="0" applyAlignment="0" applyProtection="0"/>
    <xf numFmtId="4" fontId="14" fillId="20" borderId="1">
      <alignment horizontal="right" vertical="center"/>
    </xf>
    <xf numFmtId="4" fontId="14" fillId="20" borderId="1">
      <alignment horizontal="right" vertical="center"/>
    </xf>
    <xf numFmtId="0" fontId="42" fillId="52" borderId="0" applyNumberFormat="0" applyBorder="0" applyAlignment="0" applyProtection="0"/>
    <xf numFmtId="0" fontId="22" fillId="21" borderId="2" applyNumberFormat="0" applyAlignment="0" applyProtection="0"/>
    <xf numFmtId="0" fontId="22" fillId="21" borderId="2" applyNumberFormat="0" applyAlignment="0" applyProtection="0"/>
    <xf numFmtId="0" fontId="22" fillId="21" borderId="2" applyNumberFormat="0" applyAlignment="0" applyProtection="0"/>
    <xf numFmtId="0" fontId="22" fillId="21" borderId="2" applyNumberFormat="0" applyAlignment="0" applyProtection="0"/>
    <xf numFmtId="0" fontId="22" fillId="21" borderId="2" applyNumberFormat="0" applyAlignment="0" applyProtection="0"/>
    <xf numFmtId="0" fontId="22" fillId="21" borderId="2" applyNumberFormat="0" applyAlignment="0" applyProtection="0"/>
    <xf numFmtId="0" fontId="22" fillId="21" borderId="2" applyNumberFormat="0" applyAlignment="0" applyProtection="0"/>
    <xf numFmtId="0" fontId="22" fillId="21" borderId="2" applyNumberFormat="0" applyAlignment="0" applyProtection="0"/>
    <xf numFmtId="0" fontId="22" fillId="21" borderId="2" applyNumberFormat="0" applyAlignment="0" applyProtection="0"/>
    <xf numFmtId="0" fontId="22" fillId="21" borderId="2" applyNumberFormat="0" applyAlignment="0" applyProtection="0"/>
    <xf numFmtId="0" fontId="43" fillId="53" borderId="27" applyNumberFormat="0" applyAlignment="0" applyProtection="0"/>
    <xf numFmtId="0" fontId="30" fillId="0" borderId="3" applyNumberFormat="0" applyFill="0" applyAlignment="0" applyProtection="0"/>
    <xf numFmtId="0" fontId="23" fillId="22" borderId="4" applyNumberFormat="0" applyAlignment="0" applyProtection="0"/>
    <xf numFmtId="0" fontId="44" fillId="54" borderId="28" applyNumberFormat="0" applyAlignment="0" applyProtection="0"/>
    <xf numFmtId="0" fontId="20" fillId="16" borderId="0" applyNumberFormat="0" applyBorder="0" applyAlignment="0" applyProtection="0"/>
    <xf numFmtId="0" fontId="20" fillId="17" borderId="0" applyNumberFormat="0" applyBorder="0" applyAlignment="0" applyProtection="0"/>
    <xf numFmtId="0" fontId="20" fillId="18" borderId="0" applyNumberFormat="0" applyBorder="0" applyAlignment="0" applyProtection="0"/>
    <xf numFmtId="0" fontId="20" fillId="13" borderId="0" applyNumberFormat="0" applyBorder="0" applyAlignment="0" applyProtection="0"/>
    <xf numFmtId="0" fontId="20" fillId="14" borderId="0" applyNumberFormat="0" applyBorder="0" applyAlignment="0" applyProtection="0"/>
    <xf numFmtId="0" fontId="20" fillId="19" borderId="0" applyNumberFormat="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0" fontId="15" fillId="0" borderId="5">
      <alignment horizontal="left" vertical="center" wrapText="1" indent="2"/>
    </xf>
    <xf numFmtId="168" fontId="9" fillId="0" borderId="0" applyFont="0" applyFill="0" applyBorder="0" applyAlignment="0" applyProtection="0"/>
    <xf numFmtId="170" fontId="9" fillId="0" borderId="0" applyFont="0" applyFill="0" applyBorder="0" applyAlignment="0" applyProtection="0"/>
    <xf numFmtId="170" fontId="9" fillId="0" borderId="0" applyFont="0" applyFill="0" applyBorder="0" applyAlignment="0" applyProtection="0"/>
    <xf numFmtId="170" fontId="11" fillId="0" borderId="0" applyFont="0" applyFill="0" applyBorder="0" applyAlignment="0" applyProtection="0"/>
    <xf numFmtId="170" fontId="9" fillId="0" borderId="0" applyFont="0" applyFill="0" applyBorder="0" applyAlignment="0" applyProtection="0"/>
    <xf numFmtId="170" fontId="9" fillId="0" borderId="0" applyFont="0" applyFill="0" applyBorder="0" applyAlignment="0" applyProtection="0"/>
    <xf numFmtId="170" fontId="11" fillId="0" borderId="0" applyFont="0" applyFill="0" applyBorder="0" applyAlignment="0" applyProtection="0"/>
    <xf numFmtId="170" fontId="9" fillId="0" borderId="0" applyFont="0" applyFill="0" applyBorder="0" applyAlignment="0" applyProtection="0"/>
    <xf numFmtId="170" fontId="9" fillId="0" borderId="0" applyFont="0" applyFill="0" applyBorder="0" applyAlignment="0" applyProtection="0"/>
    <xf numFmtId="170" fontId="11" fillId="0" borderId="0" applyFont="0" applyFill="0" applyBorder="0" applyAlignment="0" applyProtection="0"/>
    <xf numFmtId="170" fontId="9" fillId="0" borderId="0" applyFont="0" applyFill="0" applyBorder="0" applyAlignment="0" applyProtection="0"/>
    <xf numFmtId="170" fontId="9" fillId="0" borderId="0" applyFont="0" applyFill="0" applyBorder="0" applyAlignment="0" applyProtection="0"/>
    <xf numFmtId="170" fontId="11" fillId="0" borderId="0" applyFont="0" applyFill="0" applyBorder="0" applyAlignment="0" applyProtection="0"/>
    <xf numFmtId="170" fontId="9" fillId="0" borderId="0" applyFont="0" applyFill="0" applyBorder="0" applyAlignment="0" applyProtection="0"/>
    <xf numFmtId="170" fontId="9" fillId="0" borderId="0" applyFont="0" applyFill="0" applyBorder="0" applyAlignment="0" applyProtection="0"/>
    <xf numFmtId="170" fontId="11" fillId="0" borderId="0" applyFont="0" applyFill="0" applyBorder="0" applyAlignment="0" applyProtection="0"/>
    <xf numFmtId="170" fontId="9" fillId="0" borderId="0" applyFont="0" applyFill="0" applyBorder="0" applyAlignment="0" applyProtection="0"/>
    <xf numFmtId="170" fontId="9" fillId="0" borderId="0" applyFont="0" applyFill="0" applyBorder="0" applyAlignment="0" applyProtection="0"/>
    <xf numFmtId="170" fontId="11" fillId="0" borderId="0" applyFont="0" applyFill="0" applyBorder="0" applyAlignment="0" applyProtection="0"/>
    <xf numFmtId="170" fontId="9" fillId="0" borderId="0" applyFont="0" applyFill="0" applyBorder="0" applyAlignment="0" applyProtection="0"/>
    <xf numFmtId="170" fontId="9" fillId="0" borderId="0" applyFont="0" applyFill="0" applyBorder="0" applyAlignment="0" applyProtection="0"/>
    <xf numFmtId="170" fontId="11" fillId="0" borderId="0" applyFont="0" applyFill="0" applyBorder="0" applyAlignment="0" applyProtection="0"/>
    <xf numFmtId="170" fontId="9" fillId="0" borderId="0" applyFont="0" applyFill="0" applyBorder="0" applyAlignment="0" applyProtection="0"/>
    <xf numFmtId="170" fontId="9" fillId="0" borderId="0" applyFont="0" applyFill="0" applyBorder="0" applyAlignment="0" applyProtection="0"/>
    <xf numFmtId="170" fontId="11" fillId="0" borderId="0" applyFont="0" applyFill="0" applyBorder="0" applyAlignment="0" applyProtection="0"/>
    <xf numFmtId="170" fontId="9" fillId="0" borderId="0" applyFont="0" applyFill="0" applyBorder="0" applyAlignment="0" applyProtection="0"/>
    <xf numFmtId="170" fontId="9" fillId="0" borderId="0" applyFont="0" applyFill="0" applyBorder="0" applyAlignment="0" applyProtection="0"/>
    <xf numFmtId="170" fontId="11" fillId="0" borderId="0" applyFont="0" applyFill="0" applyBorder="0" applyAlignment="0" applyProtection="0"/>
    <xf numFmtId="170" fontId="9" fillId="0" borderId="0" applyFont="0" applyFill="0" applyBorder="0" applyAlignment="0" applyProtection="0"/>
    <xf numFmtId="170" fontId="9" fillId="0" borderId="0" applyFont="0" applyFill="0" applyBorder="0" applyAlignment="0" applyProtection="0"/>
    <xf numFmtId="170" fontId="11" fillId="0" borderId="0" applyFont="0" applyFill="0" applyBorder="0" applyAlignment="0" applyProtection="0"/>
    <xf numFmtId="170" fontId="9" fillId="0" borderId="0" applyFont="0" applyFill="0" applyBorder="0" applyAlignment="0" applyProtection="0"/>
    <xf numFmtId="170" fontId="9" fillId="0" borderId="0" applyFont="0" applyFill="0" applyBorder="0" applyAlignment="0" applyProtection="0"/>
    <xf numFmtId="170" fontId="11" fillId="0" borderId="0" applyFont="0" applyFill="0" applyBorder="0" applyAlignment="0" applyProtection="0"/>
    <xf numFmtId="170" fontId="9" fillId="0" borderId="0" applyFont="0" applyFill="0" applyBorder="0" applyAlignment="0" applyProtection="0"/>
    <xf numFmtId="170" fontId="9" fillId="0" borderId="0" applyFont="0" applyFill="0" applyBorder="0" applyAlignment="0" applyProtection="0"/>
    <xf numFmtId="170" fontId="11" fillId="0" borderId="0" applyFont="0" applyFill="0" applyBorder="0" applyAlignment="0" applyProtection="0"/>
    <xf numFmtId="170" fontId="9" fillId="0" borderId="0" applyFont="0" applyFill="0" applyBorder="0" applyAlignment="0" applyProtection="0"/>
    <xf numFmtId="170" fontId="9" fillId="0" borderId="0" applyFont="0" applyFill="0" applyBorder="0" applyAlignment="0" applyProtection="0"/>
    <xf numFmtId="170" fontId="11" fillId="0" borderId="0" applyFont="0" applyFill="0" applyBorder="0" applyAlignment="0" applyProtection="0"/>
    <xf numFmtId="170" fontId="9" fillId="0" borderId="0" applyFont="0" applyFill="0" applyBorder="0" applyAlignment="0" applyProtection="0"/>
    <xf numFmtId="170" fontId="9" fillId="0" borderId="0" applyFont="0" applyFill="0" applyBorder="0" applyAlignment="0" applyProtection="0"/>
    <xf numFmtId="170" fontId="11" fillId="0" borderId="0" applyFont="0" applyFill="0" applyBorder="0" applyAlignment="0" applyProtection="0"/>
    <xf numFmtId="170" fontId="9" fillId="0" borderId="0" applyFont="0" applyFill="0" applyBorder="0" applyAlignment="0" applyProtection="0"/>
    <xf numFmtId="170" fontId="9" fillId="0" borderId="0" applyFont="0" applyFill="0" applyBorder="0" applyAlignment="0" applyProtection="0"/>
    <xf numFmtId="170" fontId="11" fillId="0" borderId="0" applyFont="0" applyFill="0" applyBorder="0" applyAlignment="0" applyProtection="0"/>
    <xf numFmtId="170" fontId="9" fillId="0" borderId="0" applyFont="0" applyFill="0" applyBorder="0" applyAlignment="0" applyProtection="0"/>
    <xf numFmtId="170" fontId="9" fillId="0" borderId="0" applyFont="0" applyFill="0" applyBorder="0" applyAlignment="0" applyProtection="0"/>
    <xf numFmtId="170" fontId="11" fillId="0" borderId="0" applyFont="0" applyFill="0" applyBorder="0" applyAlignment="0" applyProtection="0"/>
    <xf numFmtId="170" fontId="9" fillId="0" borderId="0" applyFont="0" applyFill="0" applyBorder="0" applyAlignment="0" applyProtection="0"/>
    <xf numFmtId="170" fontId="9" fillId="0" borderId="0" applyFont="0" applyFill="0" applyBorder="0" applyAlignment="0" applyProtection="0"/>
    <xf numFmtId="170" fontId="11" fillId="0" borderId="0" applyFont="0" applyFill="0" applyBorder="0" applyAlignment="0" applyProtection="0"/>
    <xf numFmtId="170" fontId="9" fillId="0" borderId="0" applyFont="0" applyFill="0" applyBorder="0" applyAlignment="0" applyProtection="0"/>
    <xf numFmtId="170" fontId="9" fillId="0" borderId="0" applyFont="0" applyFill="0" applyBorder="0" applyAlignment="0" applyProtection="0"/>
    <xf numFmtId="170" fontId="11" fillId="0" borderId="0" applyFont="0" applyFill="0" applyBorder="0" applyAlignment="0" applyProtection="0"/>
    <xf numFmtId="170" fontId="9" fillId="0" borderId="0" applyFont="0" applyFill="0" applyBorder="0" applyAlignment="0" applyProtection="0"/>
    <xf numFmtId="170" fontId="9" fillId="0" borderId="0" applyFont="0" applyFill="0" applyBorder="0" applyAlignment="0" applyProtection="0"/>
    <xf numFmtId="170" fontId="11" fillId="0" borderId="0" applyFont="0" applyFill="0" applyBorder="0" applyAlignment="0" applyProtection="0"/>
    <xf numFmtId="170" fontId="9" fillId="0" borderId="0" applyFont="0" applyFill="0" applyBorder="0" applyAlignment="0" applyProtection="0"/>
    <xf numFmtId="170" fontId="9" fillId="0" borderId="0" applyFont="0" applyFill="0" applyBorder="0" applyAlignment="0" applyProtection="0"/>
    <xf numFmtId="170" fontId="11" fillId="0" borderId="0" applyFont="0" applyFill="0" applyBorder="0" applyAlignment="0" applyProtection="0"/>
    <xf numFmtId="170" fontId="9" fillId="0" borderId="0" applyFont="0" applyFill="0" applyBorder="0" applyAlignment="0" applyProtection="0"/>
    <xf numFmtId="170" fontId="9" fillId="0" borderId="0" applyFont="0" applyFill="0" applyBorder="0" applyAlignment="0" applyProtection="0"/>
    <xf numFmtId="170" fontId="11" fillId="0" borderId="0" applyFont="0" applyFill="0" applyBorder="0" applyAlignment="0" applyProtection="0"/>
    <xf numFmtId="170" fontId="9" fillId="0" borderId="0" applyFont="0" applyFill="0" applyBorder="0" applyAlignment="0" applyProtection="0"/>
    <xf numFmtId="170" fontId="9" fillId="0" borderId="0" applyFont="0" applyFill="0" applyBorder="0" applyAlignment="0" applyProtection="0"/>
    <xf numFmtId="170" fontId="11" fillId="0" borderId="0" applyFont="0" applyFill="0" applyBorder="0" applyAlignment="0" applyProtection="0"/>
    <xf numFmtId="170" fontId="9" fillId="0" borderId="0" applyFont="0" applyFill="0" applyBorder="0" applyAlignment="0" applyProtection="0"/>
    <xf numFmtId="170" fontId="9" fillId="0" borderId="0" applyFont="0" applyFill="0" applyBorder="0" applyAlignment="0" applyProtection="0"/>
    <xf numFmtId="170" fontId="11" fillId="0" borderId="0" applyFont="0" applyFill="0" applyBorder="0" applyAlignment="0" applyProtection="0"/>
    <xf numFmtId="170" fontId="9" fillId="0" borderId="0" applyFont="0" applyFill="0" applyBorder="0" applyAlignment="0" applyProtection="0"/>
    <xf numFmtId="170" fontId="9" fillId="0" borderId="0" applyFont="0" applyFill="0" applyBorder="0" applyAlignment="0" applyProtection="0"/>
    <xf numFmtId="170" fontId="11" fillId="0" borderId="0" applyFont="0" applyFill="0" applyBorder="0" applyAlignment="0" applyProtection="0"/>
    <xf numFmtId="170" fontId="9" fillId="0" borderId="0" applyFont="0" applyFill="0" applyBorder="0" applyAlignment="0" applyProtection="0"/>
    <xf numFmtId="170" fontId="9" fillId="0" borderId="0" applyFont="0" applyFill="0" applyBorder="0" applyAlignment="0" applyProtection="0"/>
    <xf numFmtId="170" fontId="11" fillId="0" borderId="0" applyFont="0" applyFill="0" applyBorder="0" applyAlignment="0" applyProtection="0"/>
    <xf numFmtId="170" fontId="9" fillId="0" borderId="0" applyFont="0" applyFill="0" applyBorder="0" applyAlignment="0" applyProtection="0"/>
    <xf numFmtId="170" fontId="9" fillId="0" borderId="0" applyFont="0" applyFill="0" applyBorder="0" applyAlignment="0" applyProtection="0"/>
    <xf numFmtId="170" fontId="11" fillId="0" borderId="0" applyFont="0" applyFill="0" applyBorder="0" applyAlignment="0" applyProtection="0"/>
    <xf numFmtId="170" fontId="9" fillId="0" borderId="0" applyFont="0" applyFill="0" applyBorder="0" applyAlignment="0" applyProtection="0"/>
    <xf numFmtId="170" fontId="9" fillId="0" borderId="0" applyFont="0" applyFill="0" applyBorder="0" applyAlignment="0" applyProtection="0"/>
    <xf numFmtId="170" fontId="11" fillId="0" borderId="0" applyFont="0" applyFill="0" applyBorder="0" applyAlignment="0" applyProtection="0"/>
    <xf numFmtId="170" fontId="9" fillId="0" borderId="0" applyFont="0" applyFill="0" applyBorder="0" applyAlignment="0" applyProtection="0"/>
    <xf numFmtId="170" fontId="9" fillId="0" borderId="0" applyFont="0" applyFill="0" applyBorder="0" applyAlignment="0" applyProtection="0"/>
    <xf numFmtId="170" fontId="11" fillId="0" borderId="0" applyFont="0" applyFill="0" applyBorder="0" applyAlignment="0" applyProtection="0"/>
    <xf numFmtId="170" fontId="9" fillId="0" borderId="0" applyFont="0" applyFill="0" applyBorder="0" applyAlignment="0" applyProtection="0"/>
    <xf numFmtId="170" fontId="9" fillId="0" borderId="0" applyFont="0" applyFill="0" applyBorder="0" applyAlignment="0" applyProtection="0"/>
    <xf numFmtId="170" fontId="11" fillId="0" borderId="0" applyFont="0" applyFill="0" applyBorder="0" applyAlignment="0" applyProtection="0"/>
    <xf numFmtId="170" fontId="9" fillId="0" borderId="0" applyFont="0" applyFill="0" applyBorder="0" applyAlignment="0" applyProtection="0"/>
    <xf numFmtId="170" fontId="9" fillId="0" borderId="0" applyFont="0" applyFill="0" applyBorder="0" applyAlignment="0" applyProtection="0"/>
    <xf numFmtId="170" fontId="11" fillId="0" borderId="0" applyFont="0" applyFill="0" applyBorder="0" applyAlignment="0" applyProtection="0"/>
    <xf numFmtId="170" fontId="9" fillId="0" borderId="0" applyFont="0" applyFill="0" applyBorder="0" applyAlignment="0" applyProtection="0"/>
    <xf numFmtId="170" fontId="9" fillId="0" borderId="0" applyFont="0" applyFill="0" applyBorder="0" applyAlignment="0" applyProtection="0"/>
    <xf numFmtId="170" fontId="11" fillId="0" borderId="0" applyFont="0" applyFill="0" applyBorder="0" applyAlignment="0" applyProtection="0"/>
    <xf numFmtId="170" fontId="9" fillId="0" borderId="0" applyFont="0" applyFill="0" applyBorder="0" applyAlignment="0" applyProtection="0"/>
    <xf numFmtId="170" fontId="9" fillId="0" borderId="0" applyFont="0" applyFill="0" applyBorder="0" applyAlignment="0" applyProtection="0"/>
    <xf numFmtId="170" fontId="11" fillId="0" borderId="0" applyFont="0" applyFill="0" applyBorder="0" applyAlignment="0" applyProtection="0"/>
    <xf numFmtId="170" fontId="9" fillId="0" borderId="0" applyFont="0" applyFill="0" applyBorder="0" applyAlignment="0" applyProtection="0"/>
    <xf numFmtId="170" fontId="9" fillId="0" borderId="0" applyFont="0" applyFill="0" applyBorder="0" applyAlignment="0" applyProtection="0"/>
    <xf numFmtId="170" fontId="11" fillId="0" borderId="0" applyFont="0" applyFill="0" applyBorder="0" applyAlignment="0" applyProtection="0"/>
    <xf numFmtId="170" fontId="9" fillId="0" borderId="0" applyFont="0" applyFill="0" applyBorder="0" applyAlignment="0" applyProtection="0"/>
    <xf numFmtId="170" fontId="9" fillId="0" borderId="0" applyFont="0" applyFill="0" applyBorder="0" applyAlignment="0" applyProtection="0"/>
    <xf numFmtId="170" fontId="11" fillId="0" borderId="0" applyFont="0" applyFill="0" applyBorder="0" applyAlignment="0" applyProtection="0"/>
    <xf numFmtId="170" fontId="9" fillId="0" borderId="0" applyFont="0" applyFill="0" applyBorder="0" applyAlignment="0" applyProtection="0"/>
    <xf numFmtId="170" fontId="9" fillId="0" borderId="0" applyFont="0" applyFill="0" applyBorder="0" applyAlignment="0" applyProtection="0"/>
    <xf numFmtId="170" fontId="11" fillId="0" borderId="0" applyFont="0" applyFill="0" applyBorder="0" applyAlignment="0" applyProtection="0"/>
    <xf numFmtId="170" fontId="9" fillId="0" borderId="0" applyFont="0" applyFill="0" applyBorder="0" applyAlignment="0" applyProtection="0"/>
    <xf numFmtId="170" fontId="9" fillId="0" borderId="0" applyFont="0" applyFill="0" applyBorder="0" applyAlignment="0" applyProtection="0"/>
    <xf numFmtId="170" fontId="11" fillId="0" borderId="0" applyFont="0" applyFill="0" applyBorder="0" applyAlignment="0" applyProtection="0"/>
    <xf numFmtId="170" fontId="9" fillId="0" borderId="0" applyFont="0" applyFill="0" applyBorder="0" applyAlignment="0" applyProtection="0"/>
    <xf numFmtId="170" fontId="9" fillId="0" borderId="0" applyFont="0" applyFill="0" applyBorder="0" applyAlignment="0" applyProtection="0"/>
    <xf numFmtId="170" fontId="11" fillId="0" borderId="0" applyFont="0" applyFill="0" applyBorder="0" applyAlignment="0" applyProtection="0"/>
    <xf numFmtId="170" fontId="9" fillId="0" borderId="0" applyFont="0" applyFill="0" applyBorder="0" applyAlignment="0" applyProtection="0"/>
    <xf numFmtId="170" fontId="9" fillId="0" borderId="0" applyFont="0" applyFill="0" applyBorder="0" applyAlignment="0" applyProtection="0"/>
    <xf numFmtId="170" fontId="11" fillId="0" borderId="0" applyFont="0" applyFill="0" applyBorder="0" applyAlignment="0" applyProtection="0"/>
    <xf numFmtId="169" fontId="9" fillId="0" borderId="0" applyFont="0" applyFill="0" applyBorder="0" applyAlignment="0" applyProtection="0"/>
    <xf numFmtId="169" fontId="11" fillId="0" borderId="0" applyFont="0" applyFill="0" applyBorder="0" applyAlignment="0" applyProtection="0"/>
    <xf numFmtId="170" fontId="9" fillId="0" borderId="0" applyFont="0" applyFill="0" applyBorder="0" applyAlignment="0" applyProtection="0"/>
    <xf numFmtId="170" fontId="9" fillId="0" borderId="0" applyFont="0" applyFill="0" applyBorder="0" applyAlignment="0" applyProtection="0"/>
    <xf numFmtId="170" fontId="11" fillId="0" borderId="0" applyFont="0" applyFill="0" applyBorder="0" applyAlignment="0" applyProtection="0"/>
    <xf numFmtId="170" fontId="9" fillId="0" borderId="0" applyFont="0" applyFill="0" applyBorder="0" applyAlignment="0" applyProtection="0"/>
    <xf numFmtId="170" fontId="9" fillId="0" borderId="0" applyFont="0" applyFill="0" applyBorder="0" applyAlignment="0" applyProtection="0"/>
    <xf numFmtId="170" fontId="11" fillId="0" borderId="0" applyFont="0" applyFill="0" applyBorder="0" applyAlignment="0" applyProtection="0"/>
    <xf numFmtId="170" fontId="9" fillId="0" borderId="0" applyFont="0" applyFill="0" applyBorder="0" applyAlignment="0" applyProtection="0"/>
    <xf numFmtId="170" fontId="9" fillId="0" borderId="0" applyFont="0" applyFill="0" applyBorder="0" applyAlignment="0" applyProtection="0"/>
    <xf numFmtId="170" fontId="11" fillId="0" borderId="0" applyFont="0" applyFill="0" applyBorder="0" applyAlignment="0" applyProtection="0"/>
    <xf numFmtId="170" fontId="9" fillId="0" borderId="0" applyFont="0" applyFill="0" applyBorder="0" applyAlignment="0" applyProtection="0"/>
    <xf numFmtId="170" fontId="9" fillId="0" borderId="0" applyFont="0" applyFill="0" applyBorder="0" applyAlignment="0" applyProtection="0"/>
    <xf numFmtId="170" fontId="11" fillId="0" borderId="0" applyFont="0" applyFill="0" applyBorder="0" applyAlignment="0" applyProtection="0"/>
    <xf numFmtId="170" fontId="9" fillId="0" borderId="0" applyFont="0" applyFill="0" applyBorder="0" applyAlignment="0" applyProtection="0"/>
    <xf numFmtId="170" fontId="9" fillId="0" borderId="0" applyFont="0" applyFill="0" applyBorder="0" applyAlignment="0" applyProtection="0"/>
    <xf numFmtId="170" fontId="11" fillId="0" borderId="0" applyFont="0" applyFill="0" applyBorder="0" applyAlignment="0" applyProtection="0"/>
    <xf numFmtId="0" fontId="45" fillId="0" borderId="0" applyNumberFormat="0" applyFill="0" applyBorder="0" applyAlignment="0" applyProtection="0"/>
    <xf numFmtId="0" fontId="46" fillId="55" borderId="0" applyNumberFormat="0" applyBorder="0" applyAlignment="0" applyProtection="0"/>
    <xf numFmtId="0" fontId="47" fillId="0" borderId="29" applyNumberFormat="0" applyFill="0" applyAlignment="0" applyProtection="0"/>
    <xf numFmtId="0" fontId="48" fillId="0" borderId="30" applyNumberFormat="0" applyFill="0" applyAlignment="0" applyProtection="0"/>
    <xf numFmtId="0" fontId="49" fillId="0" borderId="31" applyNumberFormat="0" applyFill="0" applyAlignment="0" applyProtection="0"/>
    <xf numFmtId="0" fontId="49" fillId="0" borderId="0" applyNumberFormat="0" applyFill="0" applyBorder="0" applyAlignment="0" applyProtection="0"/>
    <xf numFmtId="0" fontId="50" fillId="56" borderId="27" applyNumberFormat="0" applyAlignment="0" applyProtection="0"/>
    <xf numFmtId="0" fontId="29" fillId="7" borderId="2" applyNumberFormat="0" applyAlignment="0" applyProtection="0"/>
    <xf numFmtId="0" fontId="29" fillId="7" borderId="2" applyNumberFormat="0" applyAlignment="0" applyProtection="0"/>
    <xf numFmtId="0" fontId="29" fillId="7" borderId="2" applyNumberFormat="0" applyAlignment="0" applyProtection="0"/>
    <xf numFmtId="0" fontId="29" fillId="7" borderId="2" applyNumberFormat="0" applyAlignment="0" applyProtection="0"/>
    <xf numFmtId="0" fontId="29" fillId="7" borderId="2" applyNumberFormat="0" applyAlignment="0" applyProtection="0"/>
    <xf numFmtId="0" fontId="29" fillId="7" borderId="2" applyNumberFormat="0" applyAlignment="0" applyProtection="0"/>
    <xf numFmtId="0" fontId="29" fillId="7" borderId="2" applyNumberFormat="0" applyAlignment="0" applyProtection="0"/>
    <xf numFmtId="0" fontId="29" fillId="7" borderId="2" applyNumberFormat="0" applyAlignment="0" applyProtection="0"/>
    <xf numFmtId="0" fontId="29" fillId="7" borderId="2" applyNumberFormat="0" applyAlignment="0" applyProtection="0"/>
    <xf numFmtId="0" fontId="29" fillId="7" borderId="2" applyNumberFormat="0" applyAlignment="0" applyProtection="0"/>
    <xf numFmtId="4" fontId="15" fillId="0" borderId="0" applyBorder="0">
      <alignment horizontal="right" vertical="center"/>
    </xf>
    <xf numFmtId="0" fontId="51" fillId="0" borderId="32" applyNumberFormat="0" applyFill="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11"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11"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11"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11"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11"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11"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11"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11"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11"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11"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11"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11"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11"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11"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11"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11"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11"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11"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11"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11"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11"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11"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11"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11"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11"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11"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11"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11"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11"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11"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11"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11"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11"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11"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11"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11"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11"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11"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11"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11"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11"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11"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11"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11"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11"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11"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11"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11"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11"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11"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11"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11"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11"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11"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11"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11"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11"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11"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11"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11" fillId="0" borderId="0" applyFont="0" applyFill="0" applyBorder="0" applyAlignment="0" applyProtection="0"/>
    <xf numFmtId="0" fontId="52" fillId="57" borderId="0" applyNumberFormat="0" applyBorder="0" applyAlignment="0" applyProtection="0"/>
    <xf numFmtId="0" fontId="31" fillId="23" borderId="0" applyNumberFormat="0" applyBorder="0" applyAlignment="0" applyProtection="0"/>
    <xf numFmtId="0" fontId="9" fillId="0" borderId="0"/>
    <xf numFmtId="0" fontId="9" fillId="0" borderId="0"/>
    <xf numFmtId="0" fontId="9" fillId="0" borderId="0"/>
    <xf numFmtId="0" fontId="11" fillId="0" borderId="0"/>
    <xf numFmtId="0" fontId="9" fillId="0" borderId="0"/>
    <xf numFmtId="0" fontId="40" fillId="0" borderId="0"/>
    <xf numFmtId="0" fontId="11" fillId="0" borderId="0"/>
    <xf numFmtId="0" fontId="40" fillId="0" borderId="0"/>
    <xf numFmtId="4" fontId="15" fillId="0" borderId="1" applyFill="0" applyBorder="0" applyProtection="0">
      <alignment horizontal="right" vertical="center"/>
    </xf>
    <xf numFmtId="0" fontId="16" fillId="0" borderId="0" applyNumberFormat="0" applyFill="0" applyBorder="0" applyProtection="0">
      <alignment horizontal="left" vertical="center"/>
    </xf>
    <xf numFmtId="0" fontId="9" fillId="24" borderId="0" applyNumberFormat="0" applyFont="0" applyBorder="0" applyAlignment="0" applyProtection="0"/>
    <xf numFmtId="0" fontId="9" fillId="0" borderId="0"/>
    <xf numFmtId="0" fontId="9" fillId="0" borderId="0"/>
    <xf numFmtId="0" fontId="9" fillId="0" borderId="0"/>
    <xf numFmtId="0" fontId="36" fillId="0" borderId="0"/>
    <xf numFmtId="0" fontId="9" fillId="0" borderId="0"/>
    <xf numFmtId="0" fontId="9" fillId="0" borderId="0"/>
    <xf numFmtId="0" fontId="9" fillId="0" borderId="0"/>
    <xf numFmtId="0" fontId="36" fillId="0" borderId="0"/>
    <xf numFmtId="0" fontId="9" fillId="0" borderId="0"/>
    <xf numFmtId="0" fontId="9" fillId="0" borderId="0"/>
    <xf numFmtId="0" fontId="9" fillId="0" borderId="0"/>
    <xf numFmtId="0" fontId="36" fillId="0" borderId="0"/>
    <xf numFmtId="0" fontId="9" fillId="0" borderId="0"/>
    <xf numFmtId="0" fontId="9" fillId="0" borderId="0"/>
    <xf numFmtId="0" fontId="9" fillId="0" borderId="0"/>
    <xf numFmtId="0" fontId="36" fillId="0" borderId="0"/>
    <xf numFmtId="0" fontId="9" fillId="0" borderId="0"/>
    <xf numFmtId="0" fontId="9" fillId="0" borderId="0"/>
    <xf numFmtId="0" fontId="9" fillId="0" borderId="0"/>
    <xf numFmtId="0" fontId="36" fillId="0" borderId="0"/>
    <xf numFmtId="0" fontId="9" fillId="0" borderId="0"/>
    <xf numFmtId="0" fontId="9" fillId="0" borderId="0"/>
    <xf numFmtId="0" fontId="9" fillId="0" borderId="0"/>
    <xf numFmtId="0" fontId="36" fillId="0" borderId="0"/>
    <xf numFmtId="0" fontId="9" fillId="0" borderId="0"/>
    <xf numFmtId="0" fontId="9" fillId="0" borderId="0"/>
    <xf numFmtId="0" fontId="19" fillId="0" borderId="0"/>
    <xf numFmtId="0" fontId="19" fillId="0" borderId="0"/>
    <xf numFmtId="0" fontId="9" fillId="0" borderId="0"/>
    <xf numFmtId="0" fontId="9" fillId="0" borderId="0"/>
    <xf numFmtId="0" fontId="36"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36"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36"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36"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36"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36" fillId="0" borderId="0"/>
    <xf numFmtId="0" fontId="9" fillId="0" borderId="0"/>
    <xf numFmtId="0" fontId="9" fillId="0" borderId="0"/>
    <xf numFmtId="0" fontId="9" fillId="0" borderId="0"/>
    <xf numFmtId="0" fontId="36" fillId="0" borderId="0"/>
    <xf numFmtId="0" fontId="9" fillId="0" borderId="0"/>
    <xf numFmtId="0" fontId="9" fillId="0" borderId="0"/>
    <xf numFmtId="0" fontId="9" fillId="0" borderId="0"/>
    <xf numFmtId="0" fontId="36" fillId="0" borderId="0"/>
    <xf numFmtId="0" fontId="13" fillId="0" borderId="0"/>
    <xf numFmtId="0" fontId="9" fillId="25" borderId="9" applyNumberFormat="0" applyFont="0" applyAlignment="0" applyProtection="0"/>
    <xf numFmtId="0" fontId="9" fillId="25" borderId="9" applyNumberFormat="0" applyFont="0" applyAlignment="0" applyProtection="0"/>
    <xf numFmtId="0" fontId="9" fillId="25" borderId="9" applyNumberFormat="0" applyFont="0" applyAlignment="0" applyProtection="0"/>
    <xf numFmtId="0" fontId="9" fillId="25" borderId="9" applyNumberFormat="0" applyFont="0" applyAlignment="0" applyProtection="0"/>
    <xf numFmtId="0" fontId="9" fillId="25" borderId="9" applyNumberFormat="0" applyFont="0" applyAlignment="0" applyProtection="0"/>
    <xf numFmtId="0" fontId="9" fillId="25" borderId="9" applyNumberFormat="0" applyFont="0" applyAlignment="0" applyProtection="0"/>
    <xf numFmtId="0" fontId="9" fillId="25" borderId="9" applyNumberFormat="0" applyFont="0" applyAlignment="0" applyProtection="0"/>
    <xf numFmtId="0" fontId="9" fillId="25" borderId="9" applyNumberFormat="0" applyFont="0" applyAlignment="0" applyProtection="0"/>
    <xf numFmtId="0" fontId="9" fillId="25" borderId="9" applyNumberFormat="0" applyFont="0" applyAlignment="0" applyProtection="0"/>
    <xf numFmtId="0" fontId="9" fillId="25" borderId="9" applyNumberFormat="0" applyFont="0" applyAlignment="0" applyProtection="0"/>
    <xf numFmtId="0" fontId="9" fillId="25" borderId="9" applyNumberFormat="0" applyFont="0" applyAlignment="0" applyProtection="0"/>
    <xf numFmtId="0" fontId="11" fillId="25" borderId="9" applyNumberFormat="0" applyFont="0" applyAlignment="0" applyProtection="0"/>
    <xf numFmtId="0" fontId="40" fillId="58" borderId="33" applyNumberFormat="0" applyFont="0" applyAlignment="0" applyProtection="0"/>
    <xf numFmtId="171" fontId="9" fillId="0" borderId="0" applyFont="0" applyFill="0" applyBorder="0" applyAlignment="0" applyProtection="0"/>
    <xf numFmtId="171" fontId="9" fillId="0" borderId="0" applyFont="0" applyFill="0" applyBorder="0" applyAlignment="0" applyProtection="0"/>
    <xf numFmtId="171" fontId="9" fillId="0" borderId="0" applyFont="0" applyFill="0" applyBorder="0" applyAlignment="0" applyProtection="0"/>
    <xf numFmtId="171" fontId="11" fillId="0" borderId="0" applyFont="0" applyFill="0" applyBorder="0" applyAlignment="0" applyProtection="0"/>
    <xf numFmtId="171" fontId="9" fillId="0" borderId="0" applyFont="0" applyFill="0" applyBorder="0" applyAlignment="0" applyProtection="0"/>
    <xf numFmtId="171" fontId="9" fillId="0" borderId="0" applyFont="0" applyFill="0" applyBorder="0" applyAlignment="0" applyProtection="0"/>
    <xf numFmtId="171" fontId="11" fillId="0" borderId="0" applyFont="0" applyFill="0" applyBorder="0" applyAlignment="0" applyProtection="0"/>
    <xf numFmtId="171" fontId="9" fillId="0" borderId="0" applyFont="0" applyFill="0" applyBorder="0" applyAlignment="0" applyProtection="0"/>
    <xf numFmtId="171" fontId="9" fillId="0" borderId="0" applyFont="0" applyFill="0" applyBorder="0" applyAlignment="0" applyProtection="0"/>
    <xf numFmtId="171" fontId="11" fillId="0" borderId="0" applyFont="0" applyFill="0" applyBorder="0" applyAlignment="0" applyProtection="0"/>
    <xf numFmtId="171" fontId="9" fillId="0" borderId="0" applyFont="0" applyFill="0" applyBorder="0" applyAlignment="0" applyProtection="0"/>
    <xf numFmtId="171" fontId="9" fillId="0" borderId="0" applyFont="0" applyFill="0" applyBorder="0" applyAlignment="0" applyProtection="0"/>
    <xf numFmtId="171" fontId="11" fillId="0" borderId="0" applyFont="0" applyFill="0" applyBorder="0" applyAlignment="0" applyProtection="0"/>
    <xf numFmtId="171" fontId="9" fillId="0" borderId="0" applyFont="0" applyFill="0" applyBorder="0" applyAlignment="0" applyProtection="0"/>
    <xf numFmtId="171" fontId="9" fillId="0" borderId="0" applyFont="0" applyFill="0" applyBorder="0" applyAlignment="0" applyProtection="0"/>
    <xf numFmtId="171" fontId="11" fillId="0" borderId="0" applyFont="0" applyFill="0" applyBorder="0" applyAlignment="0" applyProtection="0"/>
    <xf numFmtId="171" fontId="9" fillId="0" borderId="0" applyFont="0" applyFill="0" applyBorder="0" applyAlignment="0" applyProtection="0"/>
    <xf numFmtId="171" fontId="9" fillId="0" borderId="0" applyFont="0" applyFill="0" applyBorder="0" applyAlignment="0" applyProtection="0"/>
    <xf numFmtId="171" fontId="11" fillId="0" borderId="0" applyFont="0" applyFill="0" applyBorder="0" applyAlignment="0" applyProtection="0"/>
    <xf numFmtId="171" fontId="9" fillId="0" borderId="0" applyFont="0" applyFill="0" applyBorder="0" applyAlignment="0" applyProtection="0"/>
    <xf numFmtId="171" fontId="9" fillId="0" borderId="0" applyFont="0" applyFill="0" applyBorder="0" applyAlignment="0" applyProtection="0"/>
    <xf numFmtId="171" fontId="11" fillId="0" borderId="0" applyFont="0" applyFill="0" applyBorder="0" applyAlignment="0" applyProtection="0"/>
    <xf numFmtId="171" fontId="9" fillId="0" borderId="0" applyFont="0" applyFill="0" applyBorder="0" applyAlignment="0" applyProtection="0"/>
    <xf numFmtId="171" fontId="9" fillId="0" borderId="0" applyFont="0" applyFill="0" applyBorder="0" applyAlignment="0" applyProtection="0"/>
    <xf numFmtId="171" fontId="11" fillId="0" borderId="0" applyFont="0" applyFill="0" applyBorder="0" applyAlignment="0" applyProtection="0"/>
    <xf numFmtId="171" fontId="9" fillId="0" borderId="0" applyFont="0" applyFill="0" applyBorder="0" applyAlignment="0" applyProtection="0"/>
    <xf numFmtId="171" fontId="9" fillId="0" borderId="0" applyFont="0" applyFill="0" applyBorder="0" applyAlignment="0" applyProtection="0"/>
    <xf numFmtId="171" fontId="11" fillId="0" borderId="0" applyFont="0" applyFill="0" applyBorder="0" applyAlignment="0" applyProtection="0"/>
    <xf numFmtId="171" fontId="9" fillId="0" borderId="0" applyFont="0" applyFill="0" applyBorder="0" applyAlignment="0" applyProtection="0"/>
    <xf numFmtId="171" fontId="9" fillId="0" borderId="0" applyFont="0" applyFill="0" applyBorder="0" applyAlignment="0" applyProtection="0"/>
    <xf numFmtId="171" fontId="11" fillId="0" borderId="0" applyFont="0" applyFill="0" applyBorder="0" applyAlignment="0" applyProtection="0"/>
    <xf numFmtId="171" fontId="9" fillId="0" borderId="0" applyFont="0" applyFill="0" applyBorder="0" applyAlignment="0" applyProtection="0"/>
    <xf numFmtId="171" fontId="9" fillId="0" borderId="0" applyFont="0" applyFill="0" applyBorder="0" applyAlignment="0" applyProtection="0"/>
    <xf numFmtId="171" fontId="11" fillId="0" borderId="0" applyFont="0" applyFill="0" applyBorder="0" applyAlignment="0" applyProtection="0"/>
    <xf numFmtId="171" fontId="9" fillId="0" borderId="0" applyFont="0" applyFill="0" applyBorder="0" applyAlignment="0" applyProtection="0"/>
    <xf numFmtId="171" fontId="9" fillId="0" borderId="0" applyFont="0" applyFill="0" applyBorder="0" applyAlignment="0" applyProtection="0"/>
    <xf numFmtId="171" fontId="11" fillId="0" borderId="0" applyFont="0" applyFill="0" applyBorder="0" applyAlignment="0" applyProtection="0"/>
    <xf numFmtId="171" fontId="9" fillId="0" borderId="0" applyFont="0" applyFill="0" applyBorder="0" applyAlignment="0" applyProtection="0"/>
    <xf numFmtId="171" fontId="9" fillId="0" borderId="0" applyFont="0" applyFill="0" applyBorder="0" applyAlignment="0" applyProtection="0"/>
    <xf numFmtId="171" fontId="11" fillId="0" borderId="0" applyFont="0" applyFill="0" applyBorder="0" applyAlignment="0" applyProtection="0"/>
    <xf numFmtId="171" fontId="9" fillId="0" borderId="0" applyFont="0" applyFill="0" applyBorder="0" applyAlignment="0" applyProtection="0"/>
    <xf numFmtId="171" fontId="9" fillId="0" borderId="0" applyFont="0" applyFill="0" applyBorder="0" applyAlignment="0" applyProtection="0"/>
    <xf numFmtId="171" fontId="11" fillId="0" borderId="0" applyFont="0" applyFill="0" applyBorder="0" applyAlignment="0" applyProtection="0"/>
    <xf numFmtId="171" fontId="9" fillId="0" borderId="0" applyFont="0" applyFill="0" applyBorder="0" applyAlignment="0" applyProtection="0"/>
    <xf numFmtId="171" fontId="9" fillId="0" borderId="0" applyFont="0" applyFill="0" applyBorder="0" applyAlignment="0" applyProtection="0"/>
    <xf numFmtId="171" fontId="11" fillId="0" borderId="0" applyFont="0" applyFill="0" applyBorder="0" applyAlignment="0" applyProtection="0"/>
    <xf numFmtId="171" fontId="9" fillId="0" borderId="0" applyFont="0" applyFill="0" applyBorder="0" applyAlignment="0" applyProtection="0"/>
    <xf numFmtId="171" fontId="9" fillId="0" borderId="0" applyFont="0" applyFill="0" applyBorder="0" applyAlignment="0" applyProtection="0"/>
    <xf numFmtId="171" fontId="11" fillId="0" borderId="0" applyFont="0" applyFill="0" applyBorder="0" applyAlignment="0" applyProtection="0"/>
    <xf numFmtId="171" fontId="9" fillId="0" borderId="0" applyFont="0" applyFill="0" applyBorder="0" applyAlignment="0" applyProtection="0"/>
    <xf numFmtId="171" fontId="9" fillId="0" borderId="0" applyFont="0" applyFill="0" applyBorder="0" applyAlignment="0" applyProtection="0"/>
    <xf numFmtId="171" fontId="11" fillId="0" borderId="0" applyFont="0" applyFill="0" applyBorder="0" applyAlignment="0" applyProtection="0"/>
    <xf numFmtId="171" fontId="9" fillId="0" borderId="0" applyFont="0" applyFill="0" applyBorder="0" applyAlignment="0" applyProtection="0"/>
    <xf numFmtId="171" fontId="9" fillId="0" borderId="0" applyFont="0" applyFill="0" applyBorder="0" applyAlignment="0" applyProtection="0"/>
    <xf numFmtId="171" fontId="11" fillId="0" borderId="0" applyFont="0" applyFill="0" applyBorder="0" applyAlignment="0" applyProtection="0"/>
    <xf numFmtId="171" fontId="9" fillId="0" borderId="0" applyFont="0" applyFill="0" applyBorder="0" applyAlignment="0" applyProtection="0"/>
    <xf numFmtId="171" fontId="9" fillId="0" borderId="0" applyFont="0" applyFill="0" applyBorder="0" applyAlignment="0" applyProtection="0"/>
    <xf numFmtId="171" fontId="11" fillId="0" borderId="0" applyFont="0" applyFill="0" applyBorder="0" applyAlignment="0" applyProtection="0"/>
    <xf numFmtId="171" fontId="9" fillId="0" borderId="0" applyFont="0" applyFill="0" applyBorder="0" applyAlignment="0" applyProtection="0"/>
    <xf numFmtId="171" fontId="9" fillId="0" borderId="0" applyFont="0" applyFill="0" applyBorder="0" applyAlignment="0" applyProtection="0"/>
    <xf numFmtId="171" fontId="11" fillId="0" borderId="0" applyFont="0" applyFill="0" applyBorder="0" applyAlignment="0" applyProtection="0"/>
    <xf numFmtId="171" fontId="9" fillId="0" borderId="0" applyFont="0" applyFill="0" applyBorder="0" applyAlignment="0" applyProtection="0"/>
    <xf numFmtId="171" fontId="9" fillId="0" borderId="0" applyFont="0" applyFill="0" applyBorder="0" applyAlignment="0" applyProtection="0"/>
    <xf numFmtId="171" fontId="11" fillId="0" borderId="0" applyFont="0" applyFill="0" applyBorder="0" applyAlignment="0" applyProtection="0"/>
    <xf numFmtId="171" fontId="9" fillId="0" borderId="0" applyFont="0" applyFill="0" applyBorder="0" applyAlignment="0" applyProtection="0"/>
    <xf numFmtId="171" fontId="9" fillId="0" borderId="0" applyFont="0" applyFill="0" applyBorder="0" applyAlignment="0" applyProtection="0"/>
    <xf numFmtId="171" fontId="11" fillId="0" borderId="0" applyFont="0" applyFill="0" applyBorder="0" applyAlignment="0" applyProtection="0"/>
    <xf numFmtId="171" fontId="9" fillId="0" borderId="0" applyFont="0" applyFill="0" applyBorder="0" applyAlignment="0" applyProtection="0"/>
    <xf numFmtId="171" fontId="9" fillId="0" borderId="0" applyFont="0" applyFill="0" applyBorder="0" applyAlignment="0" applyProtection="0"/>
    <xf numFmtId="171" fontId="11" fillId="0" borderId="0" applyFont="0" applyFill="0" applyBorder="0" applyAlignment="0" applyProtection="0"/>
    <xf numFmtId="171" fontId="9" fillId="0" borderId="0" applyFont="0" applyFill="0" applyBorder="0" applyAlignment="0" applyProtection="0"/>
    <xf numFmtId="171" fontId="9" fillId="0" borderId="0" applyFont="0" applyFill="0" applyBorder="0" applyAlignment="0" applyProtection="0"/>
    <xf numFmtId="171" fontId="11" fillId="0" borderId="0" applyFont="0" applyFill="0" applyBorder="0" applyAlignment="0" applyProtection="0"/>
    <xf numFmtId="171" fontId="9" fillId="0" borderId="0" applyFont="0" applyFill="0" applyBorder="0" applyAlignment="0" applyProtection="0"/>
    <xf numFmtId="171" fontId="9" fillId="0" borderId="0" applyFont="0" applyFill="0" applyBorder="0" applyAlignment="0" applyProtection="0"/>
    <xf numFmtId="171" fontId="11" fillId="0" borderId="0" applyFont="0" applyFill="0" applyBorder="0" applyAlignment="0" applyProtection="0"/>
    <xf numFmtId="171" fontId="9" fillId="0" borderId="0" applyFont="0" applyFill="0" applyBorder="0" applyAlignment="0" applyProtection="0"/>
    <xf numFmtId="171" fontId="9" fillId="0" borderId="0" applyFont="0" applyFill="0" applyBorder="0" applyAlignment="0" applyProtection="0"/>
    <xf numFmtId="171" fontId="11" fillId="0" borderId="0" applyFont="0" applyFill="0" applyBorder="0" applyAlignment="0" applyProtection="0"/>
    <xf numFmtId="171" fontId="9" fillId="0" borderId="0" applyFont="0" applyFill="0" applyBorder="0" applyAlignment="0" applyProtection="0"/>
    <xf numFmtId="171" fontId="9" fillId="0" borderId="0" applyFont="0" applyFill="0" applyBorder="0" applyAlignment="0" applyProtection="0"/>
    <xf numFmtId="171" fontId="11" fillId="0" borderId="0" applyFont="0" applyFill="0" applyBorder="0" applyAlignment="0" applyProtection="0"/>
    <xf numFmtId="171" fontId="9" fillId="0" borderId="0" applyFont="0" applyFill="0" applyBorder="0" applyAlignment="0" applyProtection="0"/>
    <xf numFmtId="171" fontId="9" fillId="0" borderId="0" applyFont="0" applyFill="0" applyBorder="0" applyAlignment="0" applyProtection="0"/>
    <xf numFmtId="171" fontId="11" fillId="0" borderId="0" applyFont="0" applyFill="0" applyBorder="0" applyAlignment="0" applyProtection="0"/>
    <xf numFmtId="171" fontId="9" fillId="0" borderId="0" applyFont="0" applyFill="0" applyBorder="0" applyAlignment="0" applyProtection="0"/>
    <xf numFmtId="171" fontId="9" fillId="0" borderId="0" applyFont="0" applyFill="0" applyBorder="0" applyAlignment="0" applyProtection="0"/>
    <xf numFmtId="171" fontId="11" fillId="0" borderId="0" applyFont="0" applyFill="0" applyBorder="0" applyAlignment="0" applyProtection="0"/>
    <xf numFmtId="171" fontId="9" fillId="0" borderId="0" applyFont="0" applyFill="0" applyBorder="0" applyAlignment="0" applyProtection="0"/>
    <xf numFmtId="171" fontId="9" fillId="0" borderId="0" applyFont="0" applyFill="0" applyBorder="0" applyAlignment="0" applyProtection="0"/>
    <xf numFmtId="171" fontId="11" fillId="0" borderId="0" applyFont="0" applyFill="0" applyBorder="0" applyAlignment="0" applyProtection="0"/>
    <xf numFmtId="171" fontId="9" fillId="0" borderId="0" applyFont="0" applyFill="0" applyBorder="0" applyAlignment="0" applyProtection="0"/>
    <xf numFmtId="171" fontId="9" fillId="0" borderId="0" applyFont="0" applyFill="0" applyBorder="0" applyAlignment="0" applyProtection="0"/>
    <xf numFmtId="171" fontId="11" fillId="0" borderId="0" applyFont="0" applyFill="0" applyBorder="0" applyAlignment="0" applyProtection="0"/>
    <xf numFmtId="171" fontId="9" fillId="0" borderId="0" applyFont="0" applyFill="0" applyBorder="0" applyAlignment="0" applyProtection="0"/>
    <xf numFmtId="171" fontId="9" fillId="0" borderId="0" applyFont="0" applyFill="0" applyBorder="0" applyAlignment="0" applyProtection="0"/>
    <xf numFmtId="171" fontId="11" fillId="0" borderId="0" applyFont="0" applyFill="0" applyBorder="0" applyAlignment="0" applyProtection="0"/>
    <xf numFmtId="171" fontId="9" fillId="0" borderId="0" applyFont="0" applyFill="0" applyBorder="0" applyAlignment="0" applyProtection="0"/>
    <xf numFmtId="171" fontId="9" fillId="0" borderId="0" applyFont="0" applyFill="0" applyBorder="0" applyAlignment="0" applyProtection="0"/>
    <xf numFmtId="171" fontId="11" fillId="0" borderId="0" applyFont="0" applyFill="0" applyBorder="0" applyAlignment="0" applyProtection="0"/>
    <xf numFmtId="171" fontId="9" fillId="0" borderId="0" applyFont="0" applyFill="0" applyBorder="0" applyAlignment="0" applyProtection="0"/>
    <xf numFmtId="171" fontId="9" fillId="0" borderId="0" applyFont="0" applyFill="0" applyBorder="0" applyAlignment="0" applyProtection="0"/>
    <xf numFmtId="171" fontId="11" fillId="0" borderId="0" applyFont="0" applyFill="0" applyBorder="0" applyAlignment="0" applyProtection="0"/>
    <xf numFmtId="171" fontId="9" fillId="0" borderId="0" applyFont="0" applyFill="0" applyBorder="0" applyAlignment="0" applyProtection="0"/>
    <xf numFmtId="171" fontId="9" fillId="0" borderId="0" applyFont="0" applyFill="0" applyBorder="0" applyAlignment="0" applyProtection="0"/>
    <xf numFmtId="171" fontId="11" fillId="0" borderId="0" applyFont="0" applyFill="0" applyBorder="0" applyAlignment="0" applyProtection="0"/>
    <xf numFmtId="171" fontId="9" fillId="0" borderId="0" applyFont="0" applyFill="0" applyBorder="0" applyAlignment="0" applyProtection="0"/>
    <xf numFmtId="171" fontId="9" fillId="0" borderId="0" applyFont="0" applyFill="0" applyBorder="0" applyAlignment="0" applyProtection="0"/>
    <xf numFmtId="171" fontId="11" fillId="0" borderId="0" applyFont="0" applyFill="0" applyBorder="0" applyAlignment="0" applyProtection="0"/>
    <xf numFmtId="171" fontId="9" fillId="0" borderId="0" applyFont="0" applyFill="0" applyBorder="0" applyAlignment="0" applyProtection="0"/>
    <xf numFmtId="171" fontId="9" fillId="0" borderId="0" applyFont="0" applyFill="0" applyBorder="0" applyAlignment="0" applyProtection="0"/>
    <xf numFmtId="171" fontId="11" fillId="0" borderId="0" applyFont="0" applyFill="0" applyBorder="0" applyAlignment="0" applyProtection="0"/>
    <xf numFmtId="171" fontId="9" fillId="0" borderId="0" applyFont="0" applyFill="0" applyBorder="0" applyAlignment="0" applyProtection="0"/>
    <xf numFmtId="171" fontId="9" fillId="0" borderId="0" applyFont="0" applyFill="0" applyBorder="0" applyAlignment="0" applyProtection="0"/>
    <xf numFmtId="171" fontId="11" fillId="0" borderId="0" applyFont="0" applyFill="0" applyBorder="0" applyAlignment="0" applyProtection="0"/>
    <xf numFmtId="171" fontId="9" fillId="0" borderId="0" applyFont="0" applyFill="0" applyBorder="0" applyAlignment="0" applyProtection="0"/>
    <xf numFmtId="171" fontId="11" fillId="0" borderId="0" applyFont="0" applyFill="0" applyBorder="0" applyAlignment="0" applyProtection="0"/>
    <xf numFmtId="171" fontId="9" fillId="0" borderId="0" applyFont="0" applyFill="0" applyBorder="0" applyAlignment="0" applyProtection="0"/>
    <xf numFmtId="171" fontId="9" fillId="0" borderId="0" applyFont="0" applyFill="0" applyBorder="0" applyAlignment="0" applyProtection="0"/>
    <xf numFmtId="171" fontId="11" fillId="0" borderId="0" applyFont="0" applyFill="0" applyBorder="0" applyAlignment="0" applyProtection="0"/>
    <xf numFmtId="171" fontId="9" fillId="0" borderId="0" applyFont="0" applyFill="0" applyBorder="0" applyAlignment="0" applyProtection="0"/>
    <xf numFmtId="171" fontId="9" fillId="0" borderId="0" applyFont="0" applyFill="0" applyBorder="0" applyAlignment="0" applyProtection="0"/>
    <xf numFmtId="171" fontId="11" fillId="0" borderId="0" applyFont="0" applyFill="0" applyBorder="0" applyAlignment="0" applyProtection="0"/>
    <xf numFmtId="171" fontId="9" fillId="0" borderId="0" applyFont="0" applyFill="0" applyBorder="0" applyAlignment="0" applyProtection="0"/>
    <xf numFmtId="171" fontId="9" fillId="0" borderId="0" applyFont="0" applyFill="0" applyBorder="0" applyAlignment="0" applyProtection="0"/>
    <xf numFmtId="171" fontId="11" fillId="0" borderId="0" applyFont="0" applyFill="0" applyBorder="0" applyAlignment="0" applyProtection="0"/>
    <xf numFmtId="171" fontId="9" fillId="0" borderId="0" applyFont="0" applyFill="0" applyBorder="0" applyAlignment="0" applyProtection="0"/>
    <xf numFmtId="171" fontId="9" fillId="0" borderId="0" applyFont="0" applyFill="0" applyBorder="0" applyAlignment="0" applyProtection="0"/>
    <xf numFmtId="171" fontId="11" fillId="0" borderId="0" applyFont="0" applyFill="0" applyBorder="0" applyAlignment="0" applyProtection="0"/>
    <xf numFmtId="171" fontId="9" fillId="0" borderId="0" applyFont="0" applyFill="0" applyBorder="0" applyAlignment="0" applyProtection="0"/>
    <xf numFmtId="171" fontId="9" fillId="0" borderId="0" applyFont="0" applyFill="0" applyBorder="0" applyAlignment="0" applyProtection="0"/>
    <xf numFmtId="171" fontId="11" fillId="0" borderId="0" applyFont="0" applyFill="0" applyBorder="0" applyAlignment="0" applyProtection="0"/>
    <xf numFmtId="0" fontId="53" fillId="53" borderId="34" applyNumberFormat="0" applyAlignment="0" applyProtection="0"/>
    <xf numFmtId="0" fontId="32" fillId="21" borderId="10" applyNumberFormat="0" applyAlignment="0" applyProtection="0"/>
    <xf numFmtId="0" fontId="32" fillId="21" borderId="10" applyNumberFormat="0" applyAlignment="0" applyProtection="0"/>
    <xf numFmtId="0" fontId="32" fillId="21" borderId="10" applyNumberFormat="0" applyAlignment="0" applyProtection="0"/>
    <xf numFmtId="0" fontId="32" fillId="21" borderId="10" applyNumberFormat="0" applyAlignment="0" applyProtection="0"/>
    <xf numFmtId="0" fontId="32" fillId="21" borderId="10" applyNumberFormat="0" applyAlignment="0" applyProtection="0"/>
    <xf numFmtId="0" fontId="32" fillId="21" borderId="10" applyNumberFormat="0" applyAlignment="0" applyProtection="0"/>
    <xf numFmtId="0" fontId="32" fillId="21" borderId="10" applyNumberFormat="0" applyAlignment="0" applyProtection="0"/>
    <xf numFmtId="0" fontId="32" fillId="21" borderId="10" applyNumberFormat="0" applyAlignment="0" applyProtection="0"/>
    <xf numFmtId="0" fontId="32" fillId="21" borderId="10" applyNumberFormat="0" applyAlignment="0" applyProtection="0"/>
    <xf numFmtId="0" fontId="32" fillId="21" borderId="10" applyNumberFormat="0" applyAlignment="0" applyProtection="0"/>
    <xf numFmtId="9" fontId="40"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11"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11"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11"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11"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11"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11"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11"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11"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11"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11"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11"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11"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11"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11"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11"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11"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11"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11"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11"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11"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11"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11"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11"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11"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11"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11"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11"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11"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11"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11"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11"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11"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11"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11"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11"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11"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11"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11"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11"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11"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11"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11"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11"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11"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11"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11"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11"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11"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11"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11"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11"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11"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11"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11"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11"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11"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11"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11"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11"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11"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11"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11"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11" fillId="0" borderId="0" applyFont="0" applyFill="0" applyBorder="0" applyAlignment="0" applyProtection="0"/>
    <xf numFmtId="0" fontId="35" fillId="0" borderId="0" applyNumberFormat="0" applyFill="0" applyBorder="0" applyAlignment="0" applyProtection="0"/>
    <xf numFmtId="0" fontId="24" fillId="0" borderId="0" applyNumberFormat="0" applyFill="0" applyBorder="0" applyAlignment="0" applyProtection="0"/>
    <xf numFmtId="0" fontId="54" fillId="0" borderId="0" applyNumberFormat="0" applyFill="0" applyBorder="0" applyAlignment="0" applyProtection="0"/>
    <xf numFmtId="0" fontId="33" fillId="0" borderId="0" applyNumberFormat="0" applyFill="0" applyBorder="0" applyAlignment="0" applyProtection="0"/>
    <xf numFmtId="0" fontId="26" fillId="0" borderId="6" applyNumberFormat="0" applyFill="0" applyAlignment="0" applyProtection="0"/>
    <xf numFmtId="0" fontId="27" fillId="0" borderId="7" applyNumberFormat="0" applyFill="0" applyAlignment="0" applyProtection="0"/>
    <xf numFmtId="0" fontId="28" fillId="0" borderId="8" applyNumberFormat="0" applyFill="0" applyAlignment="0" applyProtection="0"/>
    <xf numFmtId="0" fontId="28" fillId="0" borderId="0" applyNumberFormat="0" applyFill="0" applyBorder="0" applyAlignment="0" applyProtection="0"/>
    <xf numFmtId="0" fontId="55" fillId="0" borderId="35" applyNumberFormat="0" applyFill="0" applyAlignment="0" applyProtection="0"/>
    <xf numFmtId="0" fontId="34" fillId="0" borderId="11" applyNumberFormat="0" applyFill="0" applyAlignment="0" applyProtection="0"/>
    <xf numFmtId="0" fontId="34" fillId="0" borderId="11" applyNumberFormat="0" applyFill="0" applyAlignment="0" applyProtection="0"/>
    <xf numFmtId="0" fontId="34" fillId="0" borderId="11" applyNumberFormat="0" applyFill="0" applyAlignment="0" applyProtection="0"/>
    <xf numFmtId="0" fontId="34" fillId="0" borderId="11" applyNumberFormat="0" applyFill="0" applyAlignment="0" applyProtection="0"/>
    <xf numFmtId="0" fontId="34" fillId="0" borderId="11" applyNumberFormat="0" applyFill="0" applyAlignment="0" applyProtection="0"/>
    <xf numFmtId="0" fontId="34" fillId="0" borderId="11" applyNumberFormat="0" applyFill="0" applyAlignment="0" applyProtection="0"/>
    <xf numFmtId="0" fontId="34" fillId="0" borderId="11" applyNumberFormat="0" applyFill="0" applyAlignment="0" applyProtection="0"/>
    <xf numFmtId="0" fontId="34" fillId="0" borderId="11" applyNumberFormat="0" applyFill="0" applyAlignment="0" applyProtection="0"/>
    <xf numFmtId="0" fontId="34" fillId="0" borderId="11" applyNumberFormat="0" applyFill="0" applyAlignment="0" applyProtection="0"/>
    <xf numFmtId="0" fontId="34" fillId="0" borderId="11" applyNumberFormat="0" applyFill="0" applyAlignment="0" applyProtection="0"/>
    <xf numFmtId="0" fontId="21" fillId="3" borderId="0" applyNumberFormat="0" applyBorder="0" applyAlignment="0" applyProtection="0"/>
    <xf numFmtId="0" fontId="25" fillId="4" borderId="0" applyNumberFormat="0" applyBorder="0" applyAlignment="0" applyProtection="0"/>
    <xf numFmtId="0" fontId="56" fillId="0" borderId="0" applyNumberFormat="0" applyFill="0" applyBorder="0" applyAlignment="0" applyProtection="0"/>
    <xf numFmtId="4" fontId="15" fillId="0" borderId="0"/>
    <xf numFmtId="164" fontId="67" fillId="0" borderId="0" applyFont="0" applyFill="0" applyBorder="0" applyAlignment="0" applyProtection="0"/>
    <xf numFmtId="0" fontId="76" fillId="0" borderId="0" applyNumberFormat="0" applyFill="0" applyBorder="0" applyAlignment="0" applyProtection="0"/>
    <xf numFmtId="0" fontId="7" fillId="0" borderId="0"/>
    <xf numFmtId="0" fontId="77" fillId="0" borderId="0" applyNumberFormat="0" applyFill="0" applyBorder="0" applyAlignment="0" applyProtection="0">
      <alignment vertical="top"/>
      <protection locked="0"/>
    </xf>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19" fillId="2" borderId="0" applyNumberFormat="0" applyBorder="0" applyAlignment="0" applyProtection="0"/>
    <xf numFmtId="0" fontId="19" fillId="3" borderId="0" applyNumberFormat="0" applyBorder="0" applyAlignment="0" applyProtection="0"/>
    <xf numFmtId="0" fontId="19" fillId="4" borderId="0" applyNumberFormat="0" applyBorder="0" applyAlignment="0" applyProtection="0"/>
    <xf numFmtId="0" fontId="19" fillId="5" borderId="0" applyNumberFormat="0" applyBorder="0" applyAlignment="0" applyProtection="0"/>
    <xf numFmtId="0" fontId="19" fillId="6" borderId="0" applyNumberFormat="0" applyBorder="0" applyAlignment="0" applyProtection="0"/>
    <xf numFmtId="0" fontId="19" fillId="7"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6" borderId="0" applyNumberFormat="0" applyBorder="0" applyAlignment="0" applyProtection="0"/>
    <xf numFmtId="0" fontId="4" fillId="36" borderId="0" applyNumberFormat="0" applyBorder="0" applyAlignment="0" applyProtection="0"/>
    <xf numFmtId="0" fontId="4" fillId="36" borderId="0" applyNumberFormat="0" applyBorder="0" applyAlignment="0" applyProtection="0"/>
    <xf numFmtId="0" fontId="4" fillId="36" borderId="0" applyNumberFormat="0" applyBorder="0" applyAlignment="0" applyProtection="0"/>
    <xf numFmtId="0" fontId="4" fillId="36" borderId="0" applyNumberFormat="0" applyBorder="0" applyAlignment="0" applyProtection="0"/>
    <xf numFmtId="0" fontId="4" fillId="37" borderId="0" applyNumberFormat="0" applyBorder="0" applyAlignment="0" applyProtection="0"/>
    <xf numFmtId="0" fontId="4" fillId="37" borderId="0" applyNumberFormat="0" applyBorder="0" applyAlignment="0" applyProtection="0"/>
    <xf numFmtId="0" fontId="4" fillId="37" borderId="0" applyNumberFormat="0" applyBorder="0" applyAlignment="0" applyProtection="0"/>
    <xf numFmtId="0" fontId="4" fillId="37" borderId="0" applyNumberFormat="0" applyBorder="0" applyAlignment="0" applyProtection="0"/>
    <xf numFmtId="0" fontId="4" fillId="37"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19" fillId="8" borderId="0" applyNumberFormat="0" applyBorder="0" applyAlignment="0" applyProtection="0"/>
    <xf numFmtId="0" fontId="19" fillId="9" borderId="0" applyNumberFormat="0" applyBorder="0" applyAlignment="0" applyProtection="0"/>
    <xf numFmtId="0" fontId="19" fillId="10" borderId="0" applyNumberFormat="0" applyBorder="0" applyAlignment="0" applyProtection="0"/>
    <xf numFmtId="0" fontId="19" fillId="5" borderId="0" applyNumberFormat="0" applyBorder="0" applyAlignment="0" applyProtection="0"/>
    <xf numFmtId="0" fontId="19" fillId="8" borderId="0" applyNumberFormat="0" applyBorder="0" applyAlignment="0" applyProtection="0"/>
    <xf numFmtId="0" fontId="19" fillId="11" borderId="0" applyNumberFormat="0" applyBorder="0" applyAlignment="0" applyProtection="0"/>
    <xf numFmtId="0" fontId="20" fillId="12" borderId="0" applyNumberFormat="0" applyBorder="0" applyAlignment="0" applyProtection="0"/>
    <xf numFmtId="0" fontId="20" fillId="9" borderId="0" applyNumberFormat="0" applyBorder="0" applyAlignment="0" applyProtection="0"/>
    <xf numFmtId="0" fontId="20" fillId="10" borderId="0" applyNumberFormat="0" applyBorder="0" applyAlignment="0" applyProtection="0"/>
    <xf numFmtId="0" fontId="20" fillId="13" borderId="0" applyNumberFormat="0" applyBorder="0" applyAlignment="0" applyProtection="0"/>
    <xf numFmtId="0" fontId="20" fillId="14" borderId="0" applyNumberFormat="0" applyBorder="0" applyAlignment="0" applyProtection="0"/>
    <xf numFmtId="0" fontId="20" fillId="15" borderId="0" applyNumberFormat="0" applyBorder="0" applyAlignment="0" applyProtection="0"/>
    <xf numFmtId="0" fontId="20" fillId="16" borderId="0" applyNumberFormat="0" applyBorder="0" applyAlignment="0" applyProtection="0"/>
    <xf numFmtId="0" fontId="20" fillId="17" borderId="0" applyNumberFormat="0" applyBorder="0" applyAlignment="0" applyProtection="0"/>
    <xf numFmtId="0" fontId="20" fillId="18" borderId="0" applyNumberFormat="0" applyBorder="0" applyAlignment="0" applyProtection="0"/>
    <xf numFmtId="0" fontId="20" fillId="13" borderId="0" applyNumberFormat="0" applyBorder="0" applyAlignment="0" applyProtection="0"/>
    <xf numFmtId="0" fontId="20" fillId="14" borderId="0" applyNumberFormat="0" applyBorder="0" applyAlignment="0" applyProtection="0"/>
    <xf numFmtId="0" fontId="20" fillId="19" borderId="0" applyNumberFormat="0" applyBorder="0" applyAlignment="0" applyProtection="0"/>
    <xf numFmtId="0" fontId="21" fillId="3" borderId="0" applyNumberFormat="0" applyBorder="0" applyAlignment="0" applyProtection="0"/>
    <xf numFmtId="0" fontId="4" fillId="58" borderId="33" applyNumberFormat="0" applyFont="0" applyAlignment="0" applyProtection="0"/>
    <xf numFmtId="0" fontId="4" fillId="58" borderId="33" applyNumberFormat="0" applyFont="0" applyAlignment="0" applyProtection="0"/>
    <xf numFmtId="0" fontId="4" fillId="58" borderId="33" applyNumberFormat="0" applyFont="0" applyAlignment="0" applyProtection="0"/>
    <xf numFmtId="0" fontId="4" fillId="58" borderId="33" applyNumberFormat="0" applyFont="0" applyAlignment="0" applyProtection="0"/>
    <xf numFmtId="0" fontId="4" fillId="58" borderId="33" applyNumberFormat="0" applyFont="0" applyAlignment="0" applyProtection="0"/>
    <xf numFmtId="0" fontId="4" fillId="58" borderId="33" applyNumberFormat="0" applyFont="0" applyAlignment="0" applyProtection="0"/>
    <xf numFmtId="0" fontId="78" fillId="0" borderId="0"/>
    <xf numFmtId="0" fontId="79" fillId="0" borderId="0">
      <alignment horizontal="right"/>
    </xf>
    <xf numFmtId="0" fontId="80" fillId="0" borderId="0"/>
    <xf numFmtId="0" fontId="81" fillId="0" borderId="0"/>
    <xf numFmtId="0" fontId="82" fillId="0" borderId="0"/>
    <xf numFmtId="0" fontId="83" fillId="0" borderId="48" applyNumberFormat="0" applyAlignment="0"/>
    <xf numFmtId="0" fontId="84" fillId="0" borderId="0" applyAlignment="0">
      <alignment horizontal="left"/>
    </xf>
    <xf numFmtId="0" fontId="84" fillId="0" borderId="0">
      <alignment horizontal="right"/>
    </xf>
    <xf numFmtId="173" fontId="84" fillId="0" borderId="0">
      <alignment horizontal="right"/>
    </xf>
    <xf numFmtId="167" fontId="85" fillId="0" borderId="0">
      <alignment horizontal="right"/>
    </xf>
    <xf numFmtId="0" fontId="86" fillId="0" borderId="0"/>
    <xf numFmtId="0" fontId="22" fillId="21" borderId="2" applyNumberFormat="0" applyAlignment="0" applyProtection="0"/>
    <xf numFmtId="0" fontId="23" fillId="22" borderId="4" applyNumberFormat="0" applyAlignment="0" applyProtection="0"/>
    <xf numFmtId="164" fontId="7" fillId="0" borderId="0" applyFont="0" applyFill="0" applyBorder="0" applyAlignment="0" applyProtection="0"/>
    <xf numFmtId="164" fontId="87"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87"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7" fillId="0" borderId="0" applyFont="0" applyFill="0" applyBorder="0" applyAlignment="0" applyProtection="0"/>
    <xf numFmtId="43" fontId="19" fillId="0" borderId="0" applyFont="0" applyFill="0" applyBorder="0" applyAlignment="0" applyProtection="0"/>
    <xf numFmtId="164" fontId="87" fillId="0" borderId="0" applyFont="0" applyFill="0" applyBorder="0" applyAlignment="0" applyProtection="0"/>
    <xf numFmtId="164" fontId="87" fillId="0" borderId="0" applyFont="0" applyFill="0" applyBorder="0" applyAlignment="0" applyProtection="0"/>
    <xf numFmtId="164" fontId="87"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0" fontId="24" fillId="0" borderId="0" applyNumberFormat="0" applyFill="0" applyBorder="0" applyAlignment="0" applyProtection="0"/>
    <xf numFmtId="0" fontId="25" fillId="4" borderId="0" applyNumberFormat="0" applyBorder="0" applyAlignment="0" applyProtection="0"/>
    <xf numFmtId="0" fontId="26" fillId="0" borderId="6" applyNumberFormat="0" applyFill="0" applyAlignment="0" applyProtection="0"/>
    <xf numFmtId="0" fontId="27" fillId="0" borderId="7" applyNumberFormat="0" applyFill="0" applyAlignment="0" applyProtection="0"/>
    <xf numFmtId="0" fontId="28" fillId="0" borderId="8" applyNumberFormat="0" applyFill="0" applyAlignment="0" applyProtection="0"/>
    <xf numFmtId="0" fontId="28" fillId="0" borderId="0" applyNumberFormat="0" applyFill="0" applyBorder="0" applyAlignment="0" applyProtection="0"/>
    <xf numFmtId="0" fontId="77" fillId="0" borderId="0" applyNumberFormat="0" applyFill="0" applyBorder="0" applyAlignment="0" applyProtection="0">
      <alignment vertical="top"/>
      <protection locked="0"/>
    </xf>
    <xf numFmtId="166" fontId="7"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7"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6" fontId="7"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0" fontId="88" fillId="0" borderId="0" applyNumberFormat="0" applyFill="0" applyBorder="0" applyAlignment="0" applyProtection="0"/>
    <xf numFmtId="0" fontId="30" fillId="0" borderId="3" applyNumberFormat="0" applyFill="0" applyAlignment="0" applyProtection="0"/>
    <xf numFmtId="0" fontId="31" fillId="23" borderId="0" applyNumberFormat="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89" fillId="0" borderId="0" applyFill="0" applyBorder="0"/>
    <xf numFmtId="0" fontId="61" fillId="0" borderId="0"/>
    <xf numFmtId="0" fontId="4" fillId="0" borderId="0"/>
    <xf numFmtId="0" fontId="89" fillId="0" borderId="0" applyFill="0" applyBorder="0"/>
    <xf numFmtId="0" fontId="4" fillId="0" borderId="0"/>
    <xf numFmtId="0" fontId="7" fillId="0" borderId="0"/>
    <xf numFmtId="0" fontId="4" fillId="0" borderId="0"/>
    <xf numFmtId="0" fontId="4" fillId="0" borderId="0"/>
    <xf numFmtId="0" fontId="90" fillId="0" borderId="0" applyBorder="0">
      <protection locked="0"/>
    </xf>
    <xf numFmtId="0" fontId="4" fillId="0" borderId="0"/>
    <xf numFmtId="0" fontId="4" fillId="0" borderId="0"/>
    <xf numFmtId="0" fontId="4" fillId="0" borderId="0"/>
    <xf numFmtId="0" fontId="7" fillId="0" borderId="0"/>
    <xf numFmtId="0" fontId="4" fillId="0" borderId="0"/>
    <xf numFmtId="9" fontId="7"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7"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0" fontId="8" fillId="68" borderId="1" applyNumberFormat="0" applyProtection="0">
      <alignment horizontal="right"/>
    </xf>
    <xf numFmtId="1" fontId="7" fillId="0" borderId="1" applyFill="0" applyProtection="0">
      <alignment horizontal="right" vertical="top" wrapText="1"/>
    </xf>
    <xf numFmtId="0" fontId="7" fillId="0" borderId="1" applyFill="0" applyProtection="0">
      <alignment horizontal="right" vertical="top" wrapText="1"/>
    </xf>
    <xf numFmtId="0" fontId="91" fillId="0" borderId="0" applyNumberFormat="0" applyFill="0" applyBorder="0" applyAlignment="0" applyProtection="0"/>
    <xf numFmtId="0" fontId="33" fillId="0" borderId="0" applyNumberFormat="0" applyFill="0" applyBorder="0" applyAlignment="0" applyProtection="0"/>
    <xf numFmtId="0" fontId="34" fillId="0" borderId="11" applyNumberFormat="0" applyFill="0" applyAlignment="0" applyProtection="0"/>
    <xf numFmtId="0" fontId="35" fillId="0" borderId="0" applyNumberFormat="0" applyFill="0" applyBorder="0" applyAlignment="0" applyProtection="0"/>
    <xf numFmtId="0" fontId="92" fillId="0" borderId="49" applyNumberFormat="0">
      <alignment vertical="center"/>
    </xf>
    <xf numFmtId="174" fontId="93" fillId="0" borderId="49">
      <alignment horizontal="right" vertical="center"/>
    </xf>
    <xf numFmtId="0" fontId="98" fillId="0" borderId="0"/>
    <xf numFmtId="0" fontId="2" fillId="28" borderId="0" applyNumberFormat="0" applyBorder="0" applyAlignment="0" applyProtection="0"/>
    <xf numFmtId="0" fontId="2" fillId="29"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2" fillId="33" borderId="0" applyNumberFormat="0" applyBorder="0" applyAlignment="0" applyProtection="0"/>
    <xf numFmtId="0" fontId="19" fillId="2" borderId="0" applyNumberFormat="0" applyBorder="0" applyAlignment="0" applyProtection="0"/>
    <xf numFmtId="0" fontId="19" fillId="3" borderId="0" applyNumberFormat="0" applyBorder="0" applyAlignment="0" applyProtection="0"/>
    <xf numFmtId="0" fontId="19" fillId="4" borderId="0" applyNumberFormat="0" applyBorder="0" applyAlignment="0" applyProtection="0"/>
    <xf numFmtId="0" fontId="19" fillId="5" borderId="0" applyNumberFormat="0" applyBorder="0" applyAlignment="0" applyProtection="0"/>
    <xf numFmtId="0" fontId="19" fillId="6" borderId="0" applyNumberFormat="0" applyBorder="0" applyAlignment="0" applyProtection="0"/>
    <xf numFmtId="0" fontId="19" fillId="7" borderId="0" applyNumberFormat="0" applyBorder="0" applyAlignment="0" applyProtection="0"/>
    <xf numFmtId="0" fontId="2" fillId="34" borderId="0" applyNumberFormat="0" applyBorder="0" applyAlignment="0" applyProtection="0"/>
    <xf numFmtId="0" fontId="2" fillId="35" borderId="0" applyNumberFormat="0" applyBorder="0" applyAlignment="0" applyProtection="0"/>
    <xf numFmtId="0" fontId="2" fillId="36" borderId="0" applyNumberFormat="0" applyBorder="0" applyAlignment="0" applyProtection="0"/>
    <xf numFmtId="0" fontId="2" fillId="37"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19" fillId="8" borderId="0" applyNumberFormat="0" applyBorder="0" applyAlignment="0" applyProtection="0"/>
    <xf numFmtId="0" fontId="19" fillId="9" borderId="0" applyNumberFormat="0" applyBorder="0" applyAlignment="0" applyProtection="0"/>
    <xf numFmtId="0" fontId="19" fillId="10" borderId="0" applyNumberFormat="0" applyBorder="0" applyAlignment="0" applyProtection="0"/>
    <xf numFmtId="0" fontId="19" fillId="5" borderId="0" applyNumberFormat="0" applyBorder="0" applyAlignment="0" applyProtection="0"/>
    <xf numFmtId="0" fontId="19" fillId="8" borderId="0" applyNumberFormat="0" applyBorder="0" applyAlignment="0" applyProtection="0"/>
    <xf numFmtId="0" fontId="19" fillId="11" borderId="0" applyNumberFormat="0" applyBorder="0" applyAlignment="0" applyProtection="0"/>
    <xf numFmtId="0" fontId="41" fillId="40" borderId="0" applyNumberFormat="0" applyBorder="0" applyAlignment="0" applyProtection="0"/>
    <xf numFmtId="0" fontId="41" fillId="41" borderId="0" applyNumberFormat="0" applyBorder="0" applyAlignment="0" applyProtection="0"/>
    <xf numFmtId="0" fontId="41" fillId="42" borderId="0" applyNumberFormat="0" applyBorder="0" applyAlignment="0" applyProtection="0"/>
    <xf numFmtId="0" fontId="41" fillId="43" borderId="0" applyNumberFormat="0" applyBorder="0" applyAlignment="0" applyProtection="0"/>
    <xf numFmtId="0" fontId="41" fillId="44" borderId="0" applyNumberFormat="0" applyBorder="0" applyAlignment="0" applyProtection="0"/>
    <xf numFmtId="0" fontId="41" fillId="45" borderId="0" applyNumberFormat="0" applyBorder="0" applyAlignment="0" applyProtection="0"/>
    <xf numFmtId="0" fontId="100" fillId="52" borderId="0" applyNumberFormat="0" applyBorder="0" applyAlignment="0" applyProtection="0"/>
    <xf numFmtId="166" fontId="7" fillId="0" borderId="0" applyFont="0" applyFill="0" applyBorder="0" applyAlignment="0" applyProtection="0"/>
    <xf numFmtId="166" fontId="101" fillId="0" borderId="0" applyFont="0" applyFill="0" applyBorder="0" applyAlignment="0" applyProtection="0"/>
    <xf numFmtId="166" fontId="101" fillId="0" borderId="0" applyFont="0" applyFill="0" applyBorder="0" applyAlignment="0" applyProtection="0"/>
    <xf numFmtId="0" fontId="102" fillId="0" borderId="0"/>
    <xf numFmtId="0" fontId="15" fillId="0" borderId="5">
      <alignment horizontal="left" vertical="center" wrapText="1" indent="2"/>
    </xf>
    <xf numFmtId="170" fontId="7" fillId="0" borderId="0" applyFont="0" applyFill="0" applyBorder="0" applyAlignment="0" applyProtection="0"/>
    <xf numFmtId="170" fontId="101" fillId="0" borderId="0" applyFont="0" applyFill="0" applyBorder="0" applyAlignment="0" applyProtection="0"/>
    <xf numFmtId="170" fontId="7" fillId="0" borderId="0" applyFont="0" applyFill="0" applyBorder="0" applyAlignment="0" applyProtection="0"/>
    <xf numFmtId="170" fontId="7" fillId="0" borderId="0" applyFont="0" applyFill="0" applyBorder="0" applyAlignment="0" applyProtection="0"/>
    <xf numFmtId="170" fontId="101" fillId="0" borderId="0" applyFont="0" applyFill="0" applyBorder="0" applyAlignment="0" applyProtection="0"/>
    <xf numFmtId="170" fontId="7" fillId="0" borderId="0" applyFont="0" applyFill="0" applyBorder="0" applyAlignment="0" applyProtection="0"/>
    <xf numFmtId="170" fontId="101" fillId="0" borderId="0" applyFont="0" applyFill="0" applyBorder="0" applyAlignment="0" applyProtection="0"/>
    <xf numFmtId="170" fontId="7" fillId="0" borderId="0" applyFont="0" applyFill="0" applyBorder="0" applyAlignment="0" applyProtection="0"/>
    <xf numFmtId="170" fontId="7" fillId="0" borderId="0" applyFont="0" applyFill="0" applyBorder="0" applyAlignment="0" applyProtection="0"/>
    <xf numFmtId="170" fontId="101" fillId="0" borderId="0" applyFont="0" applyFill="0" applyBorder="0" applyAlignment="0" applyProtection="0"/>
    <xf numFmtId="170" fontId="7" fillId="0" borderId="0" applyFont="0" applyFill="0" applyBorder="0" applyAlignment="0" applyProtection="0"/>
    <xf numFmtId="170" fontId="101" fillId="0" borderId="0" applyFont="0" applyFill="0" applyBorder="0" applyAlignment="0" applyProtection="0"/>
    <xf numFmtId="170" fontId="7" fillId="0" borderId="0" applyFont="0" applyFill="0" applyBorder="0" applyAlignment="0" applyProtection="0"/>
    <xf numFmtId="170" fontId="7" fillId="0" borderId="0" applyFont="0" applyFill="0" applyBorder="0" applyAlignment="0" applyProtection="0"/>
    <xf numFmtId="170" fontId="101" fillId="0" borderId="0" applyFont="0" applyFill="0" applyBorder="0" applyAlignment="0" applyProtection="0"/>
    <xf numFmtId="170" fontId="7" fillId="0" borderId="0" applyFont="0" applyFill="0" applyBorder="0" applyAlignment="0" applyProtection="0"/>
    <xf numFmtId="170" fontId="101" fillId="0" borderId="0" applyFont="0" applyFill="0" applyBorder="0" applyAlignment="0" applyProtection="0"/>
    <xf numFmtId="170" fontId="7" fillId="0" borderId="0" applyFont="0" applyFill="0" applyBorder="0" applyAlignment="0" applyProtection="0"/>
    <xf numFmtId="170" fontId="7" fillId="0" borderId="0" applyFont="0" applyFill="0" applyBorder="0" applyAlignment="0" applyProtection="0"/>
    <xf numFmtId="170" fontId="101" fillId="0" borderId="0" applyFont="0" applyFill="0" applyBorder="0" applyAlignment="0" applyProtection="0"/>
    <xf numFmtId="170" fontId="7" fillId="0" borderId="0" applyFont="0" applyFill="0" applyBorder="0" applyAlignment="0" applyProtection="0"/>
    <xf numFmtId="170" fontId="101" fillId="0" borderId="0" applyFont="0" applyFill="0" applyBorder="0" applyAlignment="0" applyProtection="0"/>
    <xf numFmtId="170" fontId="7" fillId="0" borderId="0" applyFont="0" applyFill="0" applyBorder="0" applyAlignment="0" applyProtection="0"/>
    <xf numFmtId="170" fontId="7" fillId="0" borderId="0" applyFont="0" applyFill="0" applyBorder="0" applyAlignment="0" applyProtection="0"/>
    <xf numFmtId="170" fontId="101" fillId="0" borderId="0" applyFont="0" applyFill="0" applyBorder="0" applyAlignment="0" applyProtection="0"/>
    <xf numFmtId="170" fontId="7" fillId="0" borderId="0" applyFont="0" applyFill="0" applyBorder="0" applyAlignment="0" applyProtection="0"/>
    <xf numFmtId="170" fontId="101" fillId="0" borderId="0" applyFont="0" applyFill="0" applyBorder="0" applyAlignment="0" applyProtection="0"/>
    <xf numFmtId="170" fontId="7" fillId="0" borderId="0" applyFont="0" applyFill="0" applyBorder="0" applyAlignment="0" applyProtection="0"/>
    <xf numFmtId="170" fontId="7" fillId="0" borderId="0" applyFont="0" applyFill="0" applyBorder="0" applyAlignment="0" applyProtection="0"/>
    <xf numFmtId="170" fontId="101" fillId="0" borderId="0" applyFont="0" applyFill="0" applyBorder="0" applyAlignment="0" applyProtection="0"/>
    <xf numFmtId="170" fontId="7" fillId="0" borderId="0" applyFont="0" applyFill="0" applyBorder="0" applyAlignment="0" applyProtection="0"/>
    <xf numFmtId="170" fontId="101" fillId="0" borderId="0" applyFont="0" applyFill="0" applyBorder="0" applyAlignment="0" applyProtection="0"/>
    <xf numFmtId="170" fontId="7" fillId="0" borderId="0" applyFont="0" applyFill="0" applyBorder="0" applyAlignment="0" applyProtection="0"/>
    <xf numFmtId="170" fontId="7" fillId="0" borderId="0" applyFont="0" applyFill="0" applyBorder="0" applyAlignment="0" applyProtection="0"/>
    <xf numFmtId="170" fontId="101" fillId="0" borderId="0" applyFont="0" applyFill="0" applyBorder="0" applyAlignment="0" applyProtection="0"/>
    <xf numFmtId="170" fontId="7" fillId="0" borderId="0" applyFont="0" applyFill="0" applyBorder="0" applyAlignment="0" applyProtection="0"/>
    <xf numFmtId="170" fontId="101" fillId="0" borderId="0" applyFont="0" applyFill="0" applyBorder="0" applyAlignment="0" applyProtection="0"/>
    <xf numFmtId="170" fontId="7" fillId="0" borderId="0" applyFont="0" applyFill="0" applyBorder="0" applyAlignment="0" applyProtection="0"/>
    <xf numFmtId="170" fontId="7" fillId="0" borderId="0" applyFont="0" applyFill="0" applyBorder="0" applyAlignment="0" applyProtection="0"/>
    <xf numFmtId="170" fontId="101" fillId="0" borderId="0" applyFont="0" applyFill="0" applyBorder="0" applyAlignment="0" applyProtection="0"/>
    <xf numFmtId="170" fontId="7" fillId="0" borderId="0" applyFont="0" applyFill="0" applyBorder="0" applyAlignment="0" applyProtection="0"/>
    <xf numFmtId="170" fontId="101" fillId="0" borderId="0" applyFont="0" applyFill="0" applyBorder="0" applyAlignment="0" applyProtection="0"/>
    <xf numFmtId="170" fontId="7" fillId="0" borderId="0" applyFont="0" applyFill="0" applyBorder="0" applyAlignment="0" applyProtection="0"/>
    <xf numFmtId="170" fontId="7" fillId="0" borderId="0" applyFont="0" applyFill="0" applyBorder="0" applyAlignment="0" applyProtection="0"/>
    <xf numFmtId="170" fontId="101" fillId="0" borderId="0" applyFont="0" applyFill="0" applyBorder="0" applyAlignment="0" applyProtection="0"/>
    <xf numFmtId="170" fontId="7" fillId="0" borderId="0" applyFont="0" applyFill="0" applyBorder="0" applyAlignment="0" applyProtection="0"/>
    <xf numFmtId="170" fontId="101" fillId="0" borderId="0" applyFont="0" applyFill="0" applyBorder="0" applyAlignment="0" applyProtection="0"/>
    <xf numFmtId="170" fontId="7" fillId="0" borderId="0" applyFont="0" applyFill="0" applyBorder="0" applyAlignment="0" applyProtection="0"/>
    <xf numFmtId="170" fontId="7" fillId="0" borderId="0" applyFont="0" applyFill="0" applyBorder="0" applyAlignment="0" applyProtection="0"/>
    <xf numFmtId="170" fontId="101" fillId="0" borderId="0" applyFont="0" applyFill="0" applyBorder="0" applyAlignment="0" applyProtection="0"/>
    <xf numFmtId="170" fontId="7" fillId="0" borderId="0" applyFont="0" applyFill="0" applyBorder="0" applyAlignment="0" applyProtection="0"/>
    <xf numFmtId="170" fontId="101" fillId="0" borderId="0" applyFont="0" applyFill="0" applyBorder="0" applyAlignment="0" applyProtection="0"/>
    <xf numFmtId="170" fontId="7" fillId="0" borderId="0" applyFont="0" applyFill="0" applyBorder="0" applyAlignment="0" applyProtection="0"/>
    <xf numFmtId="170" fontId="7" fillId="0" borderId="0" applyFont="0" applyFill="0" applyBorder="0" applyAlignment="0" applyProtection="0"/>
    <xf numFmtId="170" fontId="101" fillId="0" borderId="0" applyFont="0" applyFill="0" applyBorder="0" applyAlignment="0" applyProtection="0"/>
    <xf numFmtId="170" fontId="7" fillId="0" borderId="0" applyFont="0" applyFill="0" applyBorder="0" applyAlignment="0" applyProtection="0"/>
    <xf numFmtId="170" fontId="101" fillId="0" borderId="0" applyFont="0" applyFill="0" applyBorder="0" applyAlignment="0" applyProtection="0"/>
    <xf numFmtId="170" fontId="7" fillId="0" borderId="0" applyFont="0" applyFill="0" applyBorder="0" applyAlignment="0" applyProtection="0"/>
    <xf numFmtId="170" fontId="7" fillId="0" borderId="0" applyFont="0" applyFill="0" applyBorder="0" applyAlignment="0" applyProtection="0"/>
    <xf numFmtId="170" fontId="101" fillId="0" borderId="0" applyFont="0" applyFill="0" applyBorder="0" applyAlignment="0" applyProtection="0"/>
    <xf numFmtId="170" fontId="7" fillId="0" borderId="0" applyFont="0" applyFill="0" applyBorder="0" applyAlignment="0" applyProtection="0"/>
    <xf numFmtId="170" fontId="101" fillId="0" borderId="0" applyFont="0" applyFill="0" applyBorder="0" applyAlignment="0" applyProtection="0"/>
    <xf numFmtId="170" fontId="7" fillId="0" borderId="0" applyFont="0" applyFill="0" applyBorder="0" applyAlignment="0" applyProtection="0"/>
    <xf numFmtId="170" fontId="7" fillId="0" borderId="0" applyFont="0" applyFill="0" applyBorder="0" applyAlignment="0" applyProtection="0"/>
    <xf numFmtId="170" fontId="101" fillId="0" borderId="0" applyFont="0" applyFill="0" applyBorder="0" applyAlignment="0" applyProtection="0"/>
    <xf numFmtId="170" fontId="7" fillId="0" borderId="0" applyFont="0" applyFill="0" applyBorder="0" applyAlignment="0" applyProtection="0"/>
    <xf numFmtId="170" fontId="101" fillId="0" borderId="0" applyFont="0" applyFill="0" applyBorder="0" applyAlignment="0" applyProtection="0"/>
    <xf numFmtId="170" fontId="7" fillId="0" borderId="0" applyFont="0" applyFill="0" applyBorder="0" applyAlignment="0" applyProtection="0"/>
    <xf numFmtId="170" fontId="7" fillId="0" borderId="0" applyFont="0" applyFill="0" applyBorder="0" applyAlignment="0" applyProtection="0"/>
    <xf numFmtId="170" fontId="101" fillId="0" borderId="0" applyFont="0" applyFill="0" applyBorder="0" applyAlignment="0" applyProtection="0"/>
    <xf numFmtId="170" fontId="7" fillId="0" borderId="0" applyFont="0" applyFill="0" applyBorder="0" applyAlignment="0" applyProtection="0"/>
    <xf numFmtId="170" fontId="101" fillId="0" borderId="0" applyFont="0" applyFill="0" applyBorder="0" applyAlignment="0" applyProtection="0"/>
    <xf numFmtId="170" fontId="7" fillId="0" borderId="0" applyFont="0" applyFill="0" applyBorder="0" applyAlignment="0" applyProtection="0"/>
    <xf numFmtId="170" fontId="7" fillId="0" borderId="0" applyFont="0" applyFill="0" applyBorder="0" applyAlignment="0" applyProtection="0"/>
    <xf numFmtId="170" fontId="101" fillId="0" borderId="0" applyFont="0" applyFill="0" applyBorder="0" applyAlignment="0" applyProtection="0"/>
    <xf numFmtId="170" fontId="7" fillId="0" borderId="0" applyFont="0" applyFill="0" applyBorder="0" applyAlignment="0" applyProtection="0"/>
    <xf numFmtId="170" fontId="101" fillId="0" borderId="0" applyFont="0" applyFill="0" applyBorder="0" applyAlignment="0" applyProtection="0"/>
    <xf numFmtId="170" fontId="7" fillId="0" borderId="0" applyFont="0" applyFill="0" applyBorder="0" applyAlignment="0" applyProtection="0"/>
    <xf numFmtId="170" fontId="7" fillId="0" borderId="0" applyFont="0" applyFill="0" applyBorder="0" applyAlignment="0" applyProtection="0"/>
    <xf numFmtId="170" fontId="101" fillId="0" borderId="0" applyFont="0" applyFill="0" applyBorder="0" applyAlignment="0" applyProtection="0"/>
    <xf numFmtId="170" fontId="7" fillId="0" borderId="0" applyFont="0" applyFill="0" applyBorder="0" applyAlignment="0" applyProtection="0"/>
    <xf numFmtId="170" fontId="101" fillId="0" borderId="0" applyFont="0" applyFill="0" applyBorder="0" applyAlignment="0" applyProtection="0"/>
    <xf numFmtId="170" fontId="7" fillId="0" borderId="0" applyFont="0" applyFill="0" applyBorder="0" applyAlignment="0" applyProtection="0"/>
    <xf numFmtId="170" fontId="7" fillId="0" borderId="0" applyFont="0" applyFill="0" applyBorder="0" applyAlignment="0" applyProtection="0"/>
    <xf numFmtId="170" fontId="101" fillId="0" borderId="0" applyFont="0" applyFill="0" applyBorder="0" applyAlignment="0" applyProtection="0"/>
    <xf numFmtId="170" fontId="7" fillId="0" borderId="0" applyFont="0" applyFill="0" applyBorder="0" applyAlignment="0" applyProtection="0"/>
    <xf numFmtId="170" fontId="101" fillId="0" borderId="0" applyFont="0" applyFill="0" applyBorder="0" applyAlignment="0" applyProtection="0"/>
    <xf numFmtId="170" fontId="7" fillId="0" borderId="0" applyFont="0" applyFill="0" applyBorder="0" applyAlignment="0" applyProtection="0"/>
    <xf numFmtId="170" fontId="7" fillId="0" borderId="0" applyFont="0" applyFill="0" applyBorder="0" applyAlignment="0" applyProtection="0"/>
    <xf numFmtId="170" fontId="101" fillId="0" borderId="0" applyFont="0" applyFill="0" applyBorder="0" applyAlignment="0" applyProtection="0"/>
    <xf numFmtId="170" fontId="7" fillId="0" borderId="0" applyFont="0" applyFill="0" applyBorder="0" applyAlignment="0" applyProtection="0"/>
    <xf numFmtId="170" fontId="101" fillId="0" borderId="0" applyFont="0" applyFill="0" applyBorder="0" applyAlignment="0" applyProtection="0"/>
    <xf numFmtId="170" fontId="7" fillId="0" borderId="0" applyFont="0" applyFill="0" applyBorder="0" applyAlignment="0" applyProtection="0"/>
    <xf numFmtId="170" fontId="7" fillId="0" borderId="0" applyFont="0" applyFill="0" applyBorder="0" applyAlignment="0" applyProtection="0"/>
    <xf numFmtId="170" fontId="101" fillId="0" borderId="0" applyFont="0" applyFill="0" applyBorder="0" applyAlignment="0" applyProtection="0"/>
    <xf numFmtId="170" fontId="7" fillId="0" borderId="0" applyFont="0" applyFill="0" applyBorder="0" applyAlignment="0" applyProtection="0"/>
    <xf numFmtId="170" fontId="101" fillId="0" borderId="0" applyFont="0" applyFill="0" applyBorder="0" applyAlignment="0" applyProtection="0"/>
    <xf numFmtId="170" fontId="7" fillId="0" borderId="0" applyFont="0" applyFill="0" applyBorder="0" applyAlignment="0" applyProtection="0"/>
    <xf numFmtId="170" fontId="7" fillId="0" borderId="0" applyFont="0" applyFill="0" applyBorder="0" applyAlignment="0" applyProtection="0"/>
    <xf numFmtId="170" fontId="101" fillId="0" borderId="0" applyFont="0" applyFill="0" applyBorder="0" applyAlignment="0" applyProtection="0"/>
    <xf numFmtId="170" fontId="7" fillId="0" borderId="0" applyFont="0" applyFill="0" applyBorder="0" applyAlignment="0" applyProtection="0"/>
    <xf numFmtId="170" fontId="101" fillId="0" borderId="0" applyFont="0" applyFill="0" applyBorder="0" applyAlignment="0" applyProtection="0"/>
    <xf numFmtId="170" fontId="7" fillId="0" borderId="0" applyFont="0" applyFill="0" applyBorder="0" applyAlignment="0" applyProtection="0"/>
    <xf numFmtId="170" fontId="7" fillId="0" borderId="0" applyFont="0" applyFill="0" applyBorder="0" applyAlignment="0" applyProtection="0"/>
    <xf numFmtId="170" fontId="101" fillId="0" borderId="0" applyFont="0" applyFill="0" applyBorder="0" applyAlignment="0" applyProtection="0"/>
    <xf numFmtId="170" fontId="7" fillId="0" borderId="0" applyFont="0" applyFill="0" applyBorder="0" applyAlignment="0" applyProtection="0"/>
    <xf numFmtId="170" fontId="101" fillId="0" borderId="0" applyFont="0" applyFill="0" applyBorder="0" applyAlignment="0" applyProtection="0"/>
    <xf numFmtId="170" fontId="7" fillId="0" borderId="0" applyFont="0" applyFill="0" applyBorder="0" applyAlignment="0" applyProtection="0"/>
    <xf numFmtId="170" fontId="7" fillId="0" borderId="0" applyFont="0" applyFill="0" applyBorder="0" applyAlignment="0" applyProtection="0"/>
    <xf numFmtId="170" fontId="101" fillId="0" borderId="0" applyFont="0" applyFill="0" applyBorder="0" applyAlignment="0" applyProtection="0"/>
    <xf numFmtId="170" fontId="7" fillId="0" borderId="0" applyFont="0" applyFill="0" applyBorder="0" applyAlignment="0" applyProtection="0"/>
    <xf numFmtId="170" fontId="101" fillId="0" borderId="0" applyFont="0" applyFill="0" applyBorder="0" applyAlignment="0" applyProtection="0"/>
    <xf numFmtId="170" fontId="7" fillId="0" borderId="0" applyFont="0" applyFill="0" applyBorder="0" applyAlignment="0" applyProtection="0"/>
    <xf numFmtId="170" fontId="7" fillId="0" borderId="0" applyFont="0" applyFill="0" applyBorder="0" applyAlignment="0" applyProtection="0"/>
    <xf numFmtId="170" fontId="101" fillId="0" borderId="0" applyFont="0" applyFill="0" applyBorder="0" applyAlignment="0" applyProtection="0"/>
    <xf numFmtId="170" fontId="7" fillId="0" borderId="0" applyFont="0" applyFill="0" applyBorder="0" applyAlignment="0" applyProtection="0"/>
    <xf numFmtId="170" fontId="101" fillId="0" borderId="0" applyFont="0" applyFill="0" applyBorder="0" applyAlignment="0" applyProtection="0"/>
    <xf numFmtId="170" fontId="7" fillId="0" borderId="0" applyFont="0" applyFill="0" applyBorder="0" applyAlignment="0" applyProtection="0"/>
    <xf numFmtId="170" fontId="7" fillId="0" borderId="0" applyFont="0" applyFill="0" applyBorder="0" applyAlignment="0" applyProtection="0"/>
    <xf numFmtId="170" fontId="101" fillId="0" borderId="0" applyFont="0" applyFill="0" applyBorder="0" applyAlignment="0" applyProtection="0"/>
    <xf numFmtId="170" fontId="7" fillId="0" borderId="0" applyFont="0" applyFill="0" applyBorder="0" applyAlignment="0" applyProtection="0"/>
    <xf numFmtId="170" fontId="101" fillId="0" borderId="0" applyFont="0" applyFill="0" applyBorder="0" applyAlignment="0" applyProtection="0"/>
    <xf numFmtId="170" fontId="7" fillId="0" borderId="0" applyFont="0" applyFill="0" applyBorder="0" applyAlignment="0" applyProtection="0"/>
    <xf numFmtId="170" fontId="7" fillId="0" borderId="0" applyFont="0" applyFill="0" applyBorder="0" applyAlignment="0" applyProtection="0"/>
    <xf numFmtId="170" fontId="101" fillId="0" borderId="0" applyFont="0" applyFill="0" applyBorder="0" applyAlignment="0" applyProtection="0"/>
    <xf numFmtId="170" fontId="7" fillId="0" borderId="0" applyFont="0" applyFill="0" applyBorder="0" applyAlignment="0" applyProtection="0"/>
    <xf numFmtId="170" fontId="101" fillId="0" borderId="0" applyFont="0" applyFill="0" applyBorder="0" applyAlignment="0" applyProtection="0"/>
    <xf numFmtId="170" fontId="7" fillId="0" borderId="0" applyFont="0" applyFill="0" applyBorder="0" applyAlignment="0" applyProtection="0"/>
    <xf numFmtId="170" fontId="7" fillId="0" borderId="0" applyFont="0" applyFill="0" applyBorder="0" applyAlignment="0" applyProtection="0"/>
    <xf numFmtId="170" fontId="101" fillId="0" borderId="0" applyFont="0" applyFill="0" applyBorder="0" applyAlignment="0" applyProtection="0"/>
    <xf numFmtId="170" fontId="7" fillId="0" borderId="0" applyFont="0" applyFill="0" applyBorder="0" applyAlignment="0" applyProtection="0"/>
    <xf numFmtId="170" fontId="101" fillId="0" borderId="0" applyFont="0" applyFill="0" applyBorder="0" applyAlignment="0" applyProtection="0"/>
    <xf numFmtId="170" fontId="7" fillId="0" borderId="0" applyFont="0" applyFill="0" applyBorder="0" applyAlignment="0" applyProtection="0"/>
    <xf numFmtId="170" fontId="7" fillId="0" borderId="0" applyFont="0" applyFill="0" applyBorder="0" applyAlignment="0" applyProtection="0"/>
    <xf numFmtId="170" fontId="101" fillId="0" borderId="0" applyFont="0" applyFill="0" applyBorder="0" applyAlignment="0" applyProtection="0"/>
    <xf numFmtId="170" fontId="7" fillId="0" borderId="0" applyFont="0" applyFill="0" applyBorder="0" applyAlignment="0" applyProtection="0"/>
    <xf numFmtId="170" fontId="101" fillId="0" borderId="0" applyFont="0" applyFill="0" applyBorder="0" applyAlignment="0" applyProtection="0"/>
    <xf numFmtId="170" fontId="7" fillId="0" borderId="0" applyFont="0" applyFill="0" applyBorder="0" applyAlignment="0" applyProtection="0"/>
    <xf numFmtId="170" fontId="7" fillId="0" borderId="0" applyFont="0" applyFill="0" applyBorder="0" applyAlignment="0" applyProtection="0"/>
    <xf numFmtId="170" fontId="101" fillId="0" borderId="0" applyFont="0" applyFill="0" applyBorder="0" applyAlignment="0" applyProtection="0"/>
    <xf numFmtId="170" fontId="7" fillId="0" borderId="0" applyFont="0" applyFill="0" applyBorder="0" applyAlignment="0" applyProtection="0"/>
    <xf numFmtId="170" fontId="101" fillId="0" borderId="0" applyFont="0" applyFill="0" applyBorder="0" applyAlignment="0" applyProtection="0"/>
    <xf numFmtId="170" fontId="7" fillId="0" borderId="0" applyFont="0" applyFill="0" applyBorder="0" applyAlignment="0" applyProtection="0"/>
    <xf numFmtId="170" fontId="7" fillId="0" borderId="0" applyFont="0" applyFill="0" applyBorder="0" applyAlignment="0" applyProtection="0"/>
    <xf numFmtId="170" fontId="101" fillId="0" borderId="0" applyFont="0" applyFill="0" applyBorder="0" applyAlignment="0" applyProtection="0"/>
    <xf numFmtId="170" fontId="7" fillId="0" borderId="0" applyFont="0" applyFill="0" applyBorder="0" applyAlignment="0" applyProtection="0"/>
    <xf numFmtId="170" fontId="101" fillId="0" borderId="0" applyFont="0" applyFill="0" applyBorder="0" applyAlignment="0" applyProtection="0"/>
    <xf numFmtId="170" fontId="7" fillId="0" borderId="0" applyFont="0" applyFill="0" applyBorder="0" applyAlignment="0" applyProtection="0"/>
    <xf numFmtId="170" fontId="7" fillId="0" borderId="0" applyFont="0" applyFill="0" applyBorder="0" applyAlignment="0" applyProtection="0"/>
    <xf numFmtId="170" fontId="101" fillId="0" borderId="0" applyFont="0" applyFill="0" applyBorder="0" applyAlignment="0" applyProtection="0"/>
    <xf numFmtId="170" fontId="7" fillId="0" borderId="0" applyFont="0" applyFill="0" applyBorder="0" applyAlignment="0" applyProtection="0"/>
    <xf numFmtId="170" fontId="101" fillId="0" borderId="0" applyFont="0" applyFill="0" applyBorder="0" applyAlignment="0" applyProtection="0"/>
    <xf numFmtId="170" fontId="7" fillId="0" borderId="0" applyFont="0" applyFill="0" applyBorder="0" applyAlignment="0" applyProtection="0"/>
    <xf numFmtId="170" fontId="7" fillId="0" borderId="0" applyFont="0" applyFill="0" applyBorder="0" applyAlignment="0" applyProtection="0"/>
    <xf numFmtId="170" fontId="101" fillId="0" borderId="0" applyFont="0" applyFill="0" applyBorder="0" applyAlignment="0" applyProtection="0"/>
    <xf numFmtId="170" fontId="7" fillId="0" borderId="0" applyFont="0" applyFill="0" applyBorder="0" applyAlignment="0" applyProtection="0"/>
    <xf numFmtId="170" fontId="101" fillId="0" borderId="0" applyFont="0" applyFill="0" applyBorder="0" applyAlignment="0" applyProtection="0"/>
    <xf numFmtId="170" fontId="7" fillId="0" borderId="0" applyFont="0" applyFill="0" applyBorder="0" applyAlignment="0" applyProtection="0"/>
    <xf numFmtId="170" fontId="7" fillId="0" borderId="0" applyFont="0" applyFill="0" applyBorder="0" applyAlignment="0" applyProtection="0"/>
    <xf numFmtId="170" fontId="101" fillId="0" borderId="0" applyFont="0" applyFill="0" applyBorder="0" applyAlignment="0" applyProtection="0"/>
    <xf numFmtId="170" fontId="7" fillId="0" borderId="0" applyFont="0" applyFill="0" applyBorder="0" applyAlignment="0" applyProtection="0"/>
    <xf numFmtId="170" fontId="101" fillId="0" borderId="0" applyFont="0" applyFill="0" applyBorder="0" applyAlignment="0" applyProtection="0"/>
    <xf numFmtId="170" fontId="7" fillId="0" borderId="0" applyFont="0" applyFill="0" applyBorder="0" applyAlignment="0" applyProtection="0"/>
    <xf numFmtId="170" fontId="7" fillId="0" borderId="0" applyFont="0" applyFill="0" applyBorder="0" applyAlignment="0" applyProtection="0"/>
    <xf numFmtId="170" fontId="101" fillId="0" borderId="0" applyFont="0" applyFill="0" applyBorder="0" applyAlignment="0" applyProtection="0"/>
    <xf numFmtId="170" fontId="7" fillId="0" borderId="0" applyFont="0" applyFill="0" applyBorder="0" applyAlignment="0" applyProtection="0"/>
    <xf numFmtId="170" fontId="101" fillId="0" borderId="0" applyFont="0" applyFill="0" applyBorder="0" applyAlignment="0" applyProtection="0"/>
    <xf numFmtId="170" fontId="7" fillId="0" borderId="0" applyFont="0" applyFill="0" applyBorder="0" applyAlignment="0" applyProtection="0"/>
    <xf numFmtId="170" fontId="7" fillId="0" borderId="0" applyFont="0" applyFill="0" applyBorder="0" applyAlignment="0" applyProtection="0"/>
    <xf numFmtId="170" fontId="101" fillId="0" borderId="0" applyFont="0" applyFill="0" applyBorder="0" applyAlignment="0" applyProtection="0"/>
    <xf numFmtId="170" fontId="7" fillId="0" borderId="0" applyFont="0" applyFill="0" applyBorder="0" applyAlignment="0" applyProtection="0"/>
    <xf numFmtId="170" fontId="101" fillId="0" borderId="0" applyFont="0" applyFill="0" applyBorder="0" applyAlignment="0" applyProtection="0"/>
    <xf numFmtId="170" fontId="7" fillId="0" borderId="0" applyFont="0" applyFill="0" applyBorder="0" applyAlignment="0" applyProtection="0"/>
    <xf numFmtId="170" fontId="7" fillId="0" borderId="0" applyFont="0" applyFill="0" applyBorder="0" applyAlignment="0" applyProtection="0"/>
    <xf numFmtId="170" fontId="101" fillId="0" borderId="0" applyFont="0" applyFill="0" applyBorder="0" applyAlignment="0" applyProtection="0"/>
    <xf numFmtId="170" fontId="7" fillId="0" borderId="0" applyFont="0" applyFill="0" applyBorder="0" applyAlignment="0" applyProtection="0"/>
    <xf numFmtId="170" fontId="101" fillId="0" borderId="0" applyFont="0" applyFill="0" applyBorder="0" applyAlignment="0" applyProtection="0"/>
    <xf numFmtId="170" fontId="7" fillId="0" borderId="0" applyFont="0" applyFill="0" applyBorder="0" applyAlignment="0" applyProtection="0"/>
    <xf numFmtId="170" fontId="7" fillId="0" borderId="0" applyFont="0" applyFill="0" applyBorder="0" applyAlignment="0" applyProtection="0"/>
    <xf numFmtId="170" fontId="101" fillId="0" borderId="0" applyFont="0" applyFill="0" applyBorder="0" applyAlignment="0" applyProtection="0"/>
    <xf numFmtId="170" fontId="7" fillId="0" borderId="0" applyFont="0" applyFill="0" applyBorder="0" applyAlignment="0" applyProtection="0"/>
    <xf numFmtId="170" fontId="101" fillId="0" borderId="0" applyFont="0" applyFill="0" applyBorder="0" applyAlignment="0" applyProtection="0"/>
    <xf numFmtId="170" fontId="7" fillId="0" borderId="0" applyFont="0" applyFill="0" applyBorder="0" applyAlignment="0" applyProtection="0"/>
    <xf numFmtId="170" fontId="7" fillId="0" borderId="0" applyFont="0" applyFill="0" applyBorder="0" applyAlignment="0" applyProtection="0"/>
    <xf numFmtId="170" fontId="101" fillId="0" borderId="0" applyFont="0" applyFill="0" applyBorder="0" applyAlignment="0" applyProtection="0"/>
    <xf numFmtId="170" fontId="7" fillId="0" borderId="0" applyFont="0" applyFill="0" applyBorder="0" applyAlignment="0" applyProtection="0"/>
    <xf numFmtId="170" fontId="101" fillId="0" borderId="0" applyFont="0" applyFill="0" applyBorder="0" applyAlignment="0" applyProtection="0"/>
    <xf numFmtId="170" fontId="7" fillId="0" borderId="0" applyFont="0" applyFill="0" applyBorder="0" applyAlignment="0" applyProtection="0"/>
    <xf numFmtId="170" fontId="7" fillId="0" borderId="0" applyFont="0" applyFill="0" applyBorder="0" applyAlignment="0" applyProtection="0"/>
    <xf numFmtId="170" fontId="101" fillId="0" borderId="0" applyFont="0" applyFill="0" applyBorder="0" applyAlignment="0" applyProtection="0"/>
    <xf numFmtId="168"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101" fillId="0" borderId="0" applyFont="0" applyFill="0" applyBorder="0" applyAlignment="0" applyProtection="0"/>
    <xf numFmtId="0"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70" fontId="7" fillId="0" borderId="0" applyFont="0" applyFill="0" applyBorder="0" applyAlignment="0" applyProtection="0"/>
    <xf numFmtId="170" fontId="101" fillId="0" borderId="0" applyFont="0" applyFill="0" applyBorder="0" applyAlignment="0" applyProtection="0"/>
    <xf numFmtId="170" fontId="7" fillId="0" borderId="0" applyFont="0" applyFill="0" applyBorder="0" applyAlignment="0" applyProtection="0"/>
    <xf numFmtId="170" fontId="7" fillId="0" borderId="0" applyFont="0" applyFill="0" applyBorder="0" applyAlignment="0" applyProtection="0"/>
    <xf numFmtId="170" fontId="101" fillId="0" borderId="0" applyFont="0" applyFill="0" applyBorder="0" applyAlignment="0" applyProtection="0"/>
    <xf numFmtId="169" fontId="101" fillId="0" borderId="0" applyFont="0" applyFill="0" applyBorder="0" applyAlignment="0" applyProtection="0"/>
    <xf numFmtId="170" fontId="7" fillId="0" borderId="0" applyFont="0" applyFill="0" applyBorder="0" applyAlignment="0" applyProtection="0"/>
    <xf numFmtId="170" fontId="101" fillId="0" borderId="0" applyFont="0" applyFill="0" applyBorder="0" applyAlignment="0" applyProtection="0"/>
    <xf numFmtId="170" fontId="7" fillId="0" borderId="0" applyFont="0" applyFill="0" applyBorder="0" applyAlignment="0" applyProtection="0"/>
    <xf numFmtId="170" fontId="7" fillId="0" borderId="0" applyFont="0" applyFill="0" applyBorder="0" applyAlignment="0" applyProtection="0"/>
    <xf numFmtId="170" fontId="101" fillId="0" borderId="0" applyFont="0" applyFill="0" applyBorder="0" applyAlignment="0" applyProtection="0"/>
    <xf numFmtId="170" fontId="7" fillId="0" borderId="0" applyFont="0" applyFill="0" applyBorder="0" applyAlignment="0" applyProtection="0"/>
    <xf numFmtId="170" fontId="101" fillId="0" borderId="0" applyFont="0" applyFill="0" applyBorder="0" applyAlignment="0" applyProtection="0"/>
    <xf numFmtId="170" fontId="7" fillId="0" borderId="0" applyFont="0" applyFill="0" applyBorder="0" applyAlignment="0" applyProtection="0"/>
    <xf numFmtId="170" fontId="7" fillId="0" borderId="0" applyFont="0" applyFill="0" applyBorder="0" applyAlignment="0" applyProtection="0"/>
    <xf numFmtId="170" fontId="101" fillId="0" borderId="0" applyFont="0" applyFill="0" applyBorder="0" applyAlignment="0" applyProtection="0"/>
    <xf numFmtId="170" fontId="7" fillId="0" borderId="0" applyFont="0" applyFill="0" applyBorder="0" applyAlignment="0" applyProtection="0"/>
    <xf numFmtId="170" fontId="101" fillId="0" borderId="0" applyFont="0" applyFill="0" applyBorder="0" applyAlignment="0" applyProtection="0"/>
    <xf numFmtId="170" fontId="7" fillId="0" borderId="0" applyFont="0" applyFill="0" applyBorder="0" applyAlignment="0" applyProtection="0"/>
    <xf numFmtId="170" fontId="7" fillId="0" borderId="0" applyFont="0" applyFill="0" applyBorder="0" applyAlignment="0" applyProtection="0"/>
    <xf numFmtId="170" fontId="101" fillId="0" borderId="0" applyFont="0" applyFill="0" applyBorder="0" applyAlignment="0" applyProtection="0"/>
    <xf numFmtId="170" fontId="7" fillId="0" borderId="0" applyFont="0" applyFill="0" applyBorder="0" applyAlignment="0" applyProtection="0"/>
    <xf numFmtId="170" fontId="101" fillId="0" borderId="0" applyFont="0" applyFill="0" applyBorder="0" applyAlignment="0" applyProtection="0"/>
    <xf numFmtId="170" fontId="7" fillId="0" borderId="0" applyFont="0" applyFill="0" applyBorder="0" applyAlignment="0" applyProtection="0"/>
    <xf numFmtId="170" fontId="7" fillId="0" borderId="0" applyFont="0" applyFill="0" applyBorder="0" applyAlignment="0" applyProtection="0"/>
    <xf numFmtId="170" fontId="101" fillId="0" borderId="0" applyFont="0" applyFill="0" applyBorder="0" applyAlignment="0" applyProtection="0"/>
    <xf numFmtId="0" fontId="102" fillId="0" borderId="0"/>
    <xf numFmtId="0" fontId="29" fillId="7" borderId="2" applyNumberFormat="0" applyAlignment="0" applyProtection="0"/>
    <xf numFmtId="0" fontId="29" fillId="7" borderId="2" applyNumberFormat="0" applyAlignment="0" applyProtection="0"/>
    <xf numFmtId="0" fontId="44" fillId="54" borderId="28" applyNumberFormat="0" applyAlignment="0" applyProtection="0"/>
    <xf numFmtId="0" fontId="41" fillId="46" borderId="0" applyNumberFormat="0" applyBorder="0" applyAlignment="0" applyProtection="0"/>
    <xf numFmtId="0" fontId="41" fillId="47" borderId="0" applyNumberFormat="0" applyBorder="0" applyAlignment="0" applyProtection="0"/>
    <xf numFmtId="0" fontId="41" fillId="48" borderId="0" applyNumberFormat="0" applyBorder="0" applyAlignment="0" applyProtection="0"/>
    <xf numFmtId="0" fontId="41" fillId="49" borderId="0" applyNumberFormat="0" applyBorder="0" applyAlignment="0" applyProtection="0"/>
    <xf numFmtId="0" fontId="41" fillId="50" borderId="0" applyNumberFormat="0" applyBorder="0" applyAlignment="0" applyProtection="0"/>
    <xf numFmtId="0" fontId="41" fillId="51" borderId="0" applyNumberFormat="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1"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1"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1"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1"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1"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1"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1"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1"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1"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1"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1"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1"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1"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1"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1"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1"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1"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1"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1"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1"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1"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1"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1"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1"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1"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1"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1"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1"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1"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1"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1"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1"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1"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1"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1"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1"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1"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1"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1"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1"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1"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1"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1"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1"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1"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1"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1"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1"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1"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1"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1"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1"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1"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1"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1"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1"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1"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1"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1"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1"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1"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1"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1"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1"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1"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1"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1"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1"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1"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1"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1"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1"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1"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1"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1"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1"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1"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1"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1"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1"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1"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1"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1"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1"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1"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1"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1"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1"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1"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1"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1"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1"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1"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1"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1"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1"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1"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1"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1"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1"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1"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1"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1"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1"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1"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1"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1"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1"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1"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1"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1"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1"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1"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1"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1"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1"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1"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1"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1"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1" fillId="0" borderId="0" applyFont="0" applyFill="0" applyBorder="0" applyAlignment="0" applyProtection="0"/>
    <xf numFmtId="0" fontId="7" fillId="0" borderId="0"/>
    <xf numFmtId="0" fontId="2" fillId="0" borderId="0"/>
    <xf numFmtId="0" fontId="7" fillId="0" borderId="0"/>
    <xf numFmtId="0" fontId="7" fillId="0" borderId="0"/>
    <xf numFmtId="0" fontId="2" fillId="0" borderId="0"/>
    <xf numFmtId="0" fontId="7" fillId="0" borderId="0"/>
    <xf numFmtId="0" fontId="2" fillId="0" borderId="0"/>
    <xf numFmtId="0" fontId="7" fillId="0" borderId="0"/>
    <xf numFmtId="0" fontId="7" fillId="0" borderId="0"/>
    <xf numFmtId="0" fontId="7" fillId="0" borderId="0"/>
    <xf numFmtId="0" fontId="7" fillId="0" borderId="0"/>
    <xf numFmtId="0" fontId="2" fillId="0" borderId="0"/>
    <xf numFmtId="0" fontId="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02"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2" fillId="0" borderId="0"/>
    <xf numFmtId="0" fontId="2" fillId="0" borderId="0"/>
    <xf numFmtId="0" fontId="7" fillId="0" borderId="0"/>
    <xf numFmtId="0" fontId="7" fillId="0" borderId="0"/>
    <xf numFmtId="0" fontId="7" fillId="0" borderId="0"/>
    <xf numFmtId="0" fontId="7" fillId="0" borderId="0"/>
    <xf numFmtId="0" fontId="7" fillId="0" borderId="0"/>
    <xf numFmtId="0" fontId="7" fillId="0" borderId="0"/>
    <xf numFmtId="0" fontId="2" fillId="0" borderId="0"/>
    <xf numFmtId="0" fontId="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7" fillId="0" borderId="0"/>
    <xf numFmtId="0" fontId="98" fillId="0" borderId="0"/>
    <xf numFmtId="0" fontId="2" fillId="0" borderId="0"/>
    <xf numFmtId="0" fontId="2"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98" fillId="0" borderId="0"/>
    <xf numFmtId="0" fontId="98" fillId="0" borderId="0"/>
    <xf numFmtId="0" fontId="98" fillId="0" borderId="0"/>
    <xf numFmtId="0" fontId="98" fillId="0" borderId="0"/>
    <xf numFmtId="0" fontId="98" fillId="0" borderId="0"/>
    <xf numFmtId="0" fontId="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0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01" fillId="0" borderId="0"/>
    <xf numFmtId="0" fontId="2" fillId="0" borderId="0"/>
    <xf numFmtId="0" fontId="2" fillId="0" borderId="0"/>
    <xf numFmtId="4" fontId="15" fillId="0" borderId="1" applyFill="0" applyBorder="0" applyProtection="0">
      <alignment horizontal="right" vertical="center"/>
    </xf>
    <xf numFmtId="4" fontId="15" fillId="0" borderId="1" applyFill="0" applyBorder="0" applyProtection="0">
      <alignment horizontal="right" vertical="center"/>
    </xf>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9" fillId="0" borderId="0"/>
    <xf numFmtId="0" fontId="19"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01" fillId="25" borderId="9" applyNumberFormat="0" applyFont="0" applyAlignment="0" applyProtection="0"/>
    <xf numFmtId="0" fontId="101" fillId="25" borderId="9" applyNumberFormat="0" applyFont="0" applyAlignment="0" applyProtection="0"/>
    <xf numFmtId="0" fontId="7" fillId="25" borderId="9" applyNumberFormat="0" applyFont="0" applyAlignment="0" applyProtection="0"/>
    <xf numFmtId="0" fontId="7" fillId="25" borderId="9" applyNumberFormat="0" applyFont="0" applyAlignment="0" applyProtection="0"/>
    <xf numFmtId="0" fontId="7" fillId="25" borderId="9" applyNumberFormat="0" applyFont="0" applyAlignment="0" applyProtection="0"/>
    <xf numFmtId="0" fontId="7" fillId="25" borderId="9" applyNumberFormat="0" applyFont="0" applyAlignment="0" applyProtection="0"/>
    <xf numFmtId="0" fontId="101" fillId="25" borderId="9" applyNumberFormat="0" applyFont="0" applyAlignment="0" applyProtection="0"/>
    <xf numFmtId="0" fontId="101" fillId="25" borderId="9" applyNumberFormat="0" applyFont="0" applyAlignment="0" applyProtection="0"/>
    <xf numFmtId="0" fontId="7" fillId="25" borderId="9" applyNumberFormat="0" applyFont="0" applyAlignment="0" applyProtection="0"/>
    <xf numFmtId="0" fontId="2" fillId="58" borderId="33" applyNumberFormat="0" applyFont="0" applyAlignment="0" applyProtection="0"/>
    <xf numFmtId="0" fontId="2" fillId="58" borderId="33" applyNumberFormat="0" applyFont="0" applyAlignment="0" applyProtection="0"/>
    <xf numFmtId="0" fontId="2" fillId="58" borderId="33" applyNumberFormat="0" applyFont="0" applyAlignment="0" applyProtection="0"/>
    <xf numFmtId="171" fontId="7" fillId="0" borderId="0" applyFont="0" applyFill="0" applyBorder="0" applyAlignment="0" applyProtection="0"/>
    <xf numFmtId="171" fontId="101" fillId="0" borderId="0" applyFont="0" applyFill="0" applyBorder="0" applyAlignment="0" applyProtection="0"/>
    <xf numFmtId="171" fontId="7" fillId="0" borderId="0" applyFont="0" applyFill="0" applyBorder="0" applyAlignment="0" applyProtection="0"/>
    <xf numFmtId="171" fontId="7" fillId="0" borderId="0" applyFont="0" applyFill="0" applyBorder="0" applyAlignment="0" applyProtection="0"/>
    <xf numFmtId="171" fontId="101" fillId="0" borderId="0" applyFont="0" applyFill="0" applyBorder="0" applyAlignment="0" applyProtection="0"/>
    <xf numFmtId="171" fontId="7" fillId="0" borderId="0" applyFont="0" applyFill="0" applyBorder="0" applyAlignment="0" applyProtection="0"/>
    <xf numFmtId="171" fontId="101" fillId="0" borderId="0" applyFont="0" applyFill="0" applyBorder="0" applyAlignment="0" applyProtection="0"/>
    <xf numFmtId="171" fontId="7" fillId="0" borderId="0" applyFont="0" applyFill="0" applyBorder="0" applyAlignment="0" applyProtection="0"/>
    <xf numFmtId="171" fontId="7" fillId="0" borderId="0" applyFont="0" applyFill="0" applyBorder="0" applyAlignment="0" applyProtection="0"/>
    <xf numFmtId="171" fontId="101" fillId="0" borderId="0" applyFont="0" applyFill="0" applyBorder="0" applyAlignment="0" applyProtection="0"/>
    <xf numFmtId="171" fontId="7" fillId="0" borderId="0" applyFont="0" applyFill="0" applyBorder="0" applyAlignment="0" applyProtection="0"/>
    <xf numFmtId="171" fontId="101" fillId="0" borderId="0" applyFont="0" applyFill="0" applyBorder="0" applyAlignment="0" applyProtection="0"/>
    <xf numFmtId="171" fontId="7" fillId="0" borderId="0" applyFont="0" applyFill="0" applyBorder="0" applyAlignment="0" applyProtection="0"/>
    <xf numFmtId="171" fontId="7" fillId="0" borderId="0" applyFont="0" applyFill="0" applyBorder="0" applyAlignment="0" applyProtection="0"/>
    <xf numFmtId="171" fontId="101" fillId="0" borderId="0" applyFont="0" applyFill="0" applyBorder="0" applyAlignment="0" applyProtection="0"/>
    <xf numFmtId="171" fontId="7" fillId="0" borderId="0" applyFont="0" applyFill="0" applyBorder="0" applyAlignment="0" applyProtection="0"/>
    <xf numFmtId="171" fontId="101" fillId="0" borderId="0" applyFont="0" applyFill="0" applyBorder="0" applyAlignment="0" applyProtection="0"/>
    <xf numFmtId="171" fontId="7" fillId="0" borderId="0" applyFont="0" applyFill="0" applyBorder="0" applyAlignment="0" applyProtection="0"/>
    <xf numFmtId="171" fontId="7" fillId="0" borderId="0" applyFont="0" applyFill="0" applyBorder="0" applyAlignment="0" applyProtection="0"/>
    <xf numFmtId="171" fontId="101" fillId="0" borderId="0" applyFont="0" applyFill="0" applyBorder="0" applyAlignment="0" applyProtection="0"/>
    <xf numFmtId="171" fontId="7" fillId="0" borderId="0" applyFont="0" applyFill="0" applyBorder="0" applyAlignment="0" applyProtection="0"/>
    <xf numFmtId="171" fontId="101" fillId="0" borderId="0" applyFont="0" applyFill="0" applyBorder="0" applyAlignment="0" applyProtection="0"/>
    <xf numFmtId="171" fontId="7" fillId="0" borderId="0" applyFont="0" applyFill="0" applyBorder="0" applyAlignment="0" applyProtection="0"/>
    <xf numFmtId="171" fontId="7" fillId="0" borderId="0" applyFont="0" applyFill="0" applyBorder="0" applyAlignment="0" applyProtection="0"/>
    <xf numFmtId="171" fontId="101" fillId="0" borderId="0" applyFont="0" applyFill="0" applyBorder="0" applyAlignment="0" applyProtection="0"/>
    <xf numFmtId="171" fontId="7" fillId="0" borderId="0" applyFont="0" applyFill="0" applyBorder="0" applyAlignment="0" applyProtection="0"/>
    <xf numFmtId="171" fontId="101" fillId="0" borderId="0" applyFont="0" applyFill="0" applyBorder="0" applyAlignment="0" applyProtection="0"/>
    <xf numFmtId="171" fontId="7" fillId="0" borderId="0" applyFont="0" applyFill="0" applyBorder="0" applyAlignment="0" applyProtection="0"/>
    <xf numFmtId="171" fontId="7" fillId="0" borderId="0" applyFont="0" applyFill="0" applyBorder="0" applyAlignment="0" applyProtection="0"/>
    <xf numFmtId="171" fontId="101" fillId="0" borderId="0" applyFont="0" applyFill="0" applyBorder="0" applyAlignment="0" applyProtection="0"/>
    <xf numFmtId="171" fontId="7" fillId="0" borderId="0" applyFont="0" applyFill="0" applyBorder="0" applyAlignment="0" applyProtection="0"/>
    <xf numFmtId="171" fontId="101" fillId="0" borderId="0" applyFont="0" applyFill="0" applyBorder="0" applyAlignment="0" applyProtection="0"/>
    <xf numFmtId="171" fontId="7" fillId="0" borderId="0" applyFont="0" applyFill="0" applyBorder="0" applyAlignment="0" applyProtection="0"/>
    <xf numFmtId="171" fontId="7" fillId="0" borderId="0" applyFont="0" applyFill="0" applyBorder="0" applyAlignment="0" applyProtection="0"/>
    <xf numFmtId="171" fontId="101" fillId="0" borderId="0" applyFont="0" applyFill="0" applyBorder="0" applyAlignment="0" applyProtection="0"/>
    <xf numFmtId="171" fontId="7" fillId="0" borderId="0" applyFont="0" applyFill="0" applyBorder="0" applyAlignment="0" applyProtection="0"/>
    <xf numFmtId="171" fontId="101" fillId="0" borderId="0" applyFont="0" applyFill="0" applyBorder="0" applyAlignment="0" applyProtection="0"/>
    <xf numFmtId="171" fontId="7" fillId="0" borderId="0" applyFont="0" applyFill="0" applyBorder="0" applyAlignment="0" applyProtection="0"/>
    <xf numFmtId="171" fontId="7" fillId="0" borderId="0" applyFont="0" applyFill="0" applyBorder="0" applyAlignment="0" applyProtection="0"/>
    <xf numFmtId="171" fontId="101" fillId="0" borderId="0" applyFont="0" applyFill="0" applyBorder="0" applyAlignment="0" applyProtection="0"/>
    <xf numFmtId="171" fontId="7" fillId="0" borderId="0" applyFont="0" applyFill="0" applyBorder="0" applyAlignment="0" applyProtection="0"/>
    <xf numFmtId="171" fontId="101" fillId="0" borderId="0" applyFont="0" applyFill="0" applyBorder="0" applyAlignment="0" applyProtection="0"/>
    <xf numFmtId="171" fontId="7" fillId="0" borderId="0" applyFont="0" applyFill="0" applyBorder="0" applyAlignment="0" applyProtection="0"/>
    <xf numFmtId="171" fontId="7" fillId="0" borderId="0" applyFont="0" applyFill="0" applyBorder="0" applyAlignment="0" applyProtection="0"/>
    <xf numFmtId="171" fontId="101" fillId="0" borderId="0" applyFont="0" applyFill="0" applyBorder="0" applyAlignment="0" applyProtection="0"/>
    <xf numFmtId="171" fontId="7" fillId="0" borderId="0" applyFont="0" applyFill="0" applyBorder="0" applyAlignment="0" applyProtection="0"/>
    <xf numFmtId="171" fontId="101" fillId="0" borderId="0" applyFont="0" applyFill="0" applyBorder="0" applyAlignment="0" applyProtection="0"/>
    <xf numFmtId="171" fontId="7" fillId="0" borderId="0" applyFont="0" applyFill="0" applyBorder="0" applyAlignment="0" applyProtection="0"/>
    <xf numFmtId="171" fontId="7" fillId="0" borderId="0" applyFont="0" applyFill="0" applyBorder="0" applyAlignment="0" applyProtection="0"/>
    <xf numFmtId="171" fontId="101" fillId="0" borderId="0" applyFont="0" applyFill="0" applyBorder="0" applyAlignment="0" applyProtection="0"/>
    <xf numFmtId="171" fontId="7" fillId="0" borderId="0" applyFont="0" applyFill="0" applyBorder="0" applyAlignment="0" applyProtection="0"/>
    <xf numFmtId="171" fontId="101" fillId="0" borderId="0" applyFont="0" applyFill="0" applyBorder="0" applyAlignment="0" applyProtection="0"/>
    <xf numFmtId="171" fontId="7" fillId="0" borderId="0" applyFont="0" applyFill="0" applyBorder="0" applyAlignment="0" applyProtection="0"/>
    <xf numFmtId="171" fontId="7" fillId="0" borderId="0" applyFont="0" applyFill="0" applyBorder="0" applyAlignment="0" applyProtection="0"/>
    <xf numFmtId="171" fontId="101" fillId="0" borderId="0" applyFont="0" applyFill="0" applyBorder="0" applyAlignment="0" applyProtection="0"/>
    <xf numFmtId="171" fontId="7" fillId="0" borderId="0" applyFont="0" applyFill="0" applyBorder="0" applyAlignment="0" applyProtection="0"/>
    <xf numFmtId="171" fontId="101" fillId="0" borderId="0" applyFont="0" applyFill="0" applyBorder="0" applyAlignment="0" applyProtection="0"/>
    <xf numFmtId="171" fontId="7" fillId="0" borderId="0" applyFont="0" applyFill="0" applyBorder="0" applyAlignment="0" applyProtection="0"/>
    <xf numFmtId="171" fontId="7" fillId="0" borderId="0" applyFont="0" applyFill="0" applyBorder="0" applyAlignment="0" applyProtection="0"/>
    <xf numFmtId="171" fontId="101" fillId="0" borderId="0" applyFont="0" applyFill="0" applyBorder="0" applyAlignment="0" applyProtection="0"/>
    <xf numFmtId="171" fontId="7" fillId="0" borderId="0" applyFont="0" applyFill="0" applyBorder="0" applyAlignment="0" applyProtection="0"/>
    <xf numFmtId="171" fontId="101" fillId="0" borderId="0" applyFont="0" applyFill="0" applyBorder="0" applyAlignment="0" applyProtection="0"/>
    <xf numFmtId="171" fontId="7" fillId="0" borderId="0" applyFont="0" applyFill="0" applyBorder="0" applyAlignment="0" applyProtection="0"/>
    <xf numFmtId="171" fontId="7" fillId="0" borderId="0" applyFont="0" applyFill="0" applyBorder="0" applyAlignment="0" applyProtection="0"/>
    <xf numFmtId="171" fontId="101" fillId="0" borderId="0" applyFont="0" applyFill="0" applyBorder="0" applyAlignment="0" applyProtection="0"/>
    <xf numFmtId="171" fontId="7" fillId="0" borderId="0" applyFont="0" applyFill="0" applyBorder="0" applyAlignment="0" applyProtection="0"/>
    <xf numFmtId="171" fontId="101" fillId="0" borderId="0" applyFont="0" applyFill="0" applyBorder="0" applyAlignment="0" applyProtection="0"/>
    <xf numFmtId="171" fontId="7" fillId="0" borderId="0" applyFont="0" applyFill="0" applyBorder="0" applyAlignment="0" applyProtection="0"/>
    <xf numFmtId="171" fontId="7" fillId="0" borderId="0" applyFont="0" applyFill="0" applyBorder="0" applyAlignment="0" applyProtection="0"/>
    <xf numFmtId="171" fontId="101" fillId="0" borderId="0" applyFont="0" applyFill="0" applyBorder="0" applyAlignment="0" applyProtection="0"/>
    <xf numFmtId="171" fontId="7" fillId="0" borderId="0" applyFont="0" applyFill="0" applyBorder="0" applyAlignment="0" applyProtection="0"/>
    <xf numFmtId="171" fontId="101" fillId="0" borderId="0" applyFont="0" applyFill="0" applyBorder="0" applyAlignment="0" applyProtection="0"/>
    <xf numFmtId="171" fontId="7" fillId="0" borderId="0" applyFont="0" applyFill="0" applyBorder="0" applyAlignment="0" applyProtection="0"/>
    <xf numFmtId="171" fontId="7" fillId="0" borderId="0" applyFont="0" applyFill="0" applyBorder="0" applyAlignment="0" applyProtection="0"/>
    <xf numFmtId="171" fontId="101" fillId="0" borderId="0" applyFont="0" applyFill="0" applyBorder="0" applyAlignment="0" applyProtection="0"/>
    <xf numFmtId="171" fontId="7" fillId="0" borderId="0" applyFont="0" applyFill="0" applyBorder="0" applyAlignment="0" applyProtection="0"/>
    <xf numFmtId="171" fontId="101" fillId="0" borderId="0" applyFont="0" applyFill="0" applyBorder="0" applyAlignment="0" applyProtection="0"/>
    <xf numFmtId="171" fontId="7" fillId="0" borderId="0" applyFont="0" applyFill="0" applyBorder="0" applyAlignment="0" applyProtection="0"/>
    <xf numFmtId="171" fontId="7" fillId="0" borderId="0" applyFont="0" applyFill="0" applyBorder="0" applyAlignment="0" applyProtection="0"/>
    <xf numFmtId="171" fontId="101" fillId="0" borderId="0" applyFont="0" applyFill="0" applyBorder="0" applyAlignment="0" applyProtection="0"/>
    <xf numFmtId="171" fontId="7" fillId="0" borderId="0" applyFont="0" applyFill="0" applyBorder="0" applyAlignment="0" applyProtection="0"/>
    <xf numFmtId="171" fontId="101" fillId="0" borderId="0" applyFont="0" applyFill="0" applyBorder="0" applyAlignment="0" applyProtection="0"/>
    <xf numFmtId="171" fontId="7" fillId="0" borderId="0" applyFont="0" applyFill="0" applyBorder="0" applyAlignment="0" applyProtection="0"/>
    <xf numFmtId="171" fontId="7" fillId="0" borderId="0" applyFont="0" applyFill="0" applyBorder="0" applyAlignment="0" applyProtection="0"/>
    <xf numFmtId="171" fontId="101" fillId="0" borderId="0" applyFont="0" applyFill="0" applyBorder="0" applyAlignment="0" applyProtection="0"/>
    <xf numFmtId="171" fontId="7" fillId="0" borderId="0" applyFont="0" applyFill="0" applyBorder="0" applyAlignment="0" applyProtection="0"/>
    <xf numFmtId="171" fontId="101" fillId="0" borderId="0" applyFont="0" applyFill="0" applyBorder="0" applyAlignment="0" applyProtection="0"/>
    <xf numFmtId="171" fontId="7" fillId="0" borderId="0" applyFont="0" applyFill="0" applyBorder="0" applyAlignment="0" applyProtection="0"/>
    <xf numFmtId="171" fontId="7" fillId="0" borderId="0" applyFont="0" applyFill="0" applyBorder="0" applyAlignment="0" applyProtection="0"/>
    <xf numFmtId="171" fontId="101" fillId="0" borderId="0" applyFont="0" applyFill="0" applyBorder="0" applyAlignment="0" applyProtection="0"/>
    <xf numFmtId="171" fontId="7" fillId="0" borderId="0" applyFont="0" applyFill="0" applyBorder="0" applyAlignment="0" applyProtection="0"/>
    <xf numFmtId="171" fontId="101" fillId="0" borderId="0" applyFont="0" applyFill="0" applyBorder="0" applyAlignment="0" applyProtection="0"/>
    <xf numFmtId="171" fontId="7" fillId="0" borderId="0" applyFont="0" applyFill="0" applyBorder="0" applyAlignment="0" applyProtection="0"/>
    <xf numFmtId="171" fontId="7" fillId="0" borderId="0" applyFont="0" applyFill="0" applyBorder="0" applyAlignment="0" applyProtection="0"/>
    <xf numFmtId="171" fontId="101" fillId="0" borderId="0" applyFont="0" applyFill="0" applyBorder="0" applyAlignment="0" applyProtection="0"/>
    <xf numFmtId="171" fontId="7" fillId="0" borderId="0" applyFont="0" applyFill="0" applyBorder="0" applyAlignment="0" applyProtection="0"/>
    <xf numFmtId="171" fontId="101" fillId="0" borderId="0" applyFont="0" applyFill="0" applyBorder="0" applyAlignment="0" applyProtection="0"/>
    <xf numFmtId="171" fontId="7" fillId="0" borderId="0" applyFont="0" applyFill="0" applyBorder="0" applyAlignment="0" applyProtection="0"/>
    <xf numFmtId="171" fontId="7" fillId="0" borderId="0" applyFont="0" applyFill="0" applyBorder="0" applyAlignment="0" applyProtection="0"/>
    <xf numFmtId="171" fontId="101" fillId="0" borderId="0" applyFont="0" applyFill="0" applyBorder="0" applyAlignment="0" applyProtection="0"/>
    <xf numFmtId="171" fontId="7" fillId="0" borderId="0" applyFont="0" applyFill="0" applyBorder="0" applyAlignment="0" applyProtection="0"/>
    <xf numFmtId="171" fontId="101" fillId="0" borderId="0" applyFont="0" applyFill="0" applyBorder="0" applyAlignment="0" applyProtection="0"/>
    <xf numFmtId="171" fontId="7" fillId="0" borderId="0" applyFont="0" applyFill="0" applyBorder="0" applyAlignment="0" applyProtection="0"/>
    <xf numFmtId="171" fontId="7" fillId="0" borderId="0" applyFont="0" applyFill="0" applyBorder="0" applyAlignment="0" applyProtection="0"/>
    <xf numFmtId="171" fontId="101" fillId="0" borderId="0" applyFont="0" applyFill="0" applyBorder="0" applyAlignment="0" applyProtection="0"/>
    <xf numFmtId="171" fontId="7" fillId="0" borderId="0" applyFont="0" applyFill="0" applyBorder="0" applyAlignment="0" applyProtection="0"/>
    <xf numFmtId="171" fontId="101" fillId="0" borderId="0" applyFont="0" applyFill="0" applyBorder="0" applyAlignment="0" applyProtection="0"/>
    <xf numFmtId="171" fontId="7" fillId="0" borderId="0" applyFont="0" applyFill="0" applyBorder="0" applyAlignment="0" applyProtection="0"/>
    <xf numFmtId="171" fontId="7" fillId="0" borderId="0" applyFont="0" applyFill="0" applyBorder="0" applyAlignment="0" applyProtection="0"/>
    <xf numFmtId="171" fontId="101" fillId="0" borderId="0" applyFont="0" applyFill="0" applyBorder="0" applyAlignment="0" applyProtection="0"/>
    <xf numFmtId="171" fontId="7" fillId="0" borderId="0" applyFont="0" applyFill="0" applyBorder="0" applyAlignment="0" applyProtection="0"/>
    <xf numFmtId="171" fontId="101" fillId="0" borderId="0" applyFont="0" applyFill="0" applyBorder="0" applyAlignment="0" applyProtection="0"/>
    <xf numFmtId="171" fontId="7" fillId="0" borderId="0" applyFont="0" applyFill="0" applyBorder="0" applyAlignment="0" applyProtection="0"/>
    <xf numFmtId="171" fontId="7" fillId="0" borderId="0" applyFont="0" applyFill="0" applyBorder="0" applyAlignment="0" applyProtection="0"/>
    <xf numFmtId="171" fontId="101" fillId="0" borderId="0" applyFont="0" applyFill="0" applyBorder="0" applyAlignment="0" applyProtection="0"/>
    <xf numFmtId="171" fontId="7" fillId="0" borderId="0" applyFont="0" applyFill="0" applyBorder="0" applyAlignment="0" applyProtection="0"/>
    <xf numFmtId="171" fontId="101" fillId="0" borderId="0" applyFont="0" applyFill="0" applyBorder="0" applyAlignment="0" applyProtection="0"/>
    <xf numFmtId="171" fontId="7" fillId="0" borderId="0" applyFont="0" applyFill="0" applyBorder="0" applyAlignment="0" applyProtection="0"/>
    <xf numFmtId="171" fontId="7" fillId="0" borderId="0" applyFont="0" applyFill="0" applyBorder="0" applyAlignment="0" applyProtection="0"/>
    <xf numFmtId="171" fontId="101" fillId="0" borderId="0" applyFont="0" applyFill="0" applyBorder="0" applyAlignment="0" applyProtection="0"/>
    <xf numFmtId="171" fontId="7" fillId="0" borderId="0" applyFont="0" applyFill="0" applyBorder="0" applyAlignment="0" applyProtection="0"/>
    <xf numFmtId="171" fontId="101" fillId="0" borderId="0" applyFont="0" applyFill="0" applyBorder="0" applyAlignment="0" applyProtection="0"/>
    <xf numFmtId="171" fontId="7" fillId="0" borderId="0" applyFont="0" applyFill="0" applyBorder="0" applyAlignment="0" applyProtection="0"/>
    <xf numFmtId="171" fontId="7" fillId="0" borderId="0" applyFont="0" applyFill="0" applyBorder="0" applyAlignment="0" applyProtection="0"/>
    <xf numFmtId="171" fontId="101" fillId="0" borderId="0" applyFont="0" applyFill="0" applyBorder="0" applyAlignment="0" applyProtection="0"/>
    <xf numFmtId="171" fontId="7" fillId="0" borderId="0" applyFont="0" applyFill="0" applyBorder="0" applyAlignment="0" applyProtection="0"/>
    <xf numFmtId="171" fontId="101" fillId="0" borderId="0" applyFont="0" applyFill="0" applyBorder="0" applyAlignment="0" applyProtection="0"/>
    <xf numFmtId="171" fontId="7" fillId="0" borderId="0" applyFont="0" applyFill="0" applyBorder="0" applyAlignment="0" applyProtection="0"/>
    <xf numFmtId="171" fontId="7" fillId="0" borderId="0" applyFont="0" applyFill="0" applyBorder="0" applyAlignment="0" applyProtection="0"/>
    <xf numFmtId="171" fontId="101" fillId="0" borderId="0" applyFont="0" applyFill="0" applyBorder="0" applyAlignment="0" applyProtection="0"/>
    <xf numFmtId="171" fontId="7" fillId="0" borderId="0" applyFont="0" applyFill="0" applyBorder="0" applyAlignment="0" applyProtection="0"/>
    <xf numFmtId="171" fontId="101" fillId="0" borderId="0" applyFont="0" applyFill="0" applyBorder="0" applyAlignment="0" applyProtection="0"/>
    <xf numFmtId="171" fontId="7" fillId="0" borderId="0" applyFont="0" applyFill="0" applyBorder="0" applyAlignment="0" applyProtection="0"/>
    <xf numFmtId="171" fontId="7" fillId="0" borderId="0" applyFont="0" applyFill="0" applyBorder="0" applyAlignment="0" applyProtection="0"/>
    <xf numFmtId="171" fontId="101" fillId="0" borderId="0" applyFont="0" applyFill="0" applyBorder="0" applyAlignment="0" applyProtection="0"/>
    <xf numFmtId="171" fontId="7" fillId="0" borderId="0" applyFont="0" applyFill="0" applyBorder="0" applyAlignment="0" applyProtection="0"/>
    <xf numFmtId="171" fontId="101" fillId="0" borderId="0" applyFont="0" applyFill="0" applyBorder="0" applyAlignment="0" applyProtection="0"/>
    <xf numFmtId="171" fontId="7" fillId="0" borderId="0" applyFont="0" applyFill="0" applyBorder="0" applyAlignment="0" applyProtection="0"/>
    <xf numFmtId="171" fontId="7" fillId="0" borderId="0" applyFont="0" applyFill="0" applyBorder="0" applyAlignment="0" applyProtection="0"/>
    <xf numFmtId="171" fontId="101" fillId="0" borderId="0" applyFont="0" applyFill="0" applyBorder="0" applyAlignment="0" applyProtection="0"/>
    <xf numFmtId="171" fontId="7" fillId="0" borderId="0" applyFont="0" applyFill="0" applyBorder="0" applyAlignment="0" applyProtection="0"/>
    <xf numFmtId="171" fontId="101" fillId="0" borderId="0" applyFont="0" applyFill="0" applyBorder="0" applyAlignment="0" applyProtection="0"/>
    <xf numFmtId="171" fontId="7" fillId="0" borderId="0" applyFont="0" applyFill="0" applyBorder="0" applyAlignment="0" applyProtection="0"/>
    <xf numFmtId="171" fontId="7" fillId="0" borderId="0" applyFont="0" applyFill="0" applyBorder="0" applyAlignment="0" applyProtection="0"/>
    <xf numFmtId="171" fontId="101" fillId="0" borderId="0" applyFont="0" applyFill="0" applyBorder="0" applyAlignment="0" applyProtection="0"/>
    <xf numFmtId="171" fontId="7" fillId="0" borderId="0" applyFont="0" applyFill="0" applyBorder="0" applyAlignment="0" applyProtection="0"/>
    <xf numFmtId="171" fontId="101" fillId="0" borderId="0" applyFont="0" applyFill="0" applyBorder="0" applyAlignment="0" applyProtection="0"/>
    <xf numFmtId="171" fontId="7" fillId="0" borderId="0" applyFont="0" applyFill="0" applyBorder="0" applyAlignment="0" applyProtection="0"/>
    <xf numFmtId="171" fontId="7" fillId="0" borderId="0" applyFont="0" applyFill="0" applyBorder="0" applyAlignment="0" applyProtection="0"/>
    <xf numFmtId="171" fontId="101" fillId="0" borderId="0" applyFont="0" applyFill="0" applyBorder="0" applyAlignment="0" applyProtection="0"/>
    <xf numFmtId="171" fontId="7" fillId="0" borderId="0" applyFont="0" applyFill="0" applyBorder="0" applyAlignment="0" applyProtection="0"/>
    <xf numFmtId="171" fontId="101" fillId="0" borderId="0" applyFont="0" applyFill="0" applyBorder="0" applyAlignment="0" applyProtection="0"/>
    <xf numFmtId="171" fontId="7" fillId="0" borderId="0" applyFont="0" applyFill="0" applyBorder="0" applyAlignment="0" applyProtection="0"/>
    <xf numFmtId="171" fontId="7" fillId="0" borderId="0" applyFont="0" applyFill="0" applyBorder="0" applyAlignment="0" applyProtection="0"/>
    <xf numFmtId="171" fontId="101" fillId="0" borderId="0" applyFont="0" applyFill="0" applyBorder="0" applyAlignment="0" applyProtection="0"/>
    <xf numFmtId="171" fontId="7" fillId="0" borderId="0" applyFont="0" applyFill="0" applyBorder="0" applyAlignment="0" applyProtection="0"/>
    <xf numFmtId="171" fontId="101" fillId="0" borderId="0" applyFont="0" applyFill="0" applyBorder="0" applyAlignment="0" applyProtection="0"/>
    <xf numFmtId="171" fontId="7" fillId="0" borderId="0" applyFont="0" applyFill="0" applyBorder="0" applyAlignment="0" applyProtection="0"/>
    <xf numFmtId="171" fontId="7" fillId="0" borderId="0" applyFont="0" applyFill="0" applyBorder="0" applyAlignment="0" applyProtection="0"/>
    <xf numFmtId="171" fontId="101" fillId="0" borderId="0" applyFont="0" applyFill="0" applyBorder="0" applyAlignment="0" applyProtection="0"/>
    <xf numFmtId="171" fontId="7" fillId="0" borderId="0" applyFont="0" applyFill="0" applyBorder="0" applyAlignment="0" applyProtection="0"/>
    <xf numFmtId="171" fontId="101" fillId="0" borderId="0" applyFont="0" applyFill="0" applyBorder="0" applyAlignment="0" applyProtection="0"/>
    <xf numFmtId="171" fontId="7" fillId="0" borderId="0" applyFont="0" applyFill="0" applyBorder="0" applyAlignment="0" applyProtection="0"/>
    <xf numFmtId="171" fontId="7" fillId="0" borderId="0" applyFont="0" applyFill="0" applyBorder="0" applyAlignment="0" applyProtection="0"/>
    <xf numFmtId="171" fontId="101" fillId="0" borderId="0" applyFont="0" applyFill="0" applyBorder="0" applyAlignment="0" applyProtection="0"/>
    <xf numFmtId="171" fontId="7" fillId="0" borderId="0" applyFont="0" applyFill="0" applyBorder="0" applyAlignment="0" applyProtection="0"/>
    <xf numFmtId="171" fontId="101" fillId="0" borderId="0" applyFont="0" applyFill="0" applyBorder="0" applyAlignment="0" applyProtection="0"/>
    <xf numFmtId="171" fontId="7" fillId="0" borderId="0" applyFont="0" applyFill="0" applyBorder="0" applyAlignment="0" applyProtection="0"/>
    <xf numFmtId="171" fontId="7" fillId="0" borderId="0" applyFont="0" applyFill="0" applyBorder="0" applyAlignment="0" applyProtection="0"/>
    <xf numFmtId="171" fontId="101" fillId="0" borderId="0" applyFont="0" applyFill="0" applyBorder="0" applyAlignment="0" applyProtection="0"/>
    <xf numFmtId="171" fontId="7" fillId="0" borderId="0" applyFont="0" applyFill="0" applyBorder="0" applyAlignment="0" applyProtection="0"/>
    <xf numFmtId="171" fontId="101" fillId="0" borderId="0" applyFont="0" applyFill="0" applyBorder="0" applyAlignment="0" applyProtection="0"/>
    <xf numFmtId="171" fontId="7" fillId="0" borderId="0" applyFont="0" applyFill="0" applyBorder="0" applyAlignment="0" applyProtection="0"/>
    <xf numFmtId="171" fontId="7" fillId="0" borderId="0" applyFont="0" applyFill="0" applyBorder="0" applyAlignment="0" applyProtection="0"/>
    <xf numFmtId="171" fontId="101" fillId="0" borderId="0" applyFont="0" applyFill="0" applyBorder="0" applyAlignment="0" applyProtection="0"/>
    <xf numFmtId="171" fontId="7" fillId="0" borderId="0" applyFont="0" applyFill="0" applyBorder="0" applyAlignment="0" applyProtection="0"/>
    <xf numFmtId="171" fontId="101" fillId="0" borderId="0" applyFont="0" applyFill="0" applyBorder="0" applyAlignment="0" applyProtection="0"/>
    <xf numFmtId="171" fontId="7" fillId="0" borderId="0" applyFont="0" applyFill="0" applyBorder="0" applyAlignment="0" applyProtection="0"/>
    <xf numFmtId="171" fontId="7" fillId="0" borderId="0" applyFont="0" applyFill="0" applyBorder="0" applyAlignment="0" applyProtection="0"/>
    <xf numFmtId="171" fontId="101" fillId="0" borderId="0" applyFont="0" applyFill="0" applyBorder="0" applyAlignment="0" applyProtection="0"/>
    <xf numFmtId="171" fontId="7" fillId="0" borderId="0" applyFont="0" applyFill="0" applyBorder="0" applyAlignment="0" applyProtection="0"/>
    <xf numFmtId="171" fontId="101" fillId="0" borderId="0" applyFont="0" applyFill="0" applyBorder="0" applyAlignment="0" applyProtection="0"/>
    <xf numFmtId="171" fontId="7" fillId="0" borderId="0" applyFont="0" applyFill="0" applyBorder="0" applyAlignment="0" applyProtection="0"/>
    <xf numFmtId="171" fontId="7" fillId="0" borderId="0" applyFont="0" applyFill="0" applyBorder="0" applyAlignment="0" applyProtection="0"/>
    <xf numFmtId="171" fontId="101" fillId="0" borderId="0" applyFont="0" applyFill="0" applyBorder="0" applyAlignment="0" applyProtection="0"/>
    <xf numFmtId="171" fontId="7" fillId="0" borderId="0" applyFont="0" applyFill="0" applyBorder="0" applyAlignment="0" applyProtection="0"/>
    <xf numFmtId="171" fontId="101" fillId="0" borderId="0" applyFont="0" applyFill="0" applyBorder="0" applyAlignment="0" applyProtection="0"/>
    <xf numFmtId="171" fontId="7" fillId="0" borderId="0" applyFont="0" applyFill="0" applyBorder="0" applyAlignment="0" applyProtection="0"/>
    <xf numFmtId="171" fontId="7" fillId="0" borderId="0" applyFont="0" applyFill="0" applyBorder="0" applyAlignment="0" applyProtection="0"/>
    <xf numFmtId="171" fontId="101" fillId="0" borderId="0" applyFont="0" applyFill="0" applyBorder="0" applyAlignment="0" applyProtection="0"/>
    <xf numFmtId="171" fontId="7" fillId="0" borderId="0" applyFont="0" applyFill="0" applyBorder="0" applyAlignment="0" applyProtection="0"/>
    <xf numFmtId="171" fontId="101" fillId="0" borderId="0" applyFont="0" applyFill="0" applyBorder="0" applyAlignment="0" applyProtection="0"/>
    <xf numFmtId="171" fontId="7" fillId="0" borderId="0" applyFont="0" applyFill="0" applyBorder="0" applyAlignment="0" applyProtection="0"/>
    <xf numFmtId="171" fontId="7" fillId="0" borderId="0" applyFont="0" applyFill="0" applyBorder="0" applyAlignment="0" applyProtection="0"/>
    <xf numFmtId="171" fontId="101" fillId="0" borderId="0" applyFont="0" applyFill="0" applyBorder="0" applyAlignment="0" applyProtection="0"/>
    <xf numFmtId="171" fontId="7" fillId="0" borderId="0" applyFont="0" applyFill="0" applyBorder="0" applyAlignment="0" applyProtection="0"/>
    <xf numFmtId="171" fontId="101" fillId="0" borderId="0" applyFont="0" applyFill="0" applyBorder="0" applyAlignment="0" applyProtection="0"/>
    <xf numFmtId="171" fontId="7" fillId="0" borderId="0" applyFont="0" applyFill="0" applyBorder="0" applyAlignment="0" applyProtection="0"/>
    <xf numFmtId="171" fontId="7" fillId="0" borderId="0" applyFont="0" applyFill="0" applyBorder="0" applyAlignment="0" applyProtection="0"/>
    <xf numFmtId="171" fontId="101" fillId="0" borderId="0" applyFont="0" applyFill="0" applyBorder="0" applyAlignment="0" applyProtection="0"/>
    <xf numFmtId="171" fontId="7" fillId="0" borderId="0" applyFont="0" applyFill="0" applyBorder="0" applyAlignment="0" applyProtection="0"/>
    <xf numFmtId="171" fontId="101" fillId="0" borderId="0" applyFont="0" applyFill="0" applyBorder="0" applyAlignment="0" applyProtection="0"/>
    <xf numFmtId="171" fontId="7" fillId="0" borderId="0" applyFont="0" applyFill="0" applyBorder="0" applyAlignment="0" applyProtection="0"/>
    <xf numFmtId="171" fontId="7" fillId="0" borderId="0" applyFont="0" applyFill="0" applyBorder="0" applyAlignment="0" applyProtection="0"/>
    <xf numFmtId="171" fontId="101" fillId="0" borderId="0" applyFont="0" applyFill="0" applyBorder="0" applyAlignment="0" applyProtection="0"/>
    <xf numFmtId="171" fontId="7" fillId="0" borderId="0" applyFont="0" applyFill="0" applyBorder="0" applyAlignment="0" applyProtection="0"/>
    <xf numFmtId="171" fontId="101" fillId="0" borderId="0" applyFont="0" applyFill="0" applyBorder="0" applyAlignment="0" applyProtection="0"/>
    <xf numFmtId="171" fontId="7" fillId="0" borderId="0" applyFont="0" applyFill="0" applyBorder="0" applyAlignment="0" applyProtection="0"/>
    <xf numFmtId="171" fontId="7" fillId="0" borderId="0" applyFont="0" applyFill="0" applyBorder="0" applyAlignment="0" applyProtection="0"/>
    <xf numFmtId="171" fontId="101" fillId="0" borderId="0" applyFont="0" applyFill="0" applyBorder="0" applyAlignment="0" applyProtection="0"/>
    <xf numFmtId="171" fontId="7" fillId="0" borderId="0" applyFont="0" applyFill="0" applyBorder="0" applyAlignment="0" applyProtection="0"/>
    <xf numFmtId="171" fontId="101" fillId="0" borderId="0" applyFont="0" applyFill="0" applyBorder="0" applyAlignment="0" applyProtection="0"/>
    <xf numFmtId="171" fontId="7" fillId="0" borderId="0" applyFont="0" applyFill="0" applyBorder="0" applyAlignment="0" applyProtection="0"/>
    <xf numFmtId="171" fontId="7" fillId="0" borderId="0" applyFont="0" applyFill="0" applyBorder="0" applyAlignment="0" applyProtection="0"/>
    <xf numFmtId="171" fontId="101" fillId="0" borderId="0" applyFont="0" applyFill="0" applyBorder="0" applyAlignment="0" applyProtection="0"/>
    <xf numFmtId="171" fontId="7" fillId="0" borderId="0" applyFont="0" applyFill="0" applyBorder="0" applyAlignment="0" applyProtection="0"/>
    <xf numFmtId="171" fontId="101" fillId="0" borderId="0" applyFont="0" applyFill="0" applyBorder="0" applyAlignment="0" applyProtection="0"/>
    <xf numFmtId="171" fontId="7" fillId="0" borderId="0" applyFont="0" applyFill="0" applyBorder="0" applyAlignment="0" applyProtection="0"/>
    <xf numFmtId="171" fontId="7" fillId="0" borderId="0" applyFont="0" applyFill="0" applyBorder="0" applyAlignment="0" applyProtection="0"/>
    <xf numFmtId="171" fontId="101" fillId="0" borderId="0" applyFont="0" applyFill="0" applyBorder="0" applyAlignment="0" applyProtection="0"/>
    <xf numFmtId="0" fontId="32" fillId="21" borderId="10" applyNumberFormat="0" applyAlignment="0" applyProtection="0"/>
    <xf numFmtId="0" fontId="32" fillId="21" borderId="10" applyNumberFormat="0" applyAlignment="0" applyProtection="0"/>
    <xf numFmtId="0" fontId="102" fillId="0" borderId="0"/>
    <xf numFmtId="9" fontId="7"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2" fillId="0" borderId="0" applyFont="0" applyFill="0" applyBorder="0" applyAlignment="0" applyProtection="0"/>
    <xf numFmtId="0" fontId="8" fillId="68" borderId="1" applyNumberFormat="0" applyProtection="0">
      <alignment horizontal="right"/>
    </xf>
    <xf numFmtId="0" fontId="103" fillId="68" borderId="0" applyNumberFormat="0" applyBorder="0" applyProtection="0">
      <alignment horizontal="left"/>
    </xf>
    <xf numFmtId="0" fontId="8" fillId="68" borderId="1" applyNumberFormat="0" applyProtection="0">
      <alignment horizontal="left"/>
    </xf>
    <xf numFmtId="49" fontId="7" fillId="0" borderId="1" applyFill="0" applyProtection="0">
      <alignment horizontal="right"/>
    </xf>
    <xf numFmtId="0" fontId="104" fillId="77" borderId="0" applyNumberFormat="0" applyBorder="0" applyProtection="0">
      <alignment horizontal="left"/>
    </xf>
    <xf numFmtId="1" fontId="7" fillId="0" borderId="1" applyFill="0" applyProtection="0">
      <alignment horizontal="right" vertical="top" wrapText="1"/>
    </xf>
    <xf numFmtId="2" fontId="7" fillId="0" borderId="1" applyFill="0" applyProtection="0">
      <alignment horizontal="right" vertical="top" wrapText="1"/>
    </xf>
    <xf numFmtId="0" fontId="7" fillId="0" borderId="1" applyFill="0" applyProtection="0">
      <alignment horizontal="right" vertical="top" wrapText="1"/>
    </xf>
    <xf numFmtId="0" fontId="8" fillId="68" borderId="1" applyNumberFormat="0" applyProtection="0">
      <alignment horizontal="right"/>
    </xf>
    <xf numFmtId="0" fontId="103" fillId="68" borderId="0" applyNumberFormat="0" applyBorder="0" applyProtection="0">
      <alignment horizontal="left"/>
    </xf>
    <xf numFmtId="0" fontId="8" fillId="68" borderId="1" applyNumberFormat="0" applyProtection="0">
      <alignment horizontal="left"/>
    </xf>
    <xf numFmtId="49" fontId="7" fillId="0" borderId="1" applyFill="0" applyProtection="0">
      <alignment horizontal="right"/>
    </xf>
    <xf numFmtId="0" fontId="104" fillId="77" borderId="0" applyNumberFormat="0" applyBorder="0" applyProtection="0">
      <alignment horizontal="left"/>
    </xf>
    <xf numFmtId="1" fontId="7" fillId="0" borderId="1" applyFill="0" applyProtection="0">
      <alignment horizontal="right" vertical="top" wrapText="1"/>
    </xf>
    <xf numFmtId="2" fontId="7" fillId="0" borderId="1" applyFill="0" applyProtection="0">
      <alignment horizontal="right" vertical="top" wrapText="1"/>
    </xf>
    <xf numFmtId="0" fontId="7" fillId="0" borderId="1" applyFill="0" applyProtection="0">
      <alignment horizontal="right" vertical="top" wrapText="1"/>
    </xf>
    <xf numFmtId="0" fontId="8" fillId="68" borderId="1" applyNumberFormat="0" applyProtection="0">
      <alignment horizontal="right"/>
    </xf>
    <xf numFmtId="0" fontId="103" fillId="68" borderId="0" applyNumberFormat="0" applyBorder="0" applyProtection="0">
      <alignment horizontal="left"/>
    </xf>
    <xf numFmtId="0" fontId="8" fillId="68" borderId="1" applyNumberFormat="0" applyProtection="0">
      <alignment horizontal="left"/>
    </xf>
    <xf numFmtId="49" fontId="7" fillId="0" borderId="1" applyFill="0" applyProtection="0">
      <alignment horizontal="right"/>
    </xf>
    <xf numFmtId="0" fontId="104" fillId="77" borderId="0" applyNumberFormat="0" applyBorder="0" applyProtection="0">
      <alignment horizontal="left"/>
    </xf>
    <xf numFmtId="1" fontId="7" fillId="0" borderId="1" applyFill="0" applyProtection="0">
      <alignment horizontal="right" vertical="top" wrapText="1"/>
    </xf>
    <xf numFmtId="2" fontId="7" fillId="0" borderId="1" applyFill="0" applyProtection="0">
      <alignment horizontal="right" vertical="top" wrapText="1"/>
    </xf>
    <xf numFmtId="0" fontId="7" fillId="0" borderId="1" applyFill="0" applyProtection="0">
      <alignment horizontal="right" vertical="top" wrapText="1"/>
    </xf>
    <xf numFmtId="0" fontId="8" fillId="68" borderId="1" applyNumberFormat="0" applyProtection="0">
      <alignment horizontal="right"/>
    </xf>
    <xf numFmtId="1" fontId="7" fillId="0" borderId="1" applyFill="0" applyProtection="0">
      <alignment horizontal="right" vertical="top" wrapText="1"/>
    </xf>
    <xf numFmtId="2" fontId="7" fillId="0" borderId="1" applyFill="0" applyProtection="0">
      <alignment horizontal="right" vertical="top" wrapText="1"/>
    </xf>
    <xf numFmtId="0" fontId="7" fillId="0" borderId="1" applyFill="0" applyProtection="0">
      <alignment horizontal="right" vertical="top" wrapText="1"/>
    </xf>
    <xf numFmtId="0" fontId="8" fillId="68" borderId="1" applyNumberFormat="0" applyProtection="0">
      <alignment horizontal="right"/>
    </xf>
    <xf numFmtId="0" fontId="103" fillId="68" borderId="0" applyNumberFormat="0" applyBorder="0" applyProtection="0">
      <alignment horizontal="left"/>
    </xf>
    <xf numFmtId="0" fontId="8" fillId="68" borderId="1" applyNumberFormat="0" applyProtection="0">
      <alignment horizontal="left"/>
    </xf>
    <xf numFmtId="49" fontId="7" fillId="0" borderId="1" applyFill="0" applyProtection="0">
      <alignment horizontal="right"/>
    </xf>
    <xf numFmtId="0" fontId="104" fillId="77" borderId="0" applyNumberFormat="0" applyBorder="0" applyProtection="0">
      <alignment horizontal="left"/>
    </xf>
    <xf numFmtId="1" fontId="7" fillId="0" borderId="1" applyFill="0" applyProtection="0">
      <alignment horizontal="right" vertical="top" wrapText="1"/>
    </xf>
    <xf numFmtId="2" fontId="7" fillId="0" borderId="1" applyFill="0" applyProtection="0">
      <alignment horizontal="right" vertical="top" wrapText="1"/>
    </xf>
    <xf numFmtId="0" fontId="7" fillId="0" borderId="1" applyFill="0" applyProtection="0">
      <alignment horizontal="right" vertical="top" wrapText="1"/>
    </xf>
    <xf numFmtId="0" fontId="8" fillId="68" borderId="1" applyNumberFormat="0" applyProtection="0">
      <alignment horizontal="right"/>
    </xf>
    <xf numFmtId="0" fontId="103" fillId="68" borderId="0" applyNumberFormat="0" applyBorder="0" applyProtection="0">
      <alignment horizontal="left"/>
    </xf>
    <xf numFmtId="0" fontId="8" fillId="68" borderId="1" applyNumberFormat="0" applyProtection="0">
      <alignment horizontal="left"/>
    </xf>
    <xf numFmtId="49" fontId="7" fillId="0" borderId="1" applyFill="0" applyProtection="0">
      <alignment horizontal="right"/>
    </xf>
    <xf numFmtId="0" fontId="104" fillId="77" borderId="0" applyNumberFormat="0" applyBorder="0" applyProtection="0">
      <alignment horizontal="left"/>
    </xf>
    <xf numFmtId="1" fontId="7" fillId="0" borderId="1" applyFill="0" applyProtection="0">
      <alignment horizontal="right" vertical="top" wrapText="1"/>
    </xf>
    <xf numFmtId="2" fontId="7" fillId="0" borderId="1" applyFill="0" applyProtection="0">
      <alignment horizontal="right" vertical="top" wrapText="1"/>
    </xf>
    <xf numFmtId="0" fontId="7" fillId="0" borderId="1" applyFill="0" applyProtection="0">
      <alignment horizontal="right" vertical="top" wrapText="1"/>
    </xf>
    <xf numFmtId="0" fontId="8" fillId="68" borderId="1" applyNumberFormat="0" applyProtection="0">
      <alignment horizontal="right"/>
    </xf>
    <xf numFmtId="0" fontId="103" fillId="68" borderId="0" applyNumberFormat="0" applyBorder="0" applyProtection="0">
      <alignment horizontal="left"/>
    </xf>
    <xf numFmtId="0" fontId="8" fillId="68" borderId="1" applyNumberFormat="0" applyProtection="0">
      <alignment horizontal="left"/>
    </xf>
    <xf numFmtId="49" fontId="7" fillId="0" borderId="1" applyFill="0" applyProtection="0">
      <alignment horizontal="right"/>
    </xf>
    <xf numFmtId="0" fontId="104" fillId="77" borderId="0" applyNumberFormat="0" applyBorder="0" applyProtection="0">
      <alignment horizontal="left"/>
    </xf>
    <xf numFmtId="1" fontId="7" fillId="0" borderId="1" applyFill="0" applyProtection="0">
      <alignment horizontal="right" vertical="top" wrapText="1"/>
    </xf>
    <xf numFmtId="2" fontId="7" fillId="0" borderId="1" applyFill="0" applyProtection="0">
      <alignment horizontal="right" vertical="top" wrapText="1"/>
    </xf>
    <xf numFmtId="0" fontId="7" fillId="0" borderId="1" applyFill="0" applyProtection="0">
      <alignment horizontal="right" vertical="top" wrapText="1"/>
    </xf>
    <xf numFmtId="0" fontId="26" fillId="0" borderId="6" applyNumberFormat="0" applyFill="0" applyAlignment="0" applyProtection="0"/>
    <xf numFmtId="0" fontId="27" fillId="0" borderId="7" applyNumberFormat="0" applyFill="0" applyAlignment="0" applyProtection="0"/>
    <xf numFmtId="0" fontId="28" fillId="0" borderId="8" applyNumberFormat="0" applyFill="0" applyAlignment="0" applyProtection="0"/>
    <xf numFmtId="0" fontId="34" fillId="0" borderId="11" applyNumberFormat="0" applyFill="0" applyAlignment="0" applyProtection="0"/>
    <xf numFmtId="0" fontId="34" fillId="0" borderId="11" applyNumberFormat="0" applyFill="0" applyAlignment="0" applyProtection="0"/>
  </cellStyleXfs>
  <cellXfs count="438">
    <xf numFmtId="0" fontId="0" fillId="0" borderId="0" xfId="0"/>
    <xf numFmtId="0" fontId="8" fillId="0" borderId="0" xfId="0" applyFont="1" applyAlignment="1">
      <alignment horizontal="center"/>
    </xf>
    <xf numFmtId="0" fontId="10" fillId="0" borderId="0" xfId="0" applyFont="1"/>
    <xf numFmtId="0" fontId="9" fillId="0" borderId="0" xfId="469"/>
    <xf numFmtId="0" fontId="0" fillId="0" borderId="0" xfId="0" applyAlignment="1">
      <alignment horizontal="center"/>
    </xf>
    <xf numFmtId="0" fontId="12" fillId="26" borderId="12" xfId="0" applyFont="1" applyFill="1" applyBorder="1" applyAlignment="1">
      <alignment horizontal="left" vertical="center" wrapText="1"/>
    </xf>
    <xf numFmtId="0" fontId="12" fillId="59" borderId="12" xfId="0" applyFont="1" applyFill="1" applyBorder="1" applyAlignment="1">
      <alignment horizontal="left" vertical="center" wrapText="1"/>
    </xf>
    <xf numFmtId="0" fontId="10" fillId="0" borderId="0" xfId="470" applyFont="1"/>
    <xf numFmtId="0" fontId="8" fillId="0" borderId="0" xfId="470" applyFont="1" applyAlignment="1">
      <alignment horizontal="center"/>
    </xf>
    <xf numFmtId="0" fontId="8" fillId="26" borderId="12" xfId="470" applyFont="1" applyFill="1" applyBorder="1"/>
    <xf numFmtId="0" fontId="8" fillId="27" borderId="12" xfId="470" applyFont="1" applyFill="1" applyBorder="1"/>
    <xf numFmtId="0" fontId="9" fillId="26" borderId="12" xfId="470" applyFont="1" applyFill="1" applyBorder="1"/>
    <xf numFmtId="0" fontId="40" fillId="0" borderId="0" xfId="470"/>
    <xf numFmtId="0" fontId="57" fillId="0" borderId="0" xfId="0" applyFont="1" applyFill="1" applyBorder="1"/>
    <xf numFmtId="0" fontId="0" fillId="0" borderId="0" xfId="0" applyFont="1" applyFill="1" applyBorder="1"/>
    <xf numFmtId="0" fontId="56" fillId="0" borderId="0" xfId="0" applyFont="1" applyFill="1" applyBorder="1"/>
    <xf numFmtId="0" fontId="58" fillId="0" borderId="13" xfId="0" applyFont="1" applyFill="1" applyBorder="1" applyAlignment="1">
      <alignment horizontal="justify"/>
    </xf>
    <xf numFmtId="0" fontId="59" fillId="0" borderId="14" xfId="0" applyFont="1" applyFill="1" applyBorder="1"/>
    <xf numFmtId="0" fontId="59" fillId="0" borderId="15" xfId="0" applyFont="1" applyFill="1" applyBorder="1" applyAlignment="1">
      <alignment horizontal="center" vertical="center"/>
    </xf>
    <xf numFmtId="0" fontId="59" fillId="0" borderId="16" xfId="0" applyFont="1" applyFill="1" applyBorder="1" applyAlignment="1">
      <alignment horizontal="center" vertical="center" wrapText="1"/>
    </xf>
    <xf numFmtId="2" fontId="60" fillId="0" borderId="17" xfId="0" applyNumberFormat="1" applyFont="1" applyFill="1" applyBorder="1" applyAlignment="1">
      <alignment horizontal="center" vertical="center"/>
    </xf>
    <xf numFmtId="0" fontId="59" fillId="0" borderId="0" xfId="0" applyFont="1" applyFill="1" applyBorder="1"/>
    <xf numFmtId="0" fontId="40" fillId="0" borderId="0" xfId="470" applyFill="1"/>
    <xf numFmtId="0" fontId="40" fillId="0" borderId="16" xfId="470" applyBorder="1"/>
    <xf numFmtId="0" fontId="0" fillId="0" borderId="16" xfId="0" applyFont="1" applyFill="1" applyBorder="1"/>
    <xf numFmtId="0" fontId="40" fillId="0" borderId="16" xfId="470" applyFill="1" applyBorder="1"/>
    <xf numFmtId="1" fontId="0" fillId="0" borderId="0" xfId="0" applyNumberFormat="1" applyFont="1" applyFill="1" applyBorder="1"/>
    <xf numFmtId="1" fontId="0" fillId="0" borderId="16" xfId="0" applyNumberFormat="1" applyFont="1" applyFill="1" applyBorder="1"/>
    <xf numFmtId="0" fontId="40" fillId="0" borderId="0" xfId="470" applyBorder="1"/>
    <xf numFmtId="0" fontId="40" fillId="0" borderId="0" xfId="470" applyFill="1" applyBorder="1"/>
    <xf numFmtId="0" fontId="40" fillId="0" borderId="19" xfId="470" applyBorder="1"/>
    <xf numFmtId="1" fontId="40" fillId="0" borderId="19" xfId="470" applyNumberFormat="1" applyBorder="1"/>
    <xf numFmtId="1" fontId="61" fillId="0" borderId="0" xfId="470" applyNumberFormat="1" applyFont="1" applyFill="1" applyBorder="1"/>
    <xf numFmtId="1" fontId="61" fillId="0" borderId="16" xfId="470" applyNumberFormat="1" applyFont="1" applyFill="1" applyBorder="1"/>
    <xf numFmtId="0" fontId="40" fillId="61" borderId="0" xfId="470" applyFill="1"/>
    <xf numFmtId="0" fontId="40" fillId="61" borderId="16" xfId="470" applyFill="1" applyBorder="1"/>
    <xf numFmtId="0" fontId="40" fillId="61" borderId="0" xfId="470" applyFill="1" applyBorder="1"/>
    <xf numFmtId="0" fontId="0" fillId="0" borderId="0" xfId="0" applyFill="1" applyBorder="1"/>
    <xf numFmtId="0" fontId="38" fillId="62" borderId="15" xfId="0" applyFont="1" applyFill="1" applyBorder="1" applyAlignment="1">
      <alignment horizontal="center" vertical="center"/>
    </xf>
    <xf numFmtId="0" fontId="38" fillId="62" borderId="24" xfId="0" applyFont="1" applyFill="1" applyBorder="1" applyAlignment="1">
      <alignment horizontal="center" vertical="center" wrapText="1"/>
    </xf>
    <xf numFmtId="0" fontId="38" fillId="62" borderId="17" xfId="0" applyFont="1" applyFill="1" applyBorder="1" applyAlignment="1">
      <alignment horizontal="center" vertical="center"/>
    </xf>
    <xf numFmtId="0" fontId="38" fillId="62" borderId="23" xfId="0" applyFont="1" applyFill="1" applyBorder="1" applyAlignment="1">
      <alignment horizontal="center" vertical="center" wrapText="1"/>
    </xf>
    <xf numFmtId="0" fontId="38" fillId="62" borderId="0" xfId="0" applyFont="1" applyFill="1" applyBorder="1" applyAlignment="1">
      <alignment horizontal="center" vertical="center" wrapText="1"/>
    </xf>
    <xf numFmtId="0" fontId="0" fillId="0" borderId="0" xfId="0" applyBorder="1"/>
    <xf numFmtId="0" fontId="9" fillId="0" borderId="0" xfId="0" applyFont="1" applyAlignment="1">
      <alignment horizontal="right" vertical="center"/>
    </xf>
    <xf numFmtId="0" fontId="64" fillId="0" borderId="0" xfId="0" applyFont="1"/>
    <xf numFmtId="0" fontId="9" fillId="0" borderId="0" xfId="0" applyFont="1" applyAlignment="1">
      <alignment vertical="center"/>
    </xf>
    <xf numFmtId="0" fontId="9" fillId="0" borderId="16" xfId="0" applyFont="1" applyBorder="1" applyAlignment="1">
      <alignment vertical="center"/>
    </xf>
    <xf numFmtId="0" fontId="64" fillId="0" borderId="16" xfId="0" applyFont="1" applyBorder="1"/>
    <xf numFmtId="0" fontId="9" fillId="0" borderId="16" xfId="0" applyFont="1" applyBorder="1" applyAlignment="1">
      <alignment horizontal="right" vertical="center"/>
    </xf>
    <xf numFmtId="0" fontId="8" fillId="0" borderId="19" xfId="0" applyFont="1" applyBorder="1" applyAlignment="1">
      <alignment vertical="center"/>
    </xf>
    <xf numFmtId="0" fontId="9" fillId="0" borderId="19" xfId="0" applyFont="1" applyBorder="1" applyAlignment="1">
      <alignment horizontal="right" vertical="center"/>
    </xf>
    <xf numFmtId="0" fontId="64" fillId="0" borderId="19" xfId="0" applyFont="1" applyBorder="1"/>
    <xf numFmtId="0" fontId="8" fillId="0" borderId="19" xfId="0" applyFont="1" applyFill="1" applyBorder="1"/>
    <xf numFmtId="0" fontId="8" fillId="0" borderId="0" xfId="0" applyFont="1"/>
    <xf numFmtId="0" fontId="9" fillId="0" borderId="0" xfId="0" applyFont="1" applyAlignment="1">
      <alignment horizontal="left"/>
    </xf>
    <xf numFmtId="14" fontId="9" fillId="0" borderId="0" xfId="0" applyNumberFormat="1" applyFont="1" applyAlignment="1">
      <alignment horizontal="left"/>
    </xf>
    <xf numFmtId="0" fontId="40" fillId="61" borderId="19" xfId="470" applyFill="1" applyBorder="1"/>
    <xf numFmtId="0" fontId="8" fillId="64" borderId="12" xfId="470" applyFont="1" applyFill="1" applyBorder="1"/>
    <xf numFmtId="1" fontId="6" fillId="0" borderId="19" xfId="470" applyNumberFormat="1" applyFont="1" applyBorder="1" applyAlignment="1">
      <alignment horizontal="center" vertical="center"/>
    </xf>
    <xf numFmtId="1" fontId="61" fillId="0" borderId="0" xfId="470" applyNumberFormat="1" applyFont="1" applyFill="1" applyBorder="1" applyAlignment="1">
      <alignment horizontal="center" vertical="center"/>
    </xf>
    <xf numFmtId="1" fontId="61" fillId="0" borderId="16" xfId="470" applyNumberFormat="1" applyFont="1" applyFill="1" applyBorder="1" applyAlignment="1">
      <alignment horizontal="center" vertical="center"/>
    </xf>
    <xf numFmtId="0" fontId="7" fillId="0" borderId="0" xfId="0" applyFont="1" applyAlignment="1">
      <alignment horizontal="left"/>
    </xf>
    <xf numFmtId="0" fontId="40" fillId="0" borderId="20" xfId="470" applyBorder="1"/>
    <xf numFmtId="14" fontId="7" fillId="0" borderId="0" xfId="0" applyNumberFormat="1" applyFont="1" applyAlignment="1">
      <alignment horizontal="left"/>
    </xf>
    <xf numFmtId="0" fontId="5" fillId="0" borderId="0" xfId="470" applyFont="1"/>
    <xf numFmtId="0" fontId="5" fillId="61" borderId="0" xfId="470" applyFont="1" applyFill="1"/>
    <xf numFmtId="0" fontId="9" fillId="0" borderId="20" xfId="0" applyFont="1" applyBorder="1" applyAlignment="1">
      <alignment vertical="center"/>
    </xf>
    <xf numFmtId="0" fontId="64" fillId="0" borderId="20" xfId="0" applyFont="1" applyBorder="1"/>
    <xf numFmtId="0" fontId="9" fillId="0" borderId="20" xfId="0" applyFont="1" applyBorder="1" applyAlignment="1">
      <alignment horizontal="right" vertical="center"/>
    </xf>
    <xf numFmtId="1" fontId="65" fillId="64" borderId="0" xfId="470" applyNumberFormat="1" applyFont="1" applyFill="1" applyBorder="1"/>
    <xf numFmtId="0" fontId="59" fillId="67" borderId="0" xfId="0" applyFont="1" applyFill="1" applyBorder="1"/>
    <xf numFmtId="1" fontId="61" fillId="67" borderId="16" xfId="470" applyNumberFormat="1" applyFont="1" applyFill="1" applyBorder="1"/>
    <xf numFmtId="0" fontId="0" fillId="67" borderId="0" xfId="0" applyFont="1" applyFill="1" applyBorder="1"/>
    <xf numFmtId="0" fontId="0" fillId="67" borderId="0" xfId="0" applyFill="1"/>
    <xf numFmtId="0" fontId="7" fillId="67" borderId="0" xfId="0" applyFont="1" applyFill="1"/>
    <xf numFmtId="0" fontId="59" fillId="67" borderId="14" xfId="0" applyFont="1" applyFill="1" applyBorder="1"/>
    <xf numFmtId="0" fontId="59" fillId="67" borderId="15" xfId="0" applyFont="1" applyFill="1" applyBorder="1" applyAlignment="1">
      <alignment horizontal="center" vertical="center"/>
    </xf>
    <xf numFmtId="0" fontId="59" fillId="67" borderId="16" xfId="0" applyFont="1" applyFill="1" applyBorder="1" applyAlignment="1">
      <alignment horizontal="center" vertical="center" wrapText="1"/>
    </xf>
    <xf numFmtId="0" fontId="38" fillId="67" borderId="15" xfId="0" applyFont="1" applyFill="1" applyBorder="1" applyAlignment="1">
      <alignment horizontal="center" vertical="center"/>
    </xf>
    <xf numFmtId="0" fontId="38" fillId="67" borderId="24" xfId="0" applyFont="1" applyFill="1" applyBorder="1" applyAlignment="1">
      <alignment horizontal="center" vertical="center" wrapText="1"/>
    </xf>
    <xf numFmtId="0" fontId="38" fillId="67" borderId="16" xfId="0" applyFont="1" applyFill="1" applyBorder="1" applyAlignment="1">
      <alignment horizontal="center" vertical="center" wrapText="1"/>
    </xf>
    <xf numFmtId="0" fontId="38" fillId="67" borderId="24" xfId="0" applyFont="1" applyFill="1" applyBorder="1" applyAlignment="1">
      <alignment horizontal="center" vertical="center"/>
    </xf>
    <xf numFmtId="0" fontId="38" fillId="67" borderId="15" xfId="0" applyFont="1" applyFill="1" applyBorder="1" applyAlignment="1">
      <alignment horizontal="center" vertical="center" wrapText="1"/>
    </xf>
    <xf numFmtId="0" fontId="59" fillId="67" borderId="13" xfId="0" applyFont="1" applyFill="1" applyBorder="1"/>
    <xf numFmtId="2" fontId="60" fillId="67" borderId="17" xfId="0" applyNumberFormat="1" applyFont="1" applyFill="1" applyBorder="1" applyAlignment="1">
      <alignment horizontal="center" vertical="center"/>
    </xf>
    <xf numFmtId="2" fontId="60" fillId="67" borderId="0" xfId="0" applyNumberFormat="1" applyFont="1" applyFill="1" applyBorder="1" applyAlignment="1">
      <alignment horizontal="center" vertical="center" wrapText="1"/>
    </xf>
    <xf numFmtId="0" fontId="38" fillId="67" borderId="17" xfId="0" applyFont="1" applyFill="1" applyBorder="1" applyAlignment="1">
      <alignment horizontal="center" vertical="center"/>
    </xf>
    <xf numFmtId="0" fontId="38" fillId="67" borderId="23" xfId="0" applyFont="1" applyFill="1" applyBorder="1" applyAlignment="1">
      <alignment horizontal="center" vertical="center" wrapText="1"/>
    </xf>
    <xf numFmtId="0" fontId="38" fillId="67" borderId="21" xfId="0" applyFont="1" applyFill="1" applyBorder="1" applyAlignment="1">
      <alignment horizontal="center" vertical="center" wrapText="1"/>
    </xf>
    <xf numFmtId="0" fontId="38" fillId="67" borderId="0" xfId="0" applyFont="1" applyFill="1" applyBorder="1" applyAlignment="1">
      <alignment horizontal="center" vertical="center" wrapText="1"/>
    </xf>
    <xf numFmtId="0" fontId="38" fillId="67" borderId="17" xfId="0" applyFont="1" applyFill="1" applyBorder="1" applyAlignment="1">
      <alignment horizontal="center" vertical="center" wrapText="1"/>
    </xf>
    <xf numFmtId="0" fontId="59" fillId="67" borderId="18" xfId="0" applyFont="1" applyFill="1" applyBorder="1"/>
    <xf numFmtId="0" fontId="60" fillId="67" borderId="17" xfId="0" applyFont="1" applyFill="1" applyBorder="1" applyAlignment="1">
      <alignment horizontal="center" vertical="center"/>
    </xf>
    <xf numFmtId="0" fontId="60" fillId="67" borderId="0" xfId="0" applyFont="1" applyFill="1" applyBorder="1" applyAlignment="1">
      <alignment horizontal="center" vertical="center" wrapText="1"/>
    </xf>
    <xf numFmtId="2" fontId="60" fillId="67" borderId="17" xfId="0" applyNumberFormat="1" applyFont="1" applyFill="1" applyBorder="1" applyAlignment="1">
      <alignment horizontal="center" vertical="center" wrapText="1"/>
    </xf>
    <xf numFmtId="0" fontId="38" fillId="67" borderId="23" xfId="0" applyFont="1" applyFill="1" applyBorder="1" applyAlignment="1">
      <alignment horizontal="center" vertical="center"/>
    </xf>
    <xf numFmtId="0" fontId="38" fillId="67" borderId="0" xfId="0" applyFont="1" applyFill="1" applyBorder="1" applyAlignment="1">
      <alignment horizontal="center" vertical="center"/>
    </xf>
    <xf numFmtId="2" fontId="60" fillId="67" borderId="15" xfId="0" applyNumberFormat="1" applyFont="1" applyFill="1" applyBorder="1" applyAlignment="1">
      <alignment horizontal="center" vertical="center"/>
    </xf>
    <xf numFmtId="2" fontId="60" fillId="67" borderId="16" xfId="0" applyNumberFormat="1" applyFont="1" applyFill="1" applyBorder="1" applyAlignment="1">
      <alignment horizontal="center" vertical="center" wrapText="1"/>
    </xf>
    <xf numFmtId="0" fontId="0" fillId="0" borderId="1" xfId="0" applyFont="1" applyFill="1" applyBorder="1"/>
    <xf numFmtId="0" fontId="0" fillId="0" borderId="26" xfId="0" applyFont="1" applyFill="1" applyBorder="1"/>
    <xf numFmtId="1" fontId="0" fillId="0" borderId="26" xfId="0" applyNumberFormat="1" applyFont="1" applyFill="1" applyBorder="1"/>
    <xf numFmtId="0" fontId="68" fillId="0" borderId="0" xfId="0" applyFont="1" applyFill="1" applyBorder="1"/>
    <xf numFmtId="0" fontId="37" fillId="62" borderId="37" xfId="0" applyFont="1" applyFill="1" applyBorder="1"/>
    <xf numFmtId="0" fontId="68" fillId="0" borderId="37" xfId="0" applyFont="1" applyFill="1" applyBorder="1"/>
    <xf numFmtId="0" fontId="68" fillId="0" borderId="39" xfId="0" applyFont="1" applyFill="1" applyBorder="1"/>
    <xf numFmtId="0" fontId="37" fillId="62" borderId="37" xfId="0" applyFont="1" applyFill="1" applyBorder="1" applyAlignment="1">
      <alignment wrapText="1"/>
    </xf>
    <xf numFmtId="0" fontId="39" fillId="0" borderId="0" xfId="0" applyFont="1" applyFill="1" applyBorder="1"/>
    <xf numFmtId="0" fontId="39" fillId="0" borderId="1" xfId="0" applyFont="1" applyFill="1" applyBorder="1"/>
    <xf numFmtId="0" fontId="39" fillId="0" borderId="38" xfId="0" applyFont="1" applyFill="1" applyBorder="1"/>
    <xf numFmtId="0" fontId="37" fillId="0" borderId="0" xfId="0" applyFont="1" applyFill="1" applyBorder="1"/>
    <xf numFmtId="0" fontId="72" fillId="0" borderId="0" xfId="0" applyFont="1" applyAlignment="1">
      <alignment vertical="center"/>
    </xf>
    <xf numFmtId="0" fontId="71" fillId="0" borderId="0" xfId="0" applyFont="1" applyAlignment="1">
      <alignment vertical="center"/>
    </xf>
    <xf numFmtId="0" fontId="74" fillId="0" borderId="46" xfId="0" applyFont="1" applyBorder="1" applyAlignment="1">
      <alignment horizontal="center" vertical="center"/>
    </xf>
    <xf numFmtId="0" fontId="74" fillId="0" borderId="47" xfId="0" applyFont="1" applyBorder="1" applyAlignment="1">
      <alignment horizontal="center" vertical="center"/>
    </xf>
    <xf numFmtId="0" fontId="64" fillId="0" borderId="45" xfId="0" applyFont="1" applyBorder="1" applyAlignment="1">
      <alignment vertical="center"/>
    </xf>
    <xf numFmtId="0" fontId="64" fillId="0" borderId="47" xfId="0" applyFont="1" applyBorder="1" applyAlignment="1">
      <alignment vertical="center"/>
    </xf>
    <xf numFmtId="0" fontId="64" fillId="0" borderId="47" xfId="0" applyFont="1" applyBorder="1" applyAlignment="1">
      <alignment horizontal="center" vertical="center"/>
    </xf>
    <xf numFmtId="9" fontId="64" fillId="0" borderId="47" xfId="0" applyNumberFormat="1" applyFont="1" applyBorder="1" applyAlignment="1">
      <alignment horizontal="center" vertical="center"/>
    </xf>
    <xf numFmtId="0" fontId="64" fillId="0" borderId="47" xfId="0" applyFont="1" applyBorder="1" applyAlignment="1">
      <alignment horizontal="center" vertical="center" wrapText="1"/>
    </xf>
    <xf numFmtId="0" fontId="75" fillId="0" borderId="45" xfId="0" applyFont="1" applyBorder="1" applyAlignment="1">
      <alignment vertical="center"/>
    </xf>
    <xf numFmtId="0" fontId="75" fillId="0" borderId="47" xfId="0" applyFont="1" applyBorder="1" applyAlignment="1">
      <alignment vertical="center"/>
    </xf>
    <xf numFmtId="0" fontId="75" fillId="0" borderId="47" xfId="0" applyFont="1" applyBorder="1" applyAlignment="1">
      <alignment horizontal="center" vertical="center"/>
    </xf>
    <xf numFmtId="9" fontId="75" fillId="0" borderId="47" xfId="0" applyNumberFormat="1" applyFont="1" applyBorder="1" applyAlignment="1">
      <alignment horizontal="center" vertical="center"/>
    </xf>
    <xf numFmtId="0" fontId="75" fillId="0" borderId="47" xfId="0" applyFont="1" applyBorder="1" applyAlignment="1">
      <alignment horizontal="center" vertical="center" wrapText="1"/>
    </xf>
    <xf numFmtId="0" fontId="76" fillId="0" borderId="0" xfId="959" applyAlignment="1">
      <alignment vertical="center"/>
    </xf>
    <xf numFmtId="0" fontId="64" fillId="0" borderId="0" xfId="0" applyFont="1" applyAlignment="1">
      <alignment vertical="center"/>
    </xf>
    <xf numFmtId="0" fontId="7" fillId="65" borderId="0" xfId="0" applyFont="1" applyFill="1" applyBorder="1"/>
    <xf numFmtId="2" fontId="57" fillId="0" borderId="0" xfId="0" applyNumberFormat="1" applyFont="1" applyFill="1" applyBorder="1" applyAlignment="1"/>
    <xf numFmtId="2" fontId="0" fillId="0" borderId="0" xfId="0" applyNumberFormat="1" applyFont="1" applyFill="1" applyBorder="1" applyAlignment="1"/>
    <xf numFmtId="2" fontId="56" fillId="0" borderId="0" xfId="0" applyNumberFormat="1" applyFont="1" applyFill="1" applyBorder="1" applyAlignment="1"/>
    <xf numFmtId="2" fontId="59" fillId="0" borderId="15" xfId="0" applyNumberFormat="1" applyFont="1" applyFill="1" applyBorder="1" applyAlignment="1">
      <alignment horizontal="center" vertical="center"/>
    </xf>
    <xf numFmtId="2" fontId="59" fillId="0" borderId="16" xfId="0" applyNumberFormat="1" applyFont="1" applyFill="1" applyBorder="1" applyAlignment="1">
      <alignment horizontal="center" vertical="center"/>
    </xf>
    <xf numFmtId="2" fontId="38" fillId="0" borderId="15" xfId="0" applyNumberFormat="1" applyFont="1" applyFill="1" applyBorder="1" applyAlignment="1">
      <alignment horizontal="center" vertical="center"/>
    </xf>
    <xf numFmtId="2" fontId="38" fillId="0" borderId="24" xfId="0" applyNumberFormat="1" applyFont="1" applyFill="1" applyBorder="1" applyAlignment="1">
      <alignment horizontal="center" vertical="center"/>
    </xf>
    <xf numFmtId="2" fontId="38" fillId="0" borderId="17" xfId="0" applyNumberFormat="1" applyFont="1" applyFill="1" applyBorder="1" applyAlignment="1">
      <alignment horizontal="center" vertical="center"/>
    </xf>
    <xf numFmtId="2" fontId="38" fillId="0" borderId="23" xfId="0" applyNumberFormat="1" applyFont="1" applyFill="1" applyBorder="1" applyAlignment="1">
      <alignment horizontal="center" vertical="center"/>
    </xf>
    <xf numFmtId="2" fontId="60" fillId="0" borderId="0" xfId="0" applyNumberFormat="1" applyFont="1" applyFill="1" applyBorder="1" applyAlignment="1">
      <alignment horizontal="center" vertical="center"/>
    </xf>
    <xf numFmtId="2" fontId="38" fillId="0" borderId="0" xfId="0" applyNumberFormat="1" applyFont="1" applyFill="1" applyBorder="1" applyAlignment="1">
      <alignment horizontal="center" vertical="center"/>
    </xf>
    <xf numFmtId="2" fontId="8" fillId="0" borderId="0" xfId="0" applyNumberFormat="1" applyFont="1" applyFill="1" applyBorder="1" applyAlignment="1"/>
    <xf numFmtId="0" fontId="37" fillId="62" borderId="21" xfId="0" applyFont="1" applyFill="1" applyBorder="1" applyAlignment="1">
      <alignment horizontal="center" vertical="center"/>
    </xf>
    <xf numFmtId="0" fontId="37" fillId="62" borderId="22" xfId="0" applyFont="1" applyFill="1" applyBorder="1" applyAlignment="1">
      <alignment horizontal="center" vertical="center"/>
    </xf>
    <xf numFmtId="0" fontId="7" fillId="0" borderId="0" xfId="960"/>
    <xf numFmtId="0" fontId="38" fillId="0" borderId="0" xfId="960" applyFont="1" applyFill="1" applyBorder="1" applyAlignment="1">
      <alignment wrapText="1"/>
    </xf>
    <xf numFmtId="0" fontId="7" fillId="62" borderId="0" xfId="960" applyFont="1" applyFill="1"/>
    <xf numFmtId="0" fontId="38" fillId="62" borderId="16" xfId="960" applyFont="1" applyFill="1" applyBorder="1" applyAlignment="1">
      <alignment horizontal="center" vertical="center"/>
    </xf>
    <xf numFmtId="0" fontId="38" fillId="62" borderId="15" xfId="960" applyFont="1" applyFill="1" applyBorder="1" applyAlignment="1">
      <alignment horizontal="center" vertical="center" wrapText="1"/>
    </xf>
    <xf numFmtId="0" fontId="38" fillId="62" borderId="24" xfId="960" applyFont="1" applyFill="1" applyBorder="1" applyAlignment="1">
      <alignment horizontal="center" vertical="center" wrapText="1"/>
    </xf>
    <xf numFmtId="0" fontId="38" fillId="62" borderId="15" xfId="960" applyFont="1" applyFill="1" applyBorder="1" applyAlignment="1">
      <alignment horizontal="center" vertical="center"/>
    </xf>
    <xf numFmtId="0" fontId="66" fillId="62" borderId="16" xfId="960" applyFont="1" applyFill="1" applyBorder="1"/>
    <xf numFmtId="0" fontId="38" fillId="62" borderId="17" xfId="960" applyFont="1" applyFill="1" applyBorder="1" applyAlignment="1">
      <alignment horizontal="center" vertical="center" wrapText="1"/>
    </xf>
    <xf numFmtId="0" fontId="38" fillId="62" borderId="17" xfId="960" applyFont="1" applyFill="1" applyBorder="1" applyAlignment="1">
      <alignment horizontal="center" vertical="center"/>
    </xf>
    <xf numFmtId="0" fontId="66" fillId="62" borderId="0" xfId="960" applyFont="1" applyFill="1" applyBorder="1"/>
    <xf numFmtId="0" fontId="38" fillId="62" borderId="23" xfId="960" applyFont="1" applyFill="1" applyBorder="1" applyAlignment="1">
      <alignment horizontal="center" vertical="center" wrapText="1"/>
    </xf>
    <xf numFmtId="0" fontId="38" fillId="62" borderId="0" xfId="960" applyFont="1" applyFill="1" applyBorder="1" applyAlignment="1">
      <alignment horizontal="center" vertical="center" wrapText="1"/>
    </xf>
    <xf numFmtId="0" fontId="38" fillId="62" borderId="24" xfId="960" applyFont="1" applyFill="1" applyBorder="1" applyAlignment="1">
      <alignment horizontal="center" vertical="center"/>
    </xf>
    <xf numFmtId="0" fontId="38" fillId="62" borderId="16" xfId="960" applyFont="1" applyFill="1" applyBorder="1"/>
    <xf numFmtId="0" fontId="37" fillId="62" borderId="20" xfId="960" applyFont="1" applyFill="1" applyBorder="1" applyAlignment="1">
      <alignment horizontal="justify"/>
    </xf>
    <xf numFmtId="0" fontId="38" fillId="62" borderId="16" xfId="960" applyFont="1" applyFill="1" applyBorder="1" applyAlignment="1">
      <alignment horizontal="center" vertical="center" wrapText="1"/>
    </xf>
    <xf numFmtId="0" fontId="77" fillId="0" borderId="0" xfId="961" applyAlignment="1" applyProtection="1"/>
    <xf numFmtId="0" fontId="7" fillId="0" borderId="0" xfId="960" applyFont="1"/>
    <xf numFmtId="0" fontId="62" fillId="0" borderId="0" xfId="960" applyFont="1"/>
    <xf numFmtId="1" fontId="63" fillId="64" borderId="17" xfId="0" applyNumberFormat="1" applyFont="1" applyFill="1" applyBorder="1" applyAlignment="1">
      <alignment horizontal="center" vertical="center" wrapText="1"/>
    </xf>
    <xf numFmtId="0" fontId="7" fillId="0" borderId="0" xfId="0" applyFont="1" applyFill="1" applyBorder="1"/>
    <xf numFmtId="1" fontId="0" fillId="0" borderId="0" xfId="0" applyNumberFormat="1" applyFont="1" applyFill="1" applyBorder="1" applyAlignment="1"/>
    <xf numFmtId="0" fontId="38" fillId="0" borderId="0" xfId="0" applyFont="1" applyFill="1" applyBorder="1" applyAlignment="1">
      <alignment horizontal="center" vertical="center" wrapText="1"/>
    </xf>
    <xf numFmtId="0" fontId="38" fillId="0" borderId="0" xfId="0" applyFont="1" applyFill="1" applyBorder="1" applyAlignment="1">
      <alignment horizontal="center" vertical="center"/>
    </xf>
    <xf numFmtId="164" fontId="0" fillId="0" borderId="0" xfId="0" applyNumberFormat="1" applyFont="1" applyFill="1" applyBorder="1"/>
    <xf numFmtId="1" fontId="0" fillId="60" borderId="51" xfId="0" applyNumberFormat="1" applyFont="1" applyFill="1" applyBorder="1"/>
    <xf numFmtId="0" fontId="37" fillId="60" borderId="52" xfId="0" applyFont="1" applyFill="1" applyBorder="1" applyAlignment="1">
      <alignment wrapText="1"/>
    </xf>
    <xf numFmtId="0" fontId="0" fillId="60" borderId="53" xfId="0" applyFont="1" applyFill="1" applyBorder="1"/>
    <xf numFmtId="1" fontId="0" fillId="60" borderId="54" xfId="0" applyNumberFormat="1" applyFont="1" applyFill="1" applyBorder="1"/>
    <xf numFmtId="2" fontId="0" fillId="60" borderId="0" xfId="0" applyNumberFormat="1" applyFont="1" applyFill="1" applyBorder="1"/>
    <xf numFmtId="0" fontId="0" fillId="60" borderId="42" xfId="0" applyFont="1" applyFill="1" applyBorder="1"/>
    <xf numFmtId="0" fontId="95" fillId="66" borderId="1" xfId="0" applyFont="1" applyFill="1" applyBorder="1"/>
    <xf numFmtId="0" fontId="95" fillId="66" borderId="14" xfId="0" applyFont="1" applyFill="1" applyBorder="1"/>
    <xf numFmtId="0" fontId="94" fillId="66" borderId="25" xfId="0" applyFont="1" applyFill="1" applyBorder="1"/>
    <xf numFmtId="0" fontId="76" fillId="0" borderId="45" xfId="959" applyBorder="1" applyAlignment="1">
      <alignment vertical="center" wrapText="1"/>
    </xf>
    <xf numFmtId="0" fontId="3" fillId="61" borderId="16" xfId="470" applyFont="1" applyFill="1" applyBorder="1"/>
    <xf numFmtId="0" fontId="3" fillId="0" borderId="19" xfId="470" applyFont="1" applyBorder="1"/>
    <xf numFmtId="0" fontId="3" fillId="0" borderId="16" xfId="470" applyFont="1" applyBorder="1"/>
    <xf numFmtId="0" fontId="3" fillId="0" borderId="0" xfId="0" applyFont="1" applyFill="1" applyBorder="1"/>
    <xf numFmtId="0" fontId="3" fillId="0" borderId="16" xfId="0" applyFont="1" applyFill="1" applyBorder="1"/>
    <xf numFmtId="2" fontId="61" fillId="0" borderId="0" xfId="470" applyNumberFormat="1" applyFont="1" applyFill="1" applyBorder="1"/>
    <xf numFmtId="2" fontId="0" fillId="69" borderId="0" xfId="0" applyNumberFormat="1" applyFont="1" applyFill="1" applyBorder="1"/>
    <xf numFmtId="0" fontId="0" fillId="69" borderId="42" xfId="0" applyFont="1" applyFill="1" applyBorder="1"/>
    <xf numFmtId="2" fontId="0" fillId="0" borderId="0" xfId="0" applyNumberFormat="1" applyFont="1" applyFill="1" applyBorder="1"/>
    <xf numFmtId="9" fontId="0" fillId="0" borderId="0" xfId="0" applyNumberFormat="1" applyFont="1" applyFill="1" applyBorder="1"/>
    <xf numFmtId="0" fontId="96" fillId="0" borderId="56" xfId="0" applyFont="1" applyBorder="1" applyAlignment="1">
      <alignment horizontal="center"/>
    </xf>
    <xf numFmtId="0" fontId="96" fillId="0" borderId="57" xfId="0" applyFont="1" applyBorder="1" applyAlignment="1">
      <alignment horizontal="center"/>
    </xf>
    <xf numFmtId="0" fontId="96" fillId="0" borderId="58" xfId="0" applyFont="1" applyBorder="1" applyAlignment="1">
      <alignment horizontal="center"/>
    </xf>
    <xf numFmtId="0" fontId="7" fillId="0" borderId="14" xfId="0" applyFont="1" applyBorder="1"/>
    <xf numFmtId="0" fontId="7" fillId="0" borderId="59" xfId="0" applyFont="1" applyBorder="1"/>
    <xf numFmtId="0" fontId="97" fillId="0" borderId="37" xfId="0" applyFont="1" applyBorder="1"/>
    <xf numFmtId="0" fontId="7" fillId="0" borderId="1" xfId="0" applyFont="1" applyBorder="1"/>
    <xf numFmtId="0" fontId="7" fillId="0" borderId="38" xfId="0" applyFont="1" applyBorder="1"/>
    <xf numFmtId="2" fontId="59" fillId="0" borderId="0" xfId="0" applyNumberFormat="1" applyFont="1" applyFill="1" applyBorder="1" applyAlignment="1"/>
    <xf numFmtId="2" fontId="63" fillId="0" borderId="0" xfId="0" applyNumberFormat="1" applyFont="1" applyFill="1" applyBorder="1" applyAlignment="1">
      <alignment horizontal="center" vertical="center"/>
    </xf>
    <xf numFmtId="0" fontId="38" fillId="62" borderId="0" xfId="0" applyFont="1" applyFill="1" applyBorder="1" applyAlignment="1">
      <alignment horizontal="center" vertical="center"/>
    </xf>
    <xf numFmtId="1" fontId="61" fillId="67" borderId="0" xfId="470" applyNumberFormat="1" applyFont="1" applyFill="1" applyBorder="1"/>
    <xf numFmtId="1" fontId="65" fillId="64" borderId="16" xfId="470" applyNumberFormat="1" applyFont="1" applyFill="1" applyBorder="1"/>
    <xf numFmtId="0" fontId="38" fillId="0" borderId="21" xfId="0" applyFont="1" applyFill="1" applyBorder="1" applyAlignment="1">
      <alignment horizontal="center" vertical="center" wrapText="1"/>
    </xf>
    <xf numFmtId="0" fontId="38" fillId="0" borderId="20" xfId="0" applyFont="1" applyFill="1" applyBorder="1" applyAlignment="1">
      <alignment horizontal="center" vertical="center" wrapText="1"/>
    </xf>
    <xf numFmtId="0" fontId="38" fillId="70" borderId="17" xfId="0" applyFont="1" applyFill="1" applyBorder="1" applyAlignment="1">
      <alignment horizontal="center" vertical="center"/>
    </xf>
    <xf numFmtId="0" fontId="38" fillId="0" borderId="17" xfId="0" applyFont="1" applyFill="1" applyBorder="1" applyAlignment="1">
      <alignment horizontal="center" vertical="center"/>
    </xf>
    <xf numFmtId="0" fontId="38" fillId="70" borderId="17" xfId="0" applyFont="1" applyFill="1" applyBorder="1" applyAlignment="1">
      <alignment horizontal="center" vertical="center" wrapText="1"/>
    </xf>
    <xf numFmtId="0" fontId="38" fillId="70" borderId="0" xfId="0" applyFont="1" applyFill="1" applyBorder="1" applyAlignment="1">
      <alignment horizontal="center" vertical="center" wrapText="1"/>
    </xf>
    <xf numFmtId="0" fontId="38" fillId="0" borderId="17" xfId="0" applyFont="1" applyFill="1" applyBorder="1" applyAlignment="1">
      <alignment horizontal="center" vertical="center" wrapText="1"/>
    </xf>
    <xf numFmtId="0" fontId="38" fillId="0" borderId="15" xfId="0" applyFont="1" applyFill="1" applyBorder="1" applyAlignment="1">
      <alignment horizontal="center" vertical="center"/>
    </xf>
    <xf numFmtId="0" fontId="38" fillId="0" borderId="16" xfId="0" applyFont="1" applyFill="1" applyBorder="1" applyAlignment="1">
      <alignment horizontal="center" vertical="center" wrapText="1"/>
    </xf>
    <xf numFmtId="0" fontId="38" fillId="0" borderId="22" xfId="0" applyFont="1" applyFill="1" applyBorder="1" applyAlignment="1">
      <alignment horizontal="center" vertical="center" wrapText="1"/>
    </xf>
    <xf numFmtId="0" fontId="38" fillId="0" borderId="61" xfId="0" applyFont="1" applyFill="1" applyBorder="1" applyAlignment="1">
      <alignment horizontal="center" vertical="center" wrapText="1"/>
    </xf>
    <xf numFmtId="0" fontId="38" fillId="0" borderId="23" xfId="0" applyFont="1" applyFill="1" applyBorder="1" applyAlignment="1">
      <alignment horizontal="center" vertical="center"/>
    </xf>
    <xf numFmtId="0" fontId="38" fillId="0" borderId="62" xfId="0" applyFont="1" applyFill="1" applyBorder="1" applyAlignment="1">
      <alignment horizontal="center" vertical="center"/>
    </xf>
    <xf numFmtId="0" fontId="38" fillId="0" borderId="23" xfId="0" applyFont="1" applyFill="1" applyBorder="1" applyAlignment="1">
      <alignment horizontal="center" vertical="center" wrapText="1"/>
    </xf>
    <xf numFmtId="0" fontId="38" fillId="0" borderId="62" xfId="0" applyFont="1" applyFill="1" applyBorder="1" applyAlignment="1">
      <alignment horizontal="center" vertical="center" wrapText="1"/>
    </xf>
    <xf numFmtId="0" fontId="38" fillId="70" borderId="23" xfId="0" applyFont="1" applyFill="1" applyBorder="1" applyAlignment="1">
      <alignment horizontal="center" vertical="center" wrapText="1"/>
    </xf>
    <xf numFmtId="0" fontId="38" fillId="70" borderId="62" xfId="0" applyFont="1" applyFill="1" applyBorder="1" applyAlignment="1">
      <alignment horizontal="center" vertical="center" wrapText="1"/>
    </xf>
    <xf numFmtId="0" fontId="38" fillId="0" borderId="24" xfId="0" applyFont="1" applyFill="1" applyBorder="1" applyAlignment="1">
      <alignment horizontal="center" vertical="center"/>
    </xf>
    <xf numFmtId="0" fontId="38" fillId="0" borderId="16" xfId="0" applyFont="1" applyFill="1" applyBorder="1" applyAlignment="1">
      <alignment horizontal="center" vertical="center"/>
    </xf>
    <xf numFmtId="0" fontId="38" fillId="70" borderId="16" xfId="0" applyFont="1" applyFill="1" applyBorder="1" applyAlignment="1">
      <alignment horizontal="center" vertical="center"/>
    </xf>
    <xf numFmtId="0" fontId="38" fillId="0" borderId="24" xfId="0" applyFont="1" applyFill="1" applyBorder="1" applyAlignment="1">
      <alignment horizontal="center" vertical="center" wrapText="1"/>
    </xf>
    <xf numFmtId="0" fontId="38" fillId="0" borderId="63" xfId="0" applyFont="1" applyFill="1" applyBorder="1" applyAlignment="1">
      <alignment horizontal="center" vertical="center"/>
    </xf>
    <xf numFmtId="2" fontId="59" fillId="0" borderId="0" xfId="0" applyNumberFormat="1" applyFont="1" applyFill="1" applyBorder="1" applyAlignment="1">
      <alignment horizontal="center" vertical="center"/>
    </xf>
    <xf numFmtId="0" fontId="37" fillId="0" borderId="0" xfId="0" applyFont="1" applyFill="1" applyBorder="1" applyAlignment="1">
      <alignment wrapText="1"/>
    </xf>
    <xf numFmtId="1" fontId="68" fillId="0" borderId="0" xfId="0" applyNumberFormat="1" applyFont="1" applyFill="1" applyBorder="1"/>
    <xf numFmtId="0" fontId="97" fillId="0" borderId="0" xfId="0" applyFont="1" applyFill="1" applyBorder="1"/>
    <xf numFmtId="2" fontId="37" fillId="0" borderId="0" xfId="0" applyNumberFormat="1" applyFont="1" applyFill="1" applyBorder="1"/>
    <xf numFmtId="0" fontId="94" fillId="0" borderId="0" xfId="0" applyFont="1" applyFill="1" applyBorder="1"/>
    <xf numFmtId="164" fontId="94" fillId="0" borderId="0" xfId="0" applyNumberFormat="1" applyFont="1" applyFill="1" applyBorder="1"/>
    <xf numFmtId="0" fontId="95" fillId="0" borderId="0" xfId="0" applyFont="1" applyFill="1" applyBorder="1"/>
    <xf numFmtId="0" fontId="7" fillId="0" borderId="0" xfId="0" applyFont="1" applyFill="1" applyBorder="1" applyAlignment="1">
      <alignment wrapText="1"/>
    </xf>
    <xf numFmtId="2" fontId="62" fillId="0" borderId="0" xfId="0" applyNumberFormat="1" applyFont="1" applyFill="1" applyBorder="1"/>
    <xf numFmtId="2" fontId="59" fillId="0" borderId="0" xfId="0" applyNumberFormat="1" applyFont="1" applyFill="1" applyBorder="1" applyAlignment="1">
      <alignment horizontal="center" vertical="center" wrapText="1"/>
    </xf>
    <xf numFmtId="0" fontId="63" fillId="0" borderId="0" xfId="0" applyFont="1" applyFill="1" applyBorder="1" applyAlignment="1">
      <alignment horizontal="center" vertical="center"/>
    </xf>
    <xf numFmtId="2" fontId="75" fillId="0" borderId="0" xfId="0" applyNumberFormat="1" applyFont="1" applyFill="1" applyBorder="1" applyAlignment="1">
      <alignment horizontal="center" vertical="center"/>
    </xf>
    <xf numFmtId="2" fontId="64" fillId="0" borderId="0" xfId="0" applyNumberFormat="1" applyFont="1" applyFill="1" applyBorder="1" applyAlignment="1">
      <alignment horizontal="center" vertical="center"/>
    </xf>
    <xf numFmtId="0" fontId="37" fillId="62" borderId="21" xfId="0" applyFont="1" applyFill="1" applyBorder="1" applyAlignment="1">
      <alignment horizontal="center" vertical="center"/>
    </xf>
    <xf numFmtId="0" fontId="37" fillId="62" borderId="22" xfId="0" applyFont="1" applyFill="1" applyBorder="1" applyAlignment="1">
      <alignment horizontal="center" vertical="center"/>
    </xf>
    <xf numFmtId="2" fontId="37" fillId="0" borderId="0" xfId="0" applyNumberFormat="1" applyFont="1" applyFill="1" applyBorder="1" applyAlignment="1">
      <alignment wrapText="1"/>
    </xf>
    <xf numFmtId="0" fontId="59" fillId="0" borderId="13" xfId="0" applyFont="1" applyFill="1" applyBorder="1" applyAlignment="1"/>
    <xf numFmtId="0" fontId="37" fillId="62" borderId="0" xfId="0" applyFont="1" applyFill="1" applyBorder="1"/>
    <xf numFmtId="0" fontId="96" fillId="0" borderId="23" xfId="0" applyFont="1" applyBorder="1" applyAlignment="1">
      <alignment horizontal="center"/>
    </xf>
    <xf numFmtId="0" fontId="96" fillId="0" borderId="18" xfId="0" applyFont="1" applyBorder="1" applyAlignment="1">
      <alignment horizontal="center"/>
    </xf>
    <xf numFmtId="0" fontId="96" fillId="0" borderId="64" xfId="0" applyFont="1" applyBorder="1" applyAlignment="1">
      <alignment horizontal="center"/>
    </xf>
    <xf numFmtId="0" fontId="37" fillId="63" borderId="37" xfId="0" applyFont="1" applyFill="1" applyBorder="1" applyAlignment="1">
      <alignment wrapText="1"/>
    </xf>
    <xf numFmtId="172" fontId="69" fillId="63" borderId="37" xfId="958" applyNumberFormat="1" applyFont="1" applyFill="1" applyBorder="1" applyAlignment="1">
      <alignment wrapText="1"/>
    </xf>
    <xf numFmtId="172" fontId="68" fillId="63" borderId="37" xfId="958" applyNumberFormat="1" applyFont="1" applyFill="1" applyBorder="1" applyAlignment="1">
      <alignment wrapText="1"/>
    </xf>
    <xf numFmtId="0" fontId="37" fillId="59" borderId="37" xfId="0" applyFont="1" applyFill="1" applyBorder="1" applyAlignment="1">
      <alignment wrapText="1"/>
    </xf>
    <xf numFmtId="172" fontId="68" fillId="59" borderId="37" xfId="958" applyNumberFormat="1" applyFont="1" applyFill="1" applyBorder="1" applyAlignment="1">
      <alignment wrapText="1"/>
    </xf>
    <xf numFmtId="0" fontId="37" fillId="72" borderId="37" xfId="0" applyFont="1" applyFill="1" applyBorder="1" applyAlignment="1">
      <alignment wrapText="1"/>
    </xf>
    <xf numFmtId="172" fontId="68" fillId="72" borderId="37" xfId="958" applyNumberFormat="1" applyFont="1" applyFill="1" applyBorder="1" applyAlignment="1">
      <alignment wrapText="1"/>
    </xf>
    <xf numFmtId="0" fontId="37" fillId="73" borderId="37" xfId="0" applyFont="1" applyFill="1" applyBorder="1" applyAlignment="1">
      <alignment wrapText="1"/>
    </xf>
    <xf numFmtId="172" fontId="68" fillId="73" borderId="37" xfId="958" applyNumberFormat="1" applyFont="1" applyFill="1" applyBorder="1" applyAlignment="1">
      <alignment wrapText="1"/>
    </xf>
    <xf numFmtId="0" fontId="37" fillId="60" borderId="37" xfId="0" applyFont="1" applyFill="1" applyBorder="1" applyAlignment="1">
      <alignment wrapText="1"/>
    </xf>
    <xf numFmtId="172" fontId="68" fillId="60" borderId="37" xfId="958" applyNumberFormat="1" applyFont="1" applyFill="1" applyBorder="1" applyAlignment="1">
      <alignment wrapText="1"/>
    </xf>
    <xf numFmtId="0" fontId="37" fillId="60" borderId="0" xfId="0" applyFont="1" applyFill="1" applyBorder="1"/>
    <xf numFmtId="1" fontId="68" fillId="60" borderId="1" xfId="0" applyNumberFormat="1" applyFont="1" applyFill="1" applyBorder="1"/>
    <xf numFmtId="1" fontId="68" fillId="60" borderId="38" xfId="0" applyNumberFormat="1" applyFont="1" applyFill="1" applyBorder="1"/>
    <xf numFmtId="1" fontId="68" fillId="60" borderId="40" xfId="0" applyNumberFormat="1" applyFont="1" applyFill="1" applyBorder="1"/>
    <xf numFmtId="1" fontId="68" fillId="60" borderId="41" xfId="0" applyNumberFormat="1" applyFont="1" applyFill="1" applyBorder="1"/>
    <xf numFmtId="2" fontId="37" fillId="60" borderId="1" xfId="0" applyNumberFormat="1" applyFont="1" applyFill="1" applyBorder="1"/>
    <xf numFmtId="2" fontId="37" fillId="60" borderId="38" xfId="0" applyNumberFormat="1" applyFont="1" applyFill="1" applyBorder="1"/>
    <xf numFmtId="2" fontId="37" fillId="60" borderId="40" xfId="0" applyNumberFormat="1" applyFont="1" applyFill="1" applyBorder="1"/>
    <xf numFmtId="2" fontId="37" fillId="60" borderId="41" xfId="0" applyNumberFormat="1" applyFont="1" applyFill="1" applyBorder="1"/>
    <xf numFmtId="0" fontId="37" fillId="59" borderId="0" xfId="0" applyFont="1" applyFill="1" applyBorder="1"/>
    <xf numFmtId="1" fontId="68" fillId="59" borderId="1" xfId="0" applyNumberFormat="1" applyFont="1" applyFill="1" applyBorder="1"/>
    <xf numFmtId="1" fontId="68" fillId="59" borderId="40" xfId="0" applyNumberFormat="1" applyFont="1" applyFill="1" applyBorder="1"/>
    <xf numFmtId="2" fontId="37" fillId="59" borderId="1" xfId="0" applyNumberFormat="1" applyFont="1" applyFill="1" applyBorder="1"/>
    <xf numFmtId="2" fontId="37" fillId="59" borderId="40" xfId="0" applyNumberFormat="1" applyFont="1" applyFill="1" applyBorder="1"/>
    <xf numFmtId="0" fontId="37" fillId="72" borderId="0" xfId="0" applyFont="1" applyFill="1" applyBorder="1"/>
    <xf numFmtId="1" fontId="68" fillId="72" borderId="1" xfId="0" applyNumberFormat="1" applyFont="1" applyFill="1" applyBorder="1"/>
    <xf numFmtId="1" fontId="68" fillId="72" borderId="40" xfId="0" applyNumberFormat="1" applyFont="1" applyFill="1" applyBorder="1"/>
    <xf numFmtId="2" fontId="37" fillId="72" borderId="1" xfId="0" applyNumberFormat="1" applyFont="1" applyFill="1" applyBorder="1"/>
    <xf numFmtId="2" fontId="37" fillId="72" borderId="40" xfId="0" applyNumberFormat="1" applyFont="1" applyFill="1" applyBorder="1"/>
    <xf numFmtId="0" fontId="37" fillId="73" borderId="0" xfId="0" applyFont="1" applyFill="1" applyBorder="1"/>
    <xf numFmtId="1" fontId="68" fillId="73" borderId="1" xfId="0" applyNumberFormat="1" applyFont="1" applyFill="1" applyBorder="1"/>
    <xf numFmtId="1" fontId="68" fillId="73" borderId="40" xfId="0" applyNumberFormat="1" applyFont="1" applyFill="1" applyBorder="1"/>
    <xf numFmtId="2" fontId="37" fillId="73" borderId="1" xfId="0" applyNumberFormat="1" applyFont="1" applyFill="1" applyBorder="1"/>
    <xf numFmtId="2" fontId="37" fillId="73" borderId="40" xfId="0" applyNumberFormat="1" applyFont="1" applyFill="1" applyBorder="1"/>
    <xf numFmtId="0" fontId="37" fillId="63" borderId="0" xfId="0" applyFont="1" applyFill="1" applyBorder="1"/>
    <xf numFmtId="1" fontId="68" fillId="63" borderId="1" xfId="0" applyNumberFormat="1" applyFont="1" applyFill="1" applyBorder="1"/>
    <xf numFmtId="1" fontId="68" fillId="63" borderId="40" xfId="0" applyNumberFormat="1" applyFont="1" applyFill="1" applyBorder="1"/>
    <xf numFmtId="2" fontId="37" fillId="63" borderId="1" xfId="0" applyNumberFormat="1" applyFont="1" applyFill="1" applyBorder="1"/>
    <xf numFmtId="2" fontId="37" fillId="63" borderId="40" xfId="0" applyNumberFormat="1" applyFont="1" applyFill="1" applyBorder="1"/>
    <xf numFmtId="164" fontId="94" fillId="63" borderId="55" xfId="0" applyNumberFormat="1" applyFont="1" applyFill="1" applyBorder="1"/>
    <xf numFmtId="164" fontId="94" fillId="63" borderId="14" xfId="0" applyNumberFormat="1" applyFont="1" applyFill="1" applyBorder="1"/>
    <xf numFmtId="164" fontId="94" fillId="63" borderId="1" xfId="0" applyNumberFormat="1" applyFont="1" applyFill="1" applyBorder="1"/>
    <xf numFmtId="164" fontId="94" fillId="72" borderId="55" xfId="0" applyNumberFormat="1" applyFont="1" applyFill="1" applyBorder="1"/>
    <xf numFmtId="164" fontId="94" fillId="73" borderId="55" xfId="0" applyNumberFormat="1" applyFont="1" applyFill="1" applyBorder="1"/>
    <xf numFmtId="0" fontId="94" fillId="73" borderId="14" xfId="0" applyFont="1" applyFill="1" applyBorder="1"/>
    <xf numFmtId="0" fontId="94" fillId="73" borderId="1" xfId="0" applyFont="1" applyFill="1" applyBorder="1"/>
    <xf numFmtId="164" fontId="94" fillId="72" borderId="14" xfId="0" applyNumberFormat="1" applyFont="1" applyFill="1" applyBorder="1"/>
    <xf numFmtId="164" fontId="94" fillId="72" borderId="1" xfId="0" applyNumberFormat="1" applyFont="1" applyFill="1" applyBorder="1"/>
    <xf numFmtId="2" fontId="0" fillId="72" borderId="0" xfId="0" applyNumberFormat="1" applyFont="1" applyFill="1" applyBorder="1"/>
    <xf numFmtId="2" fontId="62" fillId="72" borderId="0" xfId="0" applyNumberFormat="1" applyFont="1" applyFill="1" applyBorder="1"/>
    <xf numFmtId="2" fontId="0" fillId="73" borderId="0" xfId="0" applyNumberFormat="1" applyFont="1" applyFill="1" applyBorder="1"/>
    <xf numFmtId="2" fontId="0" fillId="63" borderId="0" xfId="0" applyNumberFormat="1" applyFont="1" applyFill="1" applyBorder="1"/>
    <xf numFmtId="2" fontId="62" fillId="63" borderId="0" xfId="0" applyNumberFormat="1" applyFont="1" applyFill="1" applyBorder="1"/>
    <xf numFmtId="0" fontId="37" fillId="65" borderId="52" xfId="0" applyFont="1" applyFill="1" applyBorder="1" applyAlignment="1">
      <alignment wrapText="1"/>
    </xf>
    <xf numFmtId="2" fontId="0" fillId="65" borderId="0" xfId="0" applyNumberFormat="1" applyFont="1" applyFill="1" applyBorder="1"/>
    <xf numFmtId="9" fontId="0" fillId="65" borderId="0" xfId="0" applyNumberFormat="1" applyFont="1" applyFill="1" applyBorder="1"/>
    <xf numFmtId="0" fontId="59" fillId="65" borderId="13" xfId="0" applyFont="1" applyFill="1" applyBorder="1" applyAlignment="1"/>
    <xf numFmtId="2" fontId="60" fillId="65" borderId="17" xfId="0" applyNumberFormat="1" applyFont="1" applyFill="1" applyBorder="1" applyAlignment="1">
      <alignment horizontal="center" vertical="center"/>
    </xf>
    <xf numFmtId="9" fontId="0" fillId="60" borderId="0" xfId="0" applyNumberFormat="1" applyFont="1" applyFill="1" applyBorder="1"/>
    <xf numFmtId="0" fontId="59" fillId="60" borderId="13" xfId="0" applyFont="1" applyFill="1" applyBorder="1" applyAlignment="1"/>
    <xf numFmtId="2" fontId="60" fillId="60" borderId="17" xfId="0" applyNumberFormat="1" applyFont="1" applyFill="1" applyBorder="1" applyAlignment="1">
      <alignment horizontal="center" vertical="center"/>
    </xf>
    <xf numFmtId="0" fontId="38" fillId="71" borderId="17" xfId="0" applyFont="1" applyFill="1" applyBorder="1" applyAlignment="1">
      <alignment horizontal="center" vertical="center"/>
    </xf>
    <xf numFmtId="9" fontId="0" fillId="74" borderId="0" xfId="0" applyNumberFormat="1" applyFont="1" applyFill="1" applyBorder="1"/>
    <xf numFmtId="0" fontId="59" fillId="74" borderId="13" xfId="0" applyFont="1" applyFill="1" applyBorder="1" applyAlignment="1"/>
    <xf numFmtId="2" fontId="60" fillId="74" borderId="17" xfId="0" applyNumberFormat="1" applyFont="1" applyFill="1" applyBorder="1" applyAlignment="1">
      <alignment horizontal="center" vertical="center"/>
    </xf>
    <xf numFmtId="9" fontId="0" fillId="73" borderId="0" xfId="0" applyNumberFormat="1" applyFont="1" applyFill="1" applyBorder="1"/>
    <xf numFmtId="0" fontId="59" fillId="73" borderId="13" xfId="0" applyFont="1" applyFill="1" applyBorder="1" applyAlignment="1"/>
    <xf numFmtId="2" fontId="60" fillId="73" borderId="17" xfId="0" applyNumberFormat="1" applyFont="1" applyFill="1" applyBorder="1" applyAlignment="1">
      <alignment horizontal="center" vertical="center"/>
    </xf>
    <xf numFmtId="0" fontId="59" fillId="71" borderId="18" xfId="0" applyFont="1" applyFill="1" applyBorder="1"/>
    <xf numFmtId="2" fontId="59" fillId="71" borderId="0" xfId="0" applyNumberFormat="1" applyFont="1" applyFill="1" applyBorder="1" applyAlignment="1">
      <alignment horizontal="center" vertical="center" wrapText="1"/>
    </xf>
    <xf numFmtId="0" fontId="63" fillId="71" borderId="17" xfId="0" applyFont="1" applyFill="1" applyBorder="1" applyAlignment="1">
      <alignment horizontal="center" vertical="center"/>
    </xf>
    <xf numFmtId="164" fontId="0" fillId="71" borderId="0" xfId="0" applyNumberFormat="1" applyFont="1" applyFill="1" applyBorder="1"/>
    <xf numFmtId="0" fontId="59" fillId="74" borderId="18" xfId="0" applyFont="1" applyFill="1" applyBorder="1"/>
    <xf numFmtId="2" fontId="75" fillId="74" borderId="43" xfId="0" applyNumberFormat="1" applyFont="1" applyFill="1" applyBorder="1" applyAlignment="1">
      <alignment horizontal="center" vertical="center"/>
    </xf>
    <xf numFmtId="2" fontId="64" fillId="74" borderId="43" xfId="0" applyNumberFormat="1" applyFont="1" applyFill="1" applyBorder="1" applyAlignment="1">
      <alignment horizontal="center" vertical="center"/>
    </xf>
    <xf numFmtId="2" fontId="64" fillId="74" borderId="50" xfId="0" applyNumberFormat="1" applyFont="1" applyFill="1" applyBorder="1" applyAlignment="1">
      <alignment horizontal="center" vertical="center"/>
    </xf>
    <xf numFmtId="164" fontId="0" fillId="74" borderId="0" xfId="0" applyNumberFormat="1" applyFont="1" applyFill="1" applyBorder="1"/>
    <xf numFmtId="0" fontId="59" fillId="75" borderId="13" xfId="0" applyFont="1" applyFill="1" applyBorder="1" applyAlignment="1"/>
    <xf numFmtId="9" fontId="7" fillId="75" borderId="0" xfId="0" applyNumberFormat="1" applyFont="1" applyFill="1" applyBorder="1"/>
    <xf numFmtId="2" fontId="59" fillId="75" borderId="17" xfId="0" applyNumberFormat="1" applyFont="1" applyFill="1" applyBorder="1" applyAlignment="1">
      <alignment horizontal="center" vertical="center"/>
    </xf>
    <xf numFmtId="0" fontId="95" fillId="66" borderId="13" xfId="0" applyFont="1" applyFill="1" applyBorder="1"/>
    <xf numFmtId="164" fontId="94" fillId="63" borderId="13" xfId="0" applyNumberFormat="1" applyFont="1" applyFill="1" applyBorder="1"/>
    <xf numFmtId="0" fontId="94" fillId="73" borderId="13" xfId="0" applyFont="1" applyFill="1" applyBorder="1"/>
    <xf numFmtId="0" fontId="94" fillId="72" borderId="13" xfId="0" applyFont="1" applyFill="1" applyBorder="1"/>
    <xf numFmtId="0" fontId="7" fillId="60" borderId="65" xfId="0" applyFont="1" applyFill="1" applyBorder="1" applyAlignment="1">
      <alignment wrapText="1"/>
    </xf>
    <xf numFmtId="0" fontId="37" fillId="63" borderId="52" xfId="0" applyFont="1" applyFill="1" applyBorder="1" applyAlignment="1">
      <alignment wrapText="1"/>
    </xf>
    <xf numFmtId="0" fontId="37" fillId="73" borderId="52" xfId="0" applyFont="1" applyFill="1" applyBorder="1" applyAlignment="1">
      <alignment wrapText="1"/>
    </xf>
    <xf numFmtId="0" fontId="37" fillId="72" borderId="52" xfId="0" applyFont="1" applyFill="1" applyBorder="1" applyAlignment="1">
      <alignment wrapText="1"/>
    </xf>
    <xf numFmtId="1" fontId="0" fillId="60" borderId="66" xfId="0" applyNumberFormat="1" applyFont="1" applyFill="1" applyBorder="1"/>
    <xf numFmtId="2" fontId="0" fillId="63" borderId="36" xfId="0" applyNumberFormat="1" applyFont="1" applyFill="1" applyBorder="1"/>
    <xf numFmtId="2" fontId="0" fillId="73" borderId="36" xfId="0" applyNumberFormat="1" applyFont="1" applyFill="1" applyBorder="1"/>
    <xf numFmtId="2" fontId="0" fillId="72" borderId="36" xfId="0" applyNumberFormat="1" applyFont="1" applyFill="1" applyBorder="1"/>
    <xf numFmtId="2" fontId="0" fillId="65" borderId="36" xfId="0" applyNumberFormat="1" applyFont="1" applyFill="1" applyBorder="1"/>
    <xf numFmtId="2" fontId="0" fillId="60" borderId="36" xfId="0" applyNumberFormat="1" applyFont="1" applyFill="1" applyBorder="1"/>
    <xf numFmtId="0" fontId="0" fillId="60" borderId="47" xfId="0" applyFont="1" applyFill="1" applyBorder="1"/>
    <xf numFmtId="0" fontId="0" fillId="60" borderId="0" xfId="0" applyFont="1" applyFill="1" applyBorder="1" applyAlignment="1">
      <alignment horizontal="right"/>
    </xf>
    <xf numFmtId="0" fontId="7" fillId="60" borderId="0" xfId="0" applyFont="1" applyFill="1" applyBorder="1" applyAlignment="1">
      <alignment horizontal="right"/>
    </xf>
    <xf numFmtId="0" fontId="0" fillId="69" borderId="0" xfId="0" applyFont="1" applyFill="1" applyBorder="1" applyAlignment="1">
      <alignment horizontal="right"/>
    </xf>
    <xf numFmtId="0" fontId="0" fillId="60" borderId="36" xfId="0" applyFont="1" applyFill="1" applyBorder="1" applyAlignment="1">
      <alignment horizontal="right"/>
    </xf>
    <xf numFmtId="0" fontId="37" fillId="62" borderId="20" xfId="0" applyFont="1" applyFill="1" applyBorder="1" applyAlignment="1">
      <alignment horizontal="center" vertical="center"/>
    </xf>
    <xf numFmtId="2" fontId="60" fillId="65" borderId="0" xfId="0" applyNumberFormat="1" applyFont="1" applyFill="1" applyBorder="1" applyAlignment="1">
      <alignment horizontal="center" vertical="center"/>
    </xf>
    <xf numFmtId="2" fontId="60" fillId="60" borderId="0" xfId="0" applyNumberFormat="1" applyFont="1" applyFill="1" applyBorder="1" applyAlignment="1">
      <alignment horizontal="center" vertical="center"/>
    </xf>
    <xf numFmtId="2" fontId="59" fillId="75" borderId="0" xfId="0" applyNumberFormat="1" applyFont="1" applyFill="1" applyBorder="1" applyAlignment="1">
      <alignment horizontal="center" vertical="center"/>
    </xf>
    <xf numFmtId="2" fontId="60" fillId="73" borderId="0" xfId="0" applyNumberFormat="1" applyFont="1" applyFill="1" applyBorder="1" applyAlignment="1">
      <alignment horizontal="center" vertical="center"/>
    </xf>
    <xf numFmtId="2" fontId="60" fillId="74" borderId="0" xfId="0" applyNumberFormat="1" applyFont="1" applyFill="1" applyBorder="1" applyAlignment="1">
      <alignment horizontal="center" vertical="center"/>
    </xf>
    <xf numFmtId="0" fontId="37" fillId="62" borderId="51" xfId="0" applyFont="1" applyFill="1" applyBorder="1" applyAlignment="1">
      <alignment horizontal="center" vertical="center"/>
    </xf>
    <xf numFmtId="0" fontId="37" fillId="62" borderId="46" xfId="0" applyFont="1" applyFill="1" applyBorder="1" applyAlignment="1">
      <alignment horizontal="center" vertical="center"/>
    </xf>
    <xf numFmtId="0" fontId="38" fillId="62" borderId="54" xfId="0" applyFont="1" applyFill="1" applyBorder="1" applyAlignment="1">
      <alignment horizontal="center" vertical="center"/>
    </xf>
    <xf numFmtId="0" fontId="38" fillId="62" borderId="42" xfId="0" applyFont="1" applyFill="1" applyBorder="1" applyAlignment="1">
      <alignment horizontal="center" vertical="center" wrapText="1"/>
    </xf>
    <xf numFmtId="2" fontId="60" fillId="65" borderId="54" xfId="0" applyNumberFormat="1" applyFont="1" applyFill="1" applyBorder="1" applyAlignment="1">
      <alignment horizontal="center" vertical="center"/>
    </xf>
    <xf numFmtId="2" fontId="60" fillId="65" borderId="64" xfId="0" applyNumberFormat="1" applyFont="1" applyFill="1" applyBorder="1" applyAlignment="1">
      <alignment horizontal="center" vertical="center"/>
    </xf>
    <xf numFmtId="2" fontId="60" fillId="60" borderId="54" xfId="0" applyNumberFormat="1" applyFont="1" applyFill="1" applyBorder="1" applyAlignment="1">
      <alignment horizontal="center" vertical="center"/>
    </xf>
    <xf numFmtId="2" fontId="60" fillId="60" borderId="64" xfId="0" applyNumberFormat="1" applyFont="1" applyFill="1" applyBorder="1" applyAlignment="1">
      <alignment horizontal="center" vertical="center"/>
    </xf>
    <xf numFmtId="2" fontId="59" fillId="75" borderId="54" xfId="0" applyNumberFormat="1" applyFont="1" applyFill="1" applyBorder="1" applyAlignment="1">
      <alignment horizontal="center" vertical="center"/>
    </xf>
    <xf numFmtId="2" fontId="59" fillId="75" borderId="64" xfId="0" applyNumberFormat="1" applyFont="1" applyFill="1" applyBorder="1" applyAlignment="1">
      <alignment horizontal="center" vertical="center"/>
    </xf>
    <xf numFmtId="2" fontId="60" fillId="73" borderId="54" xfId="0" applyNumberFormat="1" applyFont="1" applyFill="1" applyBorder="1" applyAlignment="1">
      <alignment horizontal="center" vertical="center"/>
    </xf>
    <xf numFmtId="2" fontId="60" fillId="73" borderId="64" xfId="0" applyNumberFormat="1" applyFont="1" applyFill="1" applyBorder="1" applyAlignment="1">
      <alignment horizontal="center" vertical="center"/>
    </xf>
    <xf numFmtId="2" fontId="60" fillId="74" borderId="54" xfId="0" applyNumberFormat="1" applyFont="1" applyFill="1" applyBorder="1" applyAlignment="1">
      <alignment horizontal="center" vertical="center"/>
    </xf>
    <xf numFmtId="2" fontId="60" fillId="74" borderId="64" xfId="0" applyNumberFormat="1" applyFont="1" applyFill="1" applyBorder="1" applyAlignment="1">
      <alignment horizontal="center" vertical="center"/>
    </xf>
    <xf numFmtId="2" fontId="60" fillId="0" borderId="54" xfId="0" applyNumberFormat="1" applyFont="1" applyFill="1" applyBorder="1" applyAlignment="1">
      <alignment horizontal="center" vertical="center"/>
    </xf>
    <xf numFmtId="2" fontId="60" fillId="0" borderId="64" xfId="0" applyNumberFormat="1" applyFont="1" applyFill="1" applyBorder="1" applyAlignment="1">
      <alignment horizontal="center" vertical="center"/>
    </xf>
    <xf numFmtId="2" fontId="60" fillId="0" borderId="66" xfId="0" applyNumberFormat="1" applyFont="1" applyFill="1" applyBorder="1" applyAlignment="1">
      <alignment horizontal="center" vertical="center"/>
    </xf>
    <xf numFmtId="2" fontId="60" fillId="0" borderId="67" xfId="0" applyNumberFormat="1" applyFont="1" applyFill="1" applyBorder="1" applyAlignment="1">
      <alignment horizontal="center" vertical="center"/>
    </xf>
    <xf numFmtId="0" fontId="38" fillId="62" borderId="16" xfId="0" applyFont="1" applyFill="1" applyBorder="1" applyAlignment="1">
      <alignment horizontal="center" vertical="center"/>
    </xf>
    <xf numFmtId="0" fontId="38" fillId="62" borderId="68" xfId="0" applyFont="1" applyFill="1" applyBorder="1" applyAlignment="1">
      <alignment horizontal="center" vertical="center"/>
    </xf>
    <xf numFmtId="0" fontId="38" fillId="62" borderId="69" xfId="0" applyFont="1" applyFill="1" applyBorder="1" applyAlignment="1">
      <alignment horizontal="center" vertical="center" wrapText="1"/>
    </xf>
    <xf numFmtId="0" fontId="38" fillId="65" borderId="60" xfId="0" applyFont="1" applyFill="1" applyBorder="1" applyAlignment="1">
      <alignment horizontal="center" vertical="center" wrapText="1"/>
    </xf>
    <xf numFmtId="0" fontId="38" fillId="65" borderId="42" xfId="0" applyFont="1" applyFill="1" applyBorder="1" applyAlignment="1">
      <alignment horizontal="center" vertical="center" wrapText="1"/>
    </xf>
    <xf numFmtId="0" fontId="38" fillId="60" borderId="60" xfId="0" applyFont="1" applyFill="1" applyBorder="1" applyAlignment="1">
      <alignment horizontal="center" vertical="center" wrapText="1"/>
    </xf>
    <xf numFmtId="0" fontId="38" fillId="60" borderId="42" xfId="0" applyFont="1" applyFill="1" applyBorder="1" applyAlignment="1">
      <alignment horizontal="center" vertical="center" wrapText="1"/>
    </xf>
    <xf numFmtId="0" fontId="38" fillId="75" borderId="60" xfId="0" applyFont="1" applyFill="1" applyBorder="1" applyAlignment="1">
      <alignment horizontal="center" vertical="center" wrapText="1"/>
    </xf>
    <xf numFmtId="0" fontId="38" fillId="75" borderId="42" xfId="0" applyFont="1" applyFill="1" applyBorder="1" applyAlignment="1">
      <alignment horizontal="center" vertical="center" wrapText="1"/>
    </xf>
    <xf numFmtId="0" fontId="38" fillId="73" borderId="60" xfId="0" applyFont="1" applyFill="1" applyBorder="1" applyAlignment="1">
      <alignment horizontal="center" vertical="center" wrapText="1"/>
    </xf>
    <xf numFmtId="0" fontId="38" fillId="73" borderId="42" xfId="0" applyFont="1" applyFill="1" applyBorder="1" applyAlignment="1">
      <alignment horizontal="center" vertical="center" wrapText="1"/>
    </xf>
    <xf numFmtId="0" fontId="38" fillId="62" borderId="60" xfId="0" applyFont="1" applyFill="1" applyBorder="1" applyAlignment="1">
      <alignment horizontal="center" vertical="center" wrapText="1"/>
    </xf>
    <xf numFmtId="0" fontId="38" fillId="62" borderId="70" xfId="0" applyFont="1" applyFill="1" applyBorder="1" applyAlignment="1">
      <alignment horizontal="center" vertical="center" wrapText="1"/>
    </xf>
    <xf numFmtId="0" fontId="38" fillId="62" borderId="47" xfId="0" applyFont="1" applyFill="1" applyBorder="1" applyAlignment="1">
      <alignment horizontal="center" vertical="center" wrapText="1"/>
    </xf>
    <xf numFmtId="0" fontId="38" fillId="62" borderId="16" xfId="0" applyFont="1" applyFill="1" applyBorder="1" applyAlignment="1">
      <alignment horizontal="center" vertical="center" wrapText="1"/>
    </xf>
    <xf numFmtId="1" fontId="65" fillId="0" borderId="0" xfId="470" applyNumberFormat="1" applyFont="1" applyFill="1" applyBorder="1"/>
    <xf numFmtId="2" fontId="0" fillId="0" borderId="16" xfId="0" applyNumberFormat="1" applyFont="1" applyFill="1" applyBorder="1"/>
    <xf numFmtId="0" fontId="5" fillId="0" borderId="16" xfId="470" applyFont="1" applyBorder="1"/>
    <xf numFmtId="0" fontId="99" fillId="0" borderId="0" xfId="1147" applyFont="1"/>
    <xf numFmtId="0" fontId="98" fillId="0" borderId="0" xfId="1147"/>
    <xf numFmtId="0" fontId="55" fillId="0" borderId="0" xfId="1147" applyFont="1"/>
    <xf numFmtId="0" fontId="55" fillId="0" borderId="16" xfId="1147" applyFont="1" applyBorder="1"/>
    <xf numFmtId="0" fontId="55" fillId="69" borderId="0" xfId="1147" applyFont="1" applyFill="1"/>
    <xf numFmtId="0" fontId="105" fillId="0" borderId="0" xfId="1147" applyFont="1"/>
    <xf numFmtId="0" fontId="106" fillId="76" borderId="0" xfId="1147" applyFont="1" applyFill="1"/>
    <xf numFmtId="0" fontId="7" fillId="0" borderId="16" xfId="469" applyFont="1" applyBorder="1"/>
    <xf numFmtId="0" fontId="7" fillId="0" borderId="0" xfId="0" applyFont="1" applyAlignment="1">
      <alignment vertical="center"/>
    </xf>
    <xf numFmtId="0" fontId="7" fillId="0" borderId="16" xfId="0" applyFont="1" applyBorder="1" applyAlignment="1">
      <alignment vertical="center"/>
    </xf>
    <xf numFmtId="0" fontId="3" fillId="0" borderId="0" xfId="470" applyFont="1" applyBorder="1"/>
    <xf numFmtId="1" fontId="40" fillId="0" borderId="0" xfId="470" applyNumberFormat="1" applyBorder="1"/>
    <xf numFmtId="1" fontId="6" fillId="0" borderId="0" xfId="470" applyNumberFormat="1" applyFont="1" applyBorder="1" applyAlignment="1">
      <alignment horizontal="center" vertical="center"/>
    </xf>
    <xf numFmtId="0" fontId="1" fillId="61" borderId="19" xfId="470" applyFont="1" applyFill="1" applyBorder="1"/>
    <xf numFmtId="2" fontId="38" fillId="74" borderId="60" xfId="0" applyNumberFormat="1" applyFont="1" applyFill="1" applyBorder="1" applyAlignment="1">
      <alignment horizontal="center" vertical="center" wrapText="1"/>
    </xf>
    <xf numFmtId="2" fontId="38" fillId="74" borderId="42" xfId="0" applyNumberFormat="1" applyFont="1" applyFill="1" applyBorder="1" applyAlignment="1">
      <alignment horizontal="center" vertical="center" wrapText="1"/>
    </xf>
    <xf numFmtId="0" fontId="58" fillId="67" borderId="13" xfId="0" applyFont="1" applyFill="1" applyBorder="1" applyAlignment="1">
      <alignment horizontal="center" wrapText="1"/>
    </xf>
    <xf numFmtId="0" fontId="58" fillId="67" borderId="14" xfId="0" applyFont="1" applyFill="1" applyBorder="1" applyAlignment="1">
      <alignment horizontal="center" wrapText="1"/>
    </xf>
    <xf numFmtId="0" fontId="37" fillId="67" borderId="21" xfId="0" applyFont="1" applyFill="1" applyBorder="1" applyAlignment="1">
      <alignment horizontal="center" vertical="center" wrapText="1"/>
    </xf>
    <xf numFmtId="0" fontId="37" fillId="67" borderId="22" xfId="0" applyFont="1" applyFill="1" applyBorder="1" applyAlignment="1">
      <alignment horizontal="center" vertical="center" wrapText="1"/>
    </xf>
    <xf numFmtId="0" fontId="58" fillId="67" borderId="21" xfId="0" quotePrefix="1" applyFont="1" applyFill="1" applyBorder="1" applyAlignment="1">
      <alignment horizontal="center" vertical="center"/>
    </xf>
    <xf numFmtId="0" fontId="58" fillId="67" borderId="22" xfId="0" quotePrefix="1" applyFont="1" applyFill="1" applyBorder="1" applyAlignment="1">
      <alignment horizontal="center" vertical="center"/>
    </xf>
    <xf numFmtId="0" fontId="37" fillId="67" borderId="21" xfId="0" applyFont="1" applyFill="1" applyBorder="1" applyAlignment="1">
      <alignment horizontal="center" vertical="center"/>
    </xf>
    <xf numFmtId="0" fontId="37" fillId="67" borderId="22" xfId="0" applyFont="1" applyFill="1" applyBorder="1" applyAlignment="1">
      <alignment horizontal="center" vertical="center"/>
    </xf>
    <xf numFmtId="0" fontId="58" fillId="0" borderId="51" xfId="0" quotePrefix="1" applyFont="1" applyFill="1" applyBorder="1" applyAlignment="1">
      <alignment horizontal="center" vertical="center" wrapText="1"/>
    </xf>
    <xf numFmtId="0" fontId="0" fillId="0" borderId="46" xfId="0" applyBorder="1" applyAlignment="1">
      <alignment horizontal="center" vertical="center" wrapText="1"/>
    </xf>
    <xf numFmtId="0" fontId="58" fillId="0" borderId="21" xfId="0" quotePrefix="1" applyFont="1" applyFill="1" applyBorder="1" applyAlignment="1">
      <alignment horizontal="center" vertical="center" wrapText="1"/>
    </xf>
    <xf numFmtId="0" fontId="0" fillId="0" borderId="22" xfId="0" applyBorder="1" applyAlignment="1">
      <alignment horizontal="center" vertical="center" wrapText="1"/>
    </xf>
    <xf numFmtId="0" fontId="0" fillId="0" borderId="20" xfId="0" applyBorder="1" applyAlignment="1">
      <alignment horizontal="center" vertical="center" wrapText="1"/>
    </xf>
    <xf numFmtId="0" fontId="37" fillId="62" borderId="21" xfId="960" applyFont="1" applyFill="1" applyBorder="1" applyAlignment="1">
      <alignment horizontal="center" vertical="center" wrapText="1"/>
    </xf>
    <xf numFmtId="0" fontId="37" fillId="62" borderId="22" xfId="960" applyFont="1" applyFill="1" applyBorder="1" applyAlignment="1">
      <alignment horizontal="center" vertical="center" wrapText="1"/>
    </xf>
    <xf numFmtId="0" fontId="37" fillId="62" borderId="13" xfId="960" applyFont="1" applyFill="1" applyBorder="1" applyAlignment="1">
      <alignment horizontal="center" vertical="center"/>
    </xf>
    <xf numFmtId="0" fontId="37" fillId="62" borderId="21" xfId="960" applyFont="1" applyFill="1" applyBorder="1" applyAlignment="1">
      <alignment horizontal="center" vertical="center"/>
    </xf>
    <xf numFmtId="0" fontId="37" fillId="62" borderId="22" xfId="960" applyFont="1" applyFill="1" applyBorder="1" applyAlignment="1">
      <alignment horizontal="center" vertical="center"/>
    </xf>
    <xf numFmtId="0" fontId="37" fillId="62" borderId="13" xfId="960" applyFont="1" applyFill="1" applyBorder="1" applyAlignment="1">
      <alignment horizontal="center" vertical="center" wrapText="1"/>
    </xf>
    <xf numFmtId="0" fontId="74" fillId="0" borderId="44" xfId="0" applyFont="1" applyBorder="1" applyAlignment="1">
      <alignment vertical="center"/>
    </xf>
    <xf numFmtId="0" fontId="74" fillId="0" borderId="45" xfId="0" applyFont="1" applyBorder="1" applyAlignment="1">
      <alignment vertical="center"/>
    </xf>
    <xf numFmtId="0" fontId="74" fillId="0" borderId="44" xfId="0" applyFont="1" applyBorder="1" applyAlignment="1">
      <alignment horizontal="center" vertical="center"/>
    </xf>
    <xf numFmtId="0" fontId="74" fillId="0" borderId="45" xfId="0" applyFont="1" applyBorder="1" applyAlignment="1">
      <alignment horizontal="center" vertical="center"/>
    </xf>
    <xf numFmtId="0" fontId="74" fillId="0" borderId="44" xfId="0" applyFont="1" applyBorder="1" applyAlignment="1">
      <alignment horizontal="center" vertical="center" wrapText="1"/>
    </xf>
    <xf numFmtId="0" fontId="74" fillId="0" borderId="45" xfId="0" applyFont="1" applyBorder="1" applyAlignment="1">
      <alignment horizontal="center" vertical="center" wrapText="1"/>
    </xf>
    <xf numFmtId="0" fontId="7" fillId="0" borderId="0" xfId="0" applyFont="1"/>
    <xf numFmtId="0" fontId="5" fillId="0" borderId="0" xfId="470" applyFont="1" applyBorder="1"/>
    <xf numFmtId="0" fontId="3" fillId="61" borderId="0" xfId="470" applyFont="1" applyFill="1" applyBorder="1"/>
    <xf numFmtId="0" fontId="7" fillId="0" borderId="16" xfId="0" applyFont="1" applyBorder="1"/>
    <xf numFmtId="0" fontId="7" fillId="0" borderId="0" xfId="0" applyFont="1" applyBorder="1"/>
    <xf numFmtId="0" fontId="8" fillId="26" borderId="1" xfId="470" applyFont="1" applyFill="1" applyBorder="1"/>
    <xf numFmtId="0" fontId="8" fillId="27" borderId="1" xfId="470" applyFont="1" applyFill="1" applyBorder="1"/>
    <xf numFmtId="0" fontId="8" fillId="64" borderId="1" xfId="470" applyFont="1" applyFill="1" applyBorder="1"/>
    <xf numFmtId="0" fontId="9" fillId="26" borderId="1" xfId="470" applyFont="1" applyFill="1" applyBorder="1"/>
  </cellXfs>
  <cellStyles count="2786">
    <cellStyle name="20 % - Akzent1" xfId="1" builtinId="30" customBuiltin="1"/>
    <cellStyle name="20 % - Akzent2" xfId="2" builtinId="34" customBuiltin="1"/>
    <cellStyle name="20 % - Akzent3" xfId="3" builtinId="38" customBuiltin="1"/>
    <cellStyle name="20 % - Akzent4" xfId="4" builtinId="42" customBuiltin="1"/>
    <cellStyle name="20 % - Akzent5" xfId="5" builtinId="46" customBuiltin="1"/>
    <cellStyle name="20 % - Akzent6" xfId="6" builtinId="50" customBuiltin="1"/>
    <cellStyle name="20 % - Markeringsfarve1" xfId="1148" xr:uid="{00000000-0005-0000-0000-000000000000}"/>
    <cellStyle name="20 % - Markeringsfarve1 2" xfId="962" xr:uid="{00000000-0005-0000-0000-000001000000}"/>
    <cellStyle name="20 % - Markeringsfarve1 2 2" xfId="963" xr:uid="{00000000-0005-0000-0000-000002000000}"/>
    <cellStyle name="20 % - Markeringsfarve1 3" xfId="964" xr:uid="{00000000-0005-0000-0000-000003000000}"/>
    <cellStyle name="20 % - Markeringsfarve1 4" xfId="965" xr:uid="{00000000-0005-0000-0000-000004000000}"/>
    <cellStyle name="20 % - Markeringsfarve1 5" xfId="966" xr:uid="{00000000-0005-0000-0000-000005000000}"/>
    <cellStyle name="20 % - Markeringsfarve2" xfId="1149" xr:uid="{00000000-0005-0000-0000-000006000000}"/>
    <cellStyle name="20 % - Markeringsfarve2 2" xfId="967" xr:uid="{00000000-0005-0000-0000-000007000000}"/>
    <cellStyle name="20 % - Markeringsfarve2 2 2" xfId="968" xr:uid="{00000000-0005-0000-0000-000008000000}"/>
    <cellStyle name="20 % - Markeringsfarve2 3" xfId="969" xr:uid="{00000000-0005-0000-0000-000009000000}"/>
    <cellStyle name="20 % - Markeringsfarve2 4" xfId="970" xr:uid="{00000000-0005-0000-0000-00000A000000}"/>
    <cellStyle name="20 % - Markeringsfarve2 5" xfId="971" xr:uid="{00000000-0005-0000-0000-00000B000000}"/>
    <cellStyle name="20 % - Markeringsfarve3" xfId="1150" xr:uid="{00000000-0005-0000-0000-00000C000000}"/>
    <cellStyle name="20 % - Markeringsfarve3 2" xfId="972" xr:uid="{00000000-0005-0000-0000-00000D000000}"/>
    <cellStyle name="20 % - Markeringsfarve3 2 2" xfId="973" xr:uid="{00000000-0005-0000-0000-00000E000000}"/>
    <cellStyle name="20 % - Markeringsfarve3 3" xfId="974" xr:uid="{00000000-0005-0000-0000-00000F000000}"/>
    <cellStyle name="20 % - Markeringsfarve3 4" xfId="975" xr:uid="{00000000-0005-0000-0000-000010000000}"/>
    <cellStyle name="20 % - Markeringsfarve3 5" xfId="976" xr:uid="{00000000-0005-0000-0000-000011000000}"/>
    <cellStyle name="20 % - Markeringsfarve4" xfId="1151" xr:uid="{00000000-0005-0000-0000-000012000000}"/>
    <cellStyle name="20 % - Markeringsfarve4 2" xfId="977" xr:uid="{00000000-0005-0000-0000-000013000000}"/>
    <cellStyle name="20 % - Markeringsfarve4 2 2" xfId="978" xr:uid="{00000000-0005-0000-0000-000014000000}"/>
    <cellStyle name="20 % - Markeringsfarve4 3" xfId="979" xr:uid="{00000000-0005-0000-0000-000015000000}"/>
    <cellStyle name="20 % - Markeringsfarve4 4" xfId="980" xr:uid="{00000000-0005-0000-0000-000016000000}"/>
    <cellStyle name="20 % - Markeringsfarve4 5" xfId="981" xr:uid="{00000000-0005-0000-0000-000017000000}"/>
    <cellStyle name="20 % - Markeringsfarve5" xfId="1152" xr:uid="{00000000-0005-0000-0000-000018000000}"/>
    <cellStyle name="20 % - Markeringsfarve5 2" xfId="982" xr:uid="{00000000-0005-0000-0000-000019000000}"/>
    <cellStyle name="20 % - Markeringsfarve5 2 2" xfId="983" xr:uid="{00000000-0005-0000-0000-00001A000000}"/>
    <cellStyle name="20 % - Markeringsfarve5 3" xfId="984" xr:uid="{00000000-0005-0000-0000-00001B000000}"/>
    <cellStyle name="20 % - Markeringsfarve5 4" xfId="985" xr:uid="{00000000-0005-0000-0000-00001C000000}"/>
    <cellStyle name="20 % - Markeringsfarve5 5" xfId="986" xr:uid="{00000000-0005-0000-0000-00001D000000}"/>
    <cellStyle name="20 % - Markeringsfarve6" xfId="1153" xr:uid="{00000000-0005-0000-0000-00001E000000}"/>
    <cellStyle name="20 % - Markeringsfarve6 2" xfId="987" xr:uid="{00000000-0005-0000-0000-00001F000000}"/>
    <cellStyle name="20 % - Markeringsfarve6 2 2" xfId="988" xr:uid="{00000000-0005-0000-0000-000020000000}"/>
    <cellStyle name="20 % - Markeringsfarve6 3" xfId="989" xr:uid="{00000000-0005-0000-0000-000021000000}"/>
    <cellStyle name="20 % - Markeringsfarve6 4" xfId="990" xr:uid="{00000000-0005-0000-0000-000022000000}"/>
    <cellStyle name="20 % - Markeringsfarve6 5" xfId="991" xr:uid="{00000000-0005-0000-0000-000023000000}"/>
    <cellStyle name="20% - Accent1 2" xfId="992" xr:uid="{00000000-0005-0000-0000-000025000000}"/>
    <cellStyle name="20% - Accent2 2" xfId="993" xr:uid="{00000000-0005-0000-0000-000027000000}"/>
    <cellStyle name="20% - Accent3 2" xfId="994" xr:uid="{00000000-0005-0000-0000-000029000000}"/>
    <cellStyle name="20% - Accent4 2" xfId="995" xr:uid="{00000000-0005-0000-0000-00002B000000}"/>
    <cellStyle name="20% - Accent5 2" xfId="996" xr:uid="{00000000-0005-0000-0000-00002D000000}"/>
    <cellStyle name="20% - Accent6 2" xfId="997" xr:uid="{00000000-0005-0000-0000-00002F000000}"/>
    <cellStyle name="20% - Colore 1" xfId="7" xr:uid="{00000000-0005-0000-0000-000030000000}"/>
    <cellStyle name="20% - Colore 1 2" xfId="1154" xr:uid="{00000000-0005-0000-0000-000031000000}"/>
    <cellStyle name="20% - Colore 2" xfId="8" xr:uid="{00000000-0005-0000-0000-000032000000}"/>
    <cellStyle name="20% - Colore 2 2" xfId="1155" xr:uid="{00000000-0005-0000-0000-000033000000}"/>
    <cellStyle name="20% - Colore 3" xfId="9" xr:uid="{00000000-0005-0000-0000-000034000000}"/>
    <cellStyle name="20% - Colore 3 2" xfId="1156" xr:uid="{00000000-0005-0000-0000-000035000000}"/>
    <cellStyle name="20% - Colore 4" xfId="10" xr:uid="{00000000-0005-0000-0000-000036000000}"/>
    <cellStyle name="20% - Colore 4 2" xfId="1157" xr:uid="{00000000-0005-0000-0000-000037000000}"/>
    <cellStyle name="20% - Colore 5" xfId="11" xr:uid="{00000000-0005-0000-0000-000038000000}"/>
    <cellStyle name="20% - Colore 5 2" xfId="1158" xr:uid="{00000000-0005-0000-0000-000039000000}"/>
    <cellStyle name="20% - Colore 6" xfId="12" xr:uid="{00000000-0005-0000-0000-00003A000000}"/>
    <cellStyle name="20% - Colore 6 2" xfId="1159" xr:uid="{00000000-0005-0000-0000-00003B000000}"/>
    <cellStyle name="40 % - Akzent1" xfId="13" builtinId="31" customBuiltin="1"/>
    <cellStyle name="40 % - Akzent2" xfId="14" builtinId="35" customBuiltin="1"/>
    <cellStyle name="40 % - Akzent3" xfId="15" builtinId="39" customBuiltin="1"/>
    <cellStyle name="40 % - Akzent4" xfId="16" builtinId="43" customBuiltin="1"/>
    <cellStyle name="40 % - Akzent5" xfId="17" builtinId="47" customBuiltin="1"/>
    <cellStyle name="40 % - Akzent6" xfId="18" builtinId="51" customBuiltin="1"/>
    <cellStyle name="40 % - Markeringsfarve1" xfId="1160" xr:uid="{00000000-0005-0000-0000-00003C000000}"/>
    <cellStyle name="40 % - Markeringsfarve1 2" xfId="998" xr:uid="{00000000-0005-0000-0000-00003D000000}"/>
    <cellStyle name="40 % - Markeringsfarve1 2 2" xfId="999" xr:uid="{00000000-0005-0000-0000-00003E000000}"/>
    <cellStyle name="40 % - Markeringsfarve1 3" xfId="1000" xr:uid="{00000000-0005-0000-0000-00003F000000}"/>
    <cellStyle name="40 % - Markeringsfarve1 4" xfId="1001" xr:uid="{00000000-0005-0000-0000-000040000000}"/>
    <cellStyle name="40 % - Markeringsfarve1 5" xfId="1002" xr:uid="{00000000-0005-0000-0000-000041000000}"/>
    <cellStyle name="40 % - Markeringsfarve2" xfId="1161" xr:uid="{00000000-0005-0000-0000-000042000000}"/>
    <cellStyle name="40 % - Markeringsfarve2 2" xfId="1003" xr:uid="{00000000-0005-0000-0000-000043000000}"/>
    <cellStyle name="40 % - Markeringsfarve2 2 2" xfId="1004" xr:uid="{00000000-0005-0000-0000-000044000000}"/>
    <cellStyle name="40 % - Markeringsfarve2 3" xfId="1005" xr:uid="{00000000-0005-0000-0000-000045000000}"/>
    <cellStyle name="40 % - Markeringsfarve2 4" xfId="1006" xr:uid="{00000000-0005-0000-0000-000046000000}"/>
    <cellStyle name="40 % - Markeringsfarve2 5" xfId="1007" xr:uid="{00000000-0005-0000-0000-000047000000}"/>
    <cellStyle name="40 % - Markeringsfarve3" xfId="1162" xr:uid="{00000000-0005-0000-0000-000048000000}"/>
    <cellStyle name="40 % - Markeringsfarve3 2" xfId="1008" xr:uid="{00000000-0005-0000-0000-000049000000}"/>
    <cellStyle name="40 % - Markeringsfarve3 2 2" xfId="1009" xr:uid="{00000000-0005-0000-0000-00004A000000}"/>
    <cellStyle name="40 % - Markeringsfarve3 3" xfId="1010" xr:uid="{00000000-0005-0000-0000-00004B000000}"/>
    <cellStyle name="40 % - Markeringsfarve3 4" xfId="1011" xr:uid="{00000000-0005-0000-0000-00004C000000}"/>
    <cellStyle name="40 % - Markeringsfarve3 5" xfId="1012" xr:uid="{00000000-0005-0000-0000-00004D000000}"/>
    <cellStyle name="40 % - Markeringsfarve4" xfId="1163" xr:uid="{00000000-0005-0000-0000-00004E000000}"/>
    <cellStyle name="40 % - Markeringsfarve4 2" xfId="1013" xr:uid="{00000000-0005-0000-0000-00004F000000}"/>
    <cellStyle name="40 % - Markeringsfarve4 2 2" xfId="1014" xr:uid="{00000000-0005-0000-0000-000050000000}"/>
    <cellStyle name="40 % - Markeringsfarve4 3" xfId="1015" xr:uid="{00000000-0005-0000-0000-000051000000}"/>
    <cellStyle name="40 % - Markeringsfarve4 4" xfId="1016" xr:uid="{00000000-0005-0000-0000-000052000000}"/>
    <cellStyle name="40 % - Markeringsfarve4 5" xfId="1017" xr:uid="{00000000-0005-0000-0000-000053000000}"/>
    <cellStyle name="40 % - Markeringsfarve5" xfId="1164" xr:uid="{00000000-0005-0000-0000-000054000000}"/>
    <cellStyle name="40 % - Markeringsfarve5 2" xfId="1018" xr:uid="{00000000-0005-0000-0000-000055000000}"/>
    <cellStyle name="40 % - Markeringsfarve5 2 2" xfId="1019" xr:uid="{00000000-0005-0000-0000-000056000000}"/>
    <cellStyle name="40 % - Markeringsfarve5 3" xfId="1020" xr:uid="{00000000-0005-0000-0000-000057000000}"/>
    <cellStyle name="40 % - Markeringsfarve5 4" xfId="1021" xr:uid="{00000000-0005-0000-0000-000058000000}"/>
    <cellStyle name="40 % - Markeringsfarve5 5" xfId="1022" xr:uid="{00000000-0005-0000-0000-000059000000}"/>
    <cellStyle name="40 % - Markeringsfarve6" xfId="1165" xr:uid="{00000000-0005-0000-0000-00005A000000}"/>
    <cellStyle name="40 % - Markeringsfarve6 2" xfId="1023" xr:uid="{00000000-0005-0000-0000-00005B000000}"/>
    <cellStyle name="40 % - Markeringsfarve6 2 2" xfId="1024" xr:uid="{00000000-0005-0000-0000-00005C000000}"/>
    <cellStyle name="40 % - Markeringsfarve6 3" xfId="1025" xr:uid="{00000000-0005-0000-0000-00005D000000}"/>
    <cellStyle name="40 % - Markeringsfarve6 4" xfId="1026" xr:uid="{00000000-0005-0000-0000-00005E000000}"/>
    <cellStyle name="40 % - Markeringsfarve6 5" xfId="1027" xr:uid="{00000000-0005-0000-0000-00005F000000}"/>
    <cellStyle name="40% - Accent1 2" xfId="1028" xr:uid="{00000000-0005-0000-0000-000061000000}"/>
    <cellStyle name="40% - Accent2 2" xfId="1029" xr:uid="{00000000-0005-0000-0000-000063000000}"/>
    <cellStyle name="40% - Accent3 2" xfId="1030" xr:uid="{00000000-0005-0000-0000-000065000000}"/>
    <cellStyle name="40% - Accent4 2" xfId="1031" xr:uid="{00000000-0005-0000-0000-000067000000}"/>
    <cellStyle name="40% - Accent5 2" xfId="1032" xr:uid="{00000000-0005-0000-0000-000069000000}"/>
    <cellStyle name="40% - Accent6 2" xfId="1033" xr:uid="{00000000-0005-0000-0000-00006B000000}"/>
    <cellStyle name="40% - Colore 1" xfId="19" xr:uid="{00000000-0005-0000-0000-00006C000000}"/>
    <cellStyle name="40% - Colore 1 2" xfId="1166" xr:uid="{00000000-0005-0000-0000-00006D000000}"/>
    <cellStyle name="40% - Colore 2" xfId="20" xr:uid="{00000000-0005-0000-0000-00006E000000}"/>
    <cellStyle name="40% - Colore 2 2" xfId="1167" xr:uid="{00000000-0005-0000-0000-00006F000000}"/>
    <cellStyle name="40% - Colore 3" xfId="21" xr:uid="{00000000-0005-0000-0000-000070000000}"/>
    <cellStyle name="40% - Colore 3 2" xfId="1168" xr:uid="{00000000-0005-0000-0000-000071000000}"/>
    <cellStyle name="40% - Colore 4" xfId="22" xr:uid="{00000000-0005-0000-0000-000072000000}"/>
    <cellStyle name="40% - Colore 4 2" xfId="1169" xr:uid="{00000000-0005-0000-0000-000073000000}"/>
    <cellStyle name="40% - Colore 5" xfId="23" xr:uid="{00000000-0005-0000-0000-000074000000}"/>
    <cellStyle name="40% - Colore 5 2" xfId="1170" xr:uid="{00000000-0005-0000-0000-000075000000}"/>
    <cellStyle name="40% - Colore 6" xfId="24" xr:uid="{00000000-0005-0000-0000-000076000000}"/>
    <cellStyle name="40% - Colore 6 2" xfId="1171" xr:uid="{00000000-0005-0000-0000-000077000000}"/>
    <cellStyle name="5x indented GHG Textfiels" xfId="25" xr:uid="{00000000-0005-0000-0000-000078000000}"/>
    <cellStyle name="60 % - Akzent1" xfId="26" builtinId="32" customBuiltin="1"/>
    <cellStyle name="60 % - Akzent2" xfId="27" builtinId="36" customBuiltin="1"/>
    <cellStyle name="60 % - Akzent3" xfId="28" builtinId="40" customBuiltin="1"/>
    <cellStyle name="60 % - Akzent4" xfId="29" builtinId="44" customBuiltin="1"/>
    <cellStyle name="60 % - Akzent5" xfId="30" builtinId="48" customBuiltin="1"/>
    <cellStyle name="60 % - Akzent6" xfId="31" builtinId="52" customBuiltin="1"/>
    <cellStyle name="60 % - Markeringsfarve1" xfId="1172" xr:uid="{00000000-0005-0000-0000-000079000000}"/>
    <cellStyle name="60 % - Markeringsfarve2" xfId="1173" xr:uid="{00000000-0005-0000-0000-00007A000000}"/>
    <cellStyle name="60 % - Markeringsfarve3" xfId="1174" xr:uid="{00000000-0005-0000-0000-00007B000000}"/>
    <cellStyle name="60 % - Markeringsfarve4" xfId="1175" xr:uid="{00000000-0005-0000-0000-00007C000000}"/>
    <cellStyle name="60 % - Markeringsfarve5" xfId="1176" xr:uid="{00000000-0005-0000-0000-00007D000000}"/>
    <cellStyle name="60 % - Markeringsfarve6" xfId="1177" xr:uid="{00000000-0005-0000-0000-00007E000000}"/>
    <cellStyle name="60% - Accent1 2" xfId="1034" xr:uid="{00000000-0005-0000-0000-000080000000}"/>
    <cellStyle name="60% - Accent2 2" xfId="1035" xr:uid="{00000000-0005-0000-0000-000082000000}"/>
    <cellStyle name="60% - Accent3 2" xfId="1036" xr:uid="{00000000-0005-0000-0000-000084000000}"/>
    <cellStyle name="60% - Accent4 2" xfId="1037" xr:uid="{00000000-0005-0000-0000-000086000000}"/>
    <cellStyle name="60% - Accent5 2" xfId="1038" xr:uid="{00000000-0005-0000-0000-000088000000}"/>
    <cellStyle name="60% - Accent6 2" xfId="1039" xr:uid="{00000000-0005-0000-0000-00008A000000}"/>
    <cellStyle name="60% - Colore 1" xfId="32" xr:uid="{00000000-0005-0000-0000-00008B000000}"/>
    <cellStyle name="60% - Colore 2" xfId="33" xr:uid="{00000000-0005-0000-0000-00008C000000}"/>
    <cellStyle name="60% - Colore 3" xfId="34" xr:uid="{00000000-0005-0000-0000-00008D000000}"/>
    <cellStyle name="60% - Colore 4" xfId="35" xr:uid="{00000000-0005-0000-0000-00008E000000}"/>
    <cellStyle name="60% - Colore 5" xfId="36" xr:uid="{00000000-0005-0000-0000-00008F000000}"/>
    <cellStyle name="60% - Colore 6" xfId="37" xr:uid="{00000000-0005-0000-0000-000090000000}"/>
    <cellStyle name="Accent1 2" xfId="1040" xr:uid="{00000000-0005-0000-0000-000092000000}"/>
    <cellStyle name="Accent2 2" xfId="1041" xr:uid="{00000000-0005-0000-0000-000094000000}"/>
    <cellStyle name="Accent3 2" xfId="1042" xr:uid="{00000000-0005-0000-0000-000096000000}"/>
    <cellStyle name="Accent4 2" xfId="1043" xr:uid="{00000000-0005-0000-0000-000098000000}"/>
    <cellStyle name="Accent5 2" xfId="1044" xr:uid="{00000000-0005-0000-0000-00009A000000}"/>
    <cellStyle name="Accent6 2" xfId="1045" xr:uid="{00000000-0005-0000-0000-00009C000000}"/>
    <cellStyle name="AggOrange_CRFReport-template" xfId="44" xr:uid="{00000000-0005-0000-0000-00009D000000}"/>
    <cellStyle name="AggOrange9_CRFReport-template" xfId="45" xr:uid="{00000000-0005-0000-0000-00009E000000}"/>
    <cellStyle name="Akzent1" xfId="38" builtinId="29" customBuiltin="1"/>
    <cellStyle name="Akzent2" xfId="39" builtinId="33" customBuiltin="1"/>
    <cellStyle name="Akzent3" xfId="40" builtinId="37" customBuiltin="1"/>
    <cellStyle name="Akzent4" xfId="41" builtinId="41" customBuiltin="1"/>
    <cellStyle name="Akzent5" xfId="42" builtinId="45" customBuiltin="1"/>
    <cellStyle name="Akzent6" xfId="43" builtinId="49" customBuiltin="1"/>
    <cellStyle name="Ausgabe" xfId="727" builtinId="21" customBuiltin="1"/>
    <cellStyle name="Bad 2" xfId="1046" xr:uid="{00000000-0005-0000-0000-0000A0000000}"/>
    <cellStyle name="Bad 3" xfId="1178" xr:uid="{00000000-0005-0000-0000-0000A1000000}"/>
    <cellStyle name="Bemærk! 2" xfId="1047" xr:uid="{00000000-0005-0000-0000-0000A2000000}"/>
    <cellStyle name="Bemærk! 2 2" xfId="1048" xr:uid="{00000000-0005-0000-0000-0000A3000000}"/>
    <cellStyle name="Bemærk! 3" xfId="1049" xr:uid="{00000000-0005-0000-0000-0000A4000000}"/>
    <cellStyle name="Bemærk! 3 2" xfId="1050" xr:uid="{00000000-0005-0000-0000-0000A5000000}"/>
    <cellStyle name="Bemærk! 4" xfId="1051" xr:uid="{00000000-0005-0000-0000-0000A6000000}"/>
    <cellStyle name="Bemærk! 5" xfId="1052" xr:uid="{00000000-0005-0000-0000-0000A7000000}"/>
    <cellStyle name="Berechnung" xfId="57" builtinId="22" customBuiltin="1"/>
    <cellStyle name="C01_Main head" xfId="1053" xr:uid="{00000000-0005-0000-0000-0000A8000000}"/>
    <cellStyle name="C02_Column heads" xfId="1054" xr:uid="{00000000-0005-0000-0000-0000A9000000}"/>
    <cellStyle name="C03_Sub head bold" xfId="1055" xr:uid="{00000000-0005-0000-0000-0000AA000000}"/>
    <cellStyle name="C03a_Sub head" xfId="1056" xr:uid="{00000000-0005-0000-0000-0000AB000000}"/>
    <cellStyle name="C04_Total text white bold" xfId="1057" xr:uid="{00000000-0005-0000-0000-0000AC000000}"/>
    <cellStyle name="C04a_Total text black with rule" xfId="1058" xr:uid="{00000000-0005-0000-0000-0000AD000000}"/>
    <cellStyle name="C05_Main text" xfId="1059" xr:uid="{00000000-0005-0000-0000-0000AE000000}"/>
    <cellStyle name="C06_Figs" xfId="1060" xr:uid="{00000000-0005-0000-0000-0000AF000000}"/>
    <cellStyle name="C07_Figs 1 dec percent" xfId="1061" xr:uid="{00000000-0005-0000-0000-0000B0000000}"/>
    <cellStyle name="C08_Figs 1 decimal" xfId="1062" xr:uid="{00000000-0005-0000-0000-0000B1000000}"/>
    <cellStyle name="C09_Notes" xfId="1063" xr:uid="{00000000-0005-0000-0000-0000B2000000}"/>
    <cellStyle name="Calcolo" xfId="47" xr:uid="{00000000-0005-0000-0000-0000B3000000}"/>
    <cellStyle name="Calcolo 2" xfId="48" xr:uid="{00000000-0005-0000-0000-0000B4000000}"/>
    <cellStyle name="Calcolo 2 2" xfId="49" xr:uid="{00000000-0005-0000-0000-0000B5000000}"/>
    <cellStyle name="Calcolo 2 3" xfId="50" xr:uid="{00000000-0005-0000-0000-0000B6000000}"/>
    <cellStyle name="Calcolo 2 4" xfId="51" xr:uid="{00000000-0005-0000-0000-0000B7000000}"/>
    <cellStyle name="Calcolo 2 5" xfId="52" xr:uid="{00000000-0005-0000-0000-0000B8000000}"/>
    <cellStyle name="Calcolo 3" xfId="53" xr:uid="{00000000-0005-0000-0000-0000B9000000}"/>
    <cellStyle name="Calcolo 4" xfId="54" xr:uid="{00000000-0005-0000-0000-0000BA000000}"/>
    <cellStyle name="Calcolo 5" xfId="55" xr:uid="{00000000-0005-0000-0000-0000BB000000}"/>
    <cellStyle name="Calcolo 6" xfId="56" xr:uid="{00000000-0005-0000-0000-0000BC000000}"/>
    <cellStyle name="Calculation 2" xfId="1064" xr:uid="{00000000-0005-0000-0000-0000BE000000}"/>
    <cellStyle name="Cella collegata" xfId="58" xr:uid="{00000000-0005-0000-0000-0000BF000000}"/>
    <cellStyle name="Cella da controllare" xfId="59" xr:uid="{00000000-0005-0000-0000-0000C0000000}"/>
    <cellStyle name="Check Cell 2" xfId="1065" xr:uid="{00000000-0005-0000-0000-0000C2000000}"/>
    <cellStyle name="Colore 1" xfId="61" xr:uid="{00000000-0005-0000-0000-0000C3000000}"/>
    <cellStyle name="Colore 2" xfId="62" xr:uid="{00000000-0005-0000-0000-0000C4000000}"/>
    <cellStyle name="Colore 3" xfId="63" xr:uid="{00000000-0005-0000-0000-0000C5000000}"/>
    <cellStyle name="Colore 4" xfId="64" xr:uid="{00000000-0005-0000-0000-0000C6000000}"/>
    <cellStyle name="Colore 5" xfId="65" xr:uid="{00000000-0005-0000-0000-0000C7000000}"/>
    <cellStyle name="Colore 6" xfId="66" xr:uid="{00000000-0005-0000-0000-0000C8000000}"/>
    <cellStyle name="Comma 10" xfId="1066" xr:uid="{00000000-0005-0000-0000-0000CA000000}"/>
    <cellStyle name="Comma 2" xfId="67" xr:uid="{00000000-0005-0000-0000-0000CB000000}"/>
    <cellStyle name="Comma 2 2" xfId="68" xr:uid="{00000000-0005-0000-0000-0000CC000000}"/>
    <cellStyle name="Comma 2 3" xfId="69" xr:uid="{00000000-0005-0000-0000-0000CD000000}"/>
    <cellStyle name="Comma 2 3 2" xfId="1179" xr:uid="{00000000-0005-0000-0000-0000CE000000}"/>
    <cellStyle name="Comma 2 3 2 2" xfId="1180" xr:uid="{00000000-0005-0000-0000-0000CF000000}"/>
    <cellStyle name="Comma 2 4" xfId="1181" xr:uid="{00000000-0005-0000-0000-0000D0000000}"/>
    <cellStyle name="Comma 3" xfId="70" xr:uid="{00000000-0005-0000-0000-0000D1000000}"/>
    <cellStyle name="Comma 3 2" xfId="1067" xr:uid="{00000000-0005-0000-0000-0000D2000000}"/>
    <cellStyle name="Comma 3 3" xfId="1068" xr:uid="{00000000-0005-0000-0000-0000D3000000}"/>
    <cellStyle name="Comma 3 4" xfId="1069" xr:uid="{00000000-0005-0000-0000-0000D4000000}"/>
    <cellStyle name="Comma 4" xfId="1070" xr:uid="{00000000-0005-0000-0000-0000D5000000}"/>
    <cellStyle name="Comma 4 2" xfId="1071" xr:uid="{00000000-0005-0000-0000-0000D6000000}"/>
    <cellStyle name="Comma 4 3" xfId="1072" xr:uid="{00000000-0005-0000-0000-0000D7000000}"/>
    <cellStyle name="Comma 4 4" xfId="1073" xr:uid="{00000000-0005-0000-0000-0000D8000000}"/>
    <cellStyle name="Comma 5" xfId="1074" xr:uid="{00000000-0005-0000-0000-0000D9000000}"/>
    <cellStyle name="Comma 5 2" xfId="1075" xr:uid="{00000000-0005-0000-0000-0000DA000000}"/>
    <cellStyle name="Comma 6" xfId="1076" xr:uid="{00000000-0005-0000-0000-0000DB000000}"/>
    <cellStyle name="Comma 7" xfId="1077" xr:uid="{00000000-0005-0000-0000-0000DC000000}"/>
    <cellStyle name="Comma 8" xfId="1078" xr:uid="{00000000-0005-0000-0000-0000DD000000}"/>
    <cellStyle name="Comma 9" xfId="1079" xr:uid="{00000000-0005-0000-0000-0000DE000000}"/>
    <cellStyle name="Comma 9 2" xfId="1080" xr:uid="{00000000-0005-0000-0000-0000DF000000}"/>
    <cellStyle name="Comma 9 3" xfId="1081" xr:uid="{00000000-0005-0000-0000-0000E0000000}"/>
    <cellStyle name="Comma0 - Type3" xfId="1182" xr:uid="{00000000-0005-0000-0000-0000E1000000}"/>
    <cellStyle name="CustomizationCells" xfId="71" xr:uid="{00000000-0005-0000-0000-0000E2000000}"/>
    <cellStyle name="CustomizationCells 2" xfId="1183" xr:uid="{00000000-0005-0000-0000-0000E3000000}"/>
    <cellStyle name="Eingabe" xfId="210" builtinId="20" customBuiltin="1"/>
    <cellStyle name="Ergebnis" xfId="943" builtinId="25" customBuiltin="1"/>
    <cellStyle name="Erklärender Text" xfId="204" builtinId="53" customBuiltin="1"/>
    <cellStyle name="Euro" xfId="72" xr:uid="{00000000-0005-0000-0000-0000E4000000}"/>
    <cellStyle name="Euro 10" xfId="73" xr:uid="{00000000-0005-0000-0000-0000E5000000}"/>
    <cellStyle name="Euro 10 2" xfId="74" xr:uid="{00000000-0005-0000-0000-0000E6000000}"/>
    <cellStyle name="Euro 10 3" xfId="75" xr:uid="{00000000-0005-0000-0000-0000E7000000}"/>
    <cellStyle name="Euro 10 3 2" xfId="1184" xr:uid="{00000000-0005-0000-0000-0000E8000000}"/>
    <cellStyle name="Euro 10 3 2 2" xfId="1185" xr:uid="{00000000-0005-0000-0000-0000E9000000}"/>
    <cellStyle name="Euro 10 4" xfId="1186" xr:uid="{00000000-0005-0000-0000-0000EA000000}"/>
    <cellStyle name="Euro 10 4 2" xfId="1187" xr:uid="{00000000-0005-0000-0000-0000EB000000}"/>
    <cellStyle name="Euro 10 5" xfId="1188" xr:uid="{00000000-0005-0000-0000-0000EC000000}"/>
    <cellStyle name="Euro 11" xfId="76" xr:uid="{00000000-0005-0000-0000-0000ED000000}"/>
    <cellStyle name="Euro 11 2" xfId="77" xr:uid="{00000000-0005-0000-0000-0000EE000000}"/>
    <cellStyle name="Euro 11 3" xfId="78" xr:uid="{00000000-0005-0000-0000-0000EF000000}"/>
    <cellStyle name="Euro 11 3 2" xfId="1189" xr:uid="{00000000-0005-0000-0000-0000F0000000}"/>
    <cellStyle name="Euro 11 3 2 2" xfId="1190" xr:uid="{00000000-0005-0000-0000-0000F1000000}"/>
    <cellStyle name="Euro 11 4" xfId="1191" xr:uid="{00000000-0005-0000-0000-0000F2000000}"/>
    <cellStyle name="Euro 11 4 2" xfId="1192" xr:uid="{00000000-0005-0000-0000-0000F3000000}"/>
    <cellStyle name="Euro 11 5" xfId="1193" xr:uid="{00000000-0005-0000-0000-0000F4000000}"/>
    <cellStyle name="Euro 12" xfId="79" xr:uid="{00000000-0005-0000-0000-0000F5000000}"/>
    <cellStyle name="Euro 12 2" xfId="80" xr:uid="{00000000-0005-0000-0000-0000F6000000}"/>
    <cellStyle name="Euro 12 3" xfId="81" xr:uid="{00000000-0005-0000-0000-0000F7000000}"/>
    <cellStyle name="Euro 12 3 2" xfId="1194" xr:uid="{00000000-0005-0000-0000-0000F8000000}"/>
    <cellStyle name="Euro 12 3 2 2" xfId="1195" xr:uid="{00000000-0005-0000-0000-0000F9000000}"/>
    <cellStyle name="Euro 12 4" xfId="1196" xr:uid="{00000000-0005-0000-0000-0000FA000000}"/>
    <cellStyle name="Euro 12 4 2" xfId="1197" xr:uid="{00000000-0005-0000-0000-0000FB000000}"/>
    <cellStyle name="Euro 12 5" xfId="1198" xr:uid="{00000000-0005-0000-0000-0000FC000000}"/>
    <cellStyle name="Euro 13" xfId="82" xr:uid="{00000000-0005-0000-0000-0000FD000000}"/>
    <cellStyle name="Euro 13 2" xfId="83" xr:uid="{00000000-0005-0000-0000-0000FE000000}"/>
    <cellStyle name="Euro 13 3" xfId="84" xr:uid="{00000000-0005-0000-0000-0000FF000000}"/>
    <cellStyle name="Euro 13 3 2" xfId="1199" xr:uid="{00000000-0005-0000-0000-000000010000}"/>
    <cellStyle name="Euro 13 3 2 2" xfId="1200" xr:uid="{00000000-0005-0000-0000-000001010000}"/>
    <cellStyle name="Euro 13 4" xfId="1201" xr:uid="{00000000-0005-0000-0000-000002010000}"/>
    <cellStyle name="Euro 13 4 2" xfId="1202" xr:uid="{00000000-0005-0000-0000-000003010000}"/>
    <cellStyle name="Euro 13 5" xfId="1203" xr:uid="{00000000-0005-0000-0000-000004010000}"/>
    <cellStyle name="Euro 14" xfId="85" xr:uid="{00000000-0005-0000-0000-000005010000}"/>
    <cellStyle name="Euro 14 2" xfId="86" xr:uid="{00000000-0005-0000-0000-000006010000}"/>
    <cellStyle name="Euro 14 3" xfId="87" xr:uid="{00000000-0005-0000-0000-000007010000}"/>
    <cellStyle name="Euro 14 3 2" xfId="1204" xr:uid="{00000000-0005-0000-0000-000008010000}"/>
    <cellStyle name="Euro 14 3 2 2" xfId="1205" xr:uid="{00000000-0005-0000-0000-000009010000}"/>
    <cellStyle name="Euro 14 4" xfId="1206" xr:uid="{00000000-0005-0000-0000-00000A010000}"/>
    <cellStyle name="Euro 14 4 2" xfId="1207" xr:uid="{00000000-0005-0000-0000-00000B010000}"/>
    <cellStyle name="Euro 14 5" xfId="1208" xr:uid="{00000000-0005-0000-0000-00000C010000}"/>
    <cellStyle name="Euro 15" xfId="88" xr:uid="{00000000-0005-0000-0000-00000D010000}"/>
    <cellStyle name="Euro 15 2" xfId="89" xr:uid="{00000000-0005-0000-0000-00000E010000}"/>
    <cellStyle name="Euro 15 3" xfId="90" xr:uid="{00000000-0005-0000-0000-00000F010000}"/>
    <cellStyle name="Euro 15 3 2" xfId="1209" xr:uid="{00000000-0005-0000-0000-000010010000}"/>
    <cellStyle name="Euro 15 3 2 2" xfId="1210" xr:uid="{00000000-0005-0000-0000-000011010000}"/>
    <cellStyle name="Euro 15 4" xfId="1211" xr:uid="{00000000-0005-0000-0000-000012010000}"/>
    <cellStyle name="Euro 15 4 2" xfId="1212" xr:uid="{00000000-0005-0000-0000-000013010000}"/>
    <cellStyle name="Euro 15 5" xfId="1213" xr:uid="{00000000-0005-0000-0000-000014010000}"/>
    <cellStyle name="Euro 16" xfId="91" xr:uid="{00000000-0005-0000-0000-000015010000}"/>
    <cellStyle name="Euro 16 2" xfId="92" xr:uid="{00000000-0005-0000-0000-000016010000}"/>
    <cellStyle name="Euro 16 3" xfId="93" xr:uid="{00000000-0005-0000-0000-000017010000}"/>
    <cellStyle name="Euro 16 3 2" xfId="1214" xr:uid="{00000000-0005-0000-0000-000018010000}"/>
    <cellStyle name="Euro 16 3 2 2" xfId="1215" xr:uid="{00000000-0005-0000-0000-000019010000}"/>
    <cellStyle name="Euro 16 4" xfId="1216" xr:uid="{00000000-0005-0000-0000-00001A010000}"/>
    <cellStyle name="Euro 16 4 2" xfId="1217" xr:uid="{00000000-0005-0000-0000-00001B010000}"/>
    <cellStyle name="Euro 16 5" xfId="1218" xr:uid="{00000000-0005-0000-0000-00001C010000}"/>
    <cellStyle name="Euro 17" xfId="94" xr:uid="{00000000-0005-0000-0000-00001D010000}"/>
    <cellStyle name="Euro 17 2" xfId="95" xr:uid="{00000000-0005-0000-0000-00001E010000}"/>
    <cellStyle name="Euro 17 3" xfId="96" xr:uid="{00000000-0005-0000-0000-00001F010000}"/>
    <cellStyle name="Euro 17 3 2" xfId="1219" xr:uid="{00000000-0005-0000-0000-000020010000}"/>
    <cellStyle name="Euro 17 3 2 2" xfId="1220" xr:uid="{00000000-0005-0000-0000-000021010000}"/>
    <cellStyle name="Euro 17 4" xfId="1221" xr:uid="{00000000-0005-0000-0000-000022010000}"/>
    <cellStyle name="Euro 17 4 2" xfId="1222" xr:uid="{00000000-0005-0000-0000-000023010000}"/>
    <cellStyle name="Euro 17 5" xfId="1223" xr:uid="{00000000-0005-0000-0000-000024010000}"/>
    <cellStyle name="Euro 18" xfId="97" xr:uid="{00000000-0005-0000-0000-000025010000}"/>
    <cellStyle name="Euro 18 2" xfId="98" xr:uid="{00000000-0005-0000-0000-000026010000}"/>
    <cellStyle name="Euro 18 3" xfId="99" xr:uid="{00000000-0005-0000-0000-000027010000}"/>
    <cellStyle name="Euro 18 3 2" xfId="1224" xr:uid="{00000000-0005-0000-0000-000028010000}"/>
    <cellStyle name="Euro 18 3 2 2" xfId="1225" xr:uid="{00000000-0005-0000-0000-000029010000}"/>
    <cellStyle name="Euro 18 4" xfId="1226" xr:uid="{00000000-0005-0000-0000-00002A010000}"/>
    <cellStyle name="Euro 18 4 2" xfId="1227" xr:uid="{00000000-0005-0000-0000-00002B010000}"/>
    <cellStyle name="Euro 18 5" xfId="1228" xr:uid="{00000000-0005-0000-0000-00002C010000}"/>
    <cellStyle name="Euro 19" xfId="100" xr:uid="{00000000-0005-0000-0000-00002D010000}"/>
    <cellStyle name="Euro 19 2" xfId="101" xr:uid="{00000000-0005-0000-0000-00002E010000}"/>
    <cellStyle name="Euro 19 3" xfId="102" xr:uid="{00000000-0005-0000-0000-00002F010000}"/>
    <cellStyle name="Euro 19 3 2" xfId="1229" xr:uid="{00000000-0005-0000-0000-000030010000}"/>
    <cellStyle name="Euro 19 3 2 2" xfId="1230" xr:uid="{00000000-0005-0000-0000-000031010000}"/>
    <cellStyle name="Euro 19 4" xfId="1231" xr:uid="{00000000-0005-0000-0000-000032010000}"/>
    <cellStyle name="Euro 19 4 2" xfId="1232" xr:uid="{00000000-0005-0000-0000-000033010000}"/>
    <cellStyle name="Euro 19 5" xfId="1233" xr:uid="{00000000-0005-0000-0000-000034010000}"/>
    <cellStyle name="Euro 2" xfId="103" xr:uid="{00000000-0005-0000-0000-000035010000}"/>
    <cellStyle name="Euro 2 2" xfId="104" xr:uid="{00000000-0005-0000-0000-000036010000}"/>
    <cellStyle name="Euro 2 3" xfId="105" xr:uid="{00000000-0005-0000-0000-000037010000}"/>
    <cellStyle name="Euro 2 3 2" xfId="1234" xr:uid="{00000000-0005-0000-0000-000038010000}"/>
    <cellStyle name="Euro 2 3 2 2" xfId="1235" xr:uid="{00000000-0005-0000-0000-000039010000}"/>
    <cellStyle name="Euro 2 4" xfId="1236" xr:uid="{00000000-0005-0000-0000-00003A010000}"/>
    <cellStyle name="Euro 2 4 2" xfId="1237" xr:uid="{00000000-0005-0000-0000-00003B010000}"/>
    <cellStyle name="Euro 2 5" xfId="1238" xr:uid="{00000000-0005-0000-0000-00003C010000}"/>
    <cellStyle name="Euro 20" xfId="106" xr:uid="{00000000-0005-0000-0000-00003D010000}"/>
    <cellStyle name="Euro 20 2" xfId="107" xr:uid="{00000000-0005-0000-0000-00003E010000}"/>
    <cellStyle name="Euro 20 3" xfId="108" xr:uid="{00000000-0005-0000-0000-00003F010000}"/>
    <cellStyle name="Euro 20 3 2" xfId="1239" xr:uid="{00000000-0005-0000-0000-000040010000}"/>
    <cellStyle name="Euro 20 3 2 2" xfId="1240" xr:uid="{00000000-0005-0000-0000-000041010000}"/>
    <cellStyle name="Euro 20 4" xfId="1241" xr:uid="{00000000-0005-0000-0000-000042010000}"/>
    <cellStyle name="Euro 20 4 2" xfId="1242" xr:uid="{00000000-0005-0000-0000-000043010000}"/>
    <cellStyle name="Euro 20 5" xfId="1243" xr:uid="{00000000-0005-0000-0000-000044010000}"/>
    <cellStyle name="Euro 21" xfId="109" xr:uid="{00000000-0005-0000-0000-000045010000}"/>
    <cellStyle name="Euro 21 2" xfId="110" xr:uid="{00000000-0005-0000-0000-000046010000}"/>
    <cellStyle name="Euro 21 3" xfId="111" xr:uid="{00000000-0005-0000-0000-000047010000}"/>
    <cellStyle name="Euro 21 3 2" xfId="1244" xr:uid="{00000000-0005-0000-0000-000048010000}"/>
    <cellStyle name="Euro 21 3 2 2" xfId="1245" xr:uid="{00000000-0005-0000-0000-000049010000}"/>
    <cellStyle name="Euro 21 4" xfId="1246" xr:uid="{00000000-0005-0000-0000-00004A010000}"/>
    <cellStyle name="Euro 21 4 2" xfId="1247" xr:uid="{00000000-0005-0000-0000-00004B010000}"/>
    <cellStyle name="Euro 21 5" xfId="1248" xr:uid="{00000000-0005-0000-0000-00004C010000}"/>
    <cellStyle name="Euro 22" xfId="112" xr:uid="{00000000-0005-0000-0000-00004D010000}"/>
    <cellStyle name="Euro 22 2" xfId="113" xr:uid="{00000000-0005-0000-0000-00004E010000}"/>
    <cellStyle name="Euro 22 3" xfId="114" xr:uid="{00000000-0005-0000-0000-00004F010000}"/>
    <cellStyle name="Euro 22 3 2" xfId="1249" xr:uid="{00000000-0005-0000-0000-000050010000}"/>
    <cellStyle name="Euro 22 3 2 2" xfId="1250" xr:uid="{00000000-0005-0000-0000-000051010000}"/>
    <cellStyle name="Euro 22 4" xfId="1251" xr:uid="{00000000-0005-0000-0000-000052010000}"/>
    <cellStyle name="Euro 22 4 2" xfId="1252" xr:uid="{00000000-0005-0000-0000-000053010000}"/>
    <cellStyle name="Euro 22 5" xfId="1253" xr:uid="{00000000-0005-0000-0000-000054010000}"/>
    <cellStyle name="Euro 23" xfId="115" xr:uid="{00000000-0005-0000-0000-000055010000}"/>
    <cellStyle name="Euro 23 2" xfId="116" xr:uid="{00000000-0005-0000-0000-000056010000}"/>
    <cellStyle name="Euro 23 3" xfId="117" xr:uid="{00000000-0005-0000-0000-000057010000}"/>
    <cellStyle name="Euro 23 3 2" xfId="1254" xr:uid="{00000000-0005-0000-0000-000058010000}"/>
    <cellStyle name="Euro 23 3 2 2" xfId="1255" xr:uid="{00000000-0005-0000-0000-000059010000}"/>
    <cellStyle name="Euro 23 4" xfId="1256" xr:uid="{00000000-0005-0000-0000-00005A010000}"/>
    <cellStyle name="Euro 23 4 2" xfId="1257" xr:uid="{00000000-0005-0000-0000-00005B010000}"/>
    <cellStyle name="Euro 23 5" xfId="1258" xr:uid="{00000000-0005-0000-0000-00005C010000}"/>
    <cellStyle name="Euro 24" xfId="118" xr:uid="{00000000-0005-0000-0000-00005D010000}"/>
    <cellStyle name="Euro 24 2" xfId="119" xr:uid="{00000000-0005-0000-0000-00005E010000}"/>
    <cellStyle name="Euro 24 3" xfId="120" xr:uid="{00000000-0005-0000-0000-00005F010000}"/>
    <cellStyle name="Euro 24 3 2" xfId="1259" xr:uid="{00000000-0005-0000-0000-000060010000}"/>
    <cellStyle name="Euro 24 3 2 2" xfId="1260" xr:uid="{00000000-0005-0000-0000-000061010000}"/>
    <cellStyle name="Euro 24 4" xfId="1261" xr:uid="{00000000-0005-0000-0000-000062010000}"/>
    <cellStyle name="Euro 24 4 2" xfId="1262" xr:uid="{00000000-0005-0000-0000-000063010000}"/>
    <cellStyle name="Euro 24 5" xfId="1263" xr:uid="{00000000-0005-0000-0000-000064010000}"/>
    <cellStyle name="Euro 25" xfId="121" xr:uid="{00000000-0005-0000-0000-000065010000}"/>
    <cellStyle name="Euro 25 2" xfId="122" xr:uid="{00000000-0005-0000-0000-000066010000}"/>
    <cellStyle name="Euro 25 3" xfId="123" xr:uid="{00000000-0005-0000-0000-000067010000}"/>
    <cellStyle name="Euro 25 3 2" xfId="1264" xr:uid="{00000000-0005-0000-0000-000068010000}"/>
    <cellStyle name="Euro 25 3 2 2" xfId="1265" xr:uid="{00000000-0005-0000-0000-000069010000}"/>
    <cellStyle name="Euro 25 4" xfId="1266" xr:uid="{00000000-0005-0000-0000-00006A010000}"/>
    <cellStyle name="Euro 25 4 2" xfId="1267" xr:uid="{00000000-0005-0000-0000-00006B010000}"/>
    <cellStyle name="Euro 25 5" xfId="1268" xr:uid="{00000000-0005-0000-0000-00006C010000}"/>
    <cellStyle name="Euro 26" xfId="124" xr:uid="{00000000-0005-0000-0000-00006D010000}"/>
    <cellStyle name="Euro 26 2" xfId="125" xr:uid="{00000000-0005-0000-0000-00006E010000}"/>
    <cellStyle name="Euro 26 3" xfId="126" xr:uid="{00000000-0005-0000-0000-00006F010000}"/>
    <cellStyle name="Euro 26 3 2" xfId="1269" xr:uid="{00000000-0005-0000-0000-000070010000}"/>
    <cellStyle name="Euro 26 3 2 2" xfId="1270" xr:uid="{00000000-0005-0000-0000-000071010000}"/>
    <cellStyle name="Euro 26 4" xfId="1271" xr:uid="{00000000-0005-0000-0000-000072010000}"/>
    <cellStyle name="Euro 26 4 2" xfId="1272" xr:uid="{00000000-0005-0000-0000-000073010000}"/>
    <cellStyle name="Euro 26 5" xfId="1273" xr:uid="{00000000-0005-0000-0000-000074010000}"/>
    <cellStyle name="Euro 27" xfId="127" xr:uid="{00000000-0005-0000-0000-000075010000}"/>
    <cellStyle name="Euro 27 2" xfId="128" xr:uid="{00000000-0005-0000-0000-000076010000}"/>
    <cellStyle name="Euro 27 3" xfId="129" xr:uid="{00000000-0005-0000-0000-000077010000}"/>
    <cellStyle name="Euro 27 3 2" xfId="1274" xr:uid="{00000000-0005-0000-0000-000078010000}"/>
    <cellStyle name="Euro 27 3 2 2" xfId="1275" xr:uid="{00000000-0005-0000-0000-000079010000}"/>
    <cellStyle name="Euro 27 4" xfId="1276" xr:uid="{00000000-0005-0000-0000-00007A010000}"/>
    <cellStyle name="Euro 27 4 2" xfId="1277" xr:uid="{00000000-0005-0000-0000-00007B010000}"/>
    <cellStyle name="Euro 27 5" xfId="1278" xr:uid="{00000000-0005-0000-0000-00007C010000}"/>
    <cellStyle name="Euro 28" xfId="130" xr:uid="{00000000-0005-0000-0000-00007D010000}"/>
    <cellStyle name="Euro 28 2" xfId="131" xr:uid="{00000000-0005-0000-0000-00007E010000}"/>
    <cellStyle name="Euro 28 3" xfId="132" xr:uid="{00000000-0005-0000-0000-00007F010000}"/>
    <cellStyle name="Euro 28 3 2" xfId="1279" xr:uid="{00000000-0005-0000-0000-000080010000}"/>
    <cellStyle name="Euro 28 3 2 2" xfId="1280" xr:uid="{00000000-0005-0000-0000-000081010000}"/>
    <cellStyle name="Euro 28 4" xfId="1281" xr:uid="{00000000-0005-0000-0000-000082010000}"/>
    <cellStyle name="Euro 28 4 2" xfId="1282" xr:uid="{00000000-0005-0000-0000-000083010000}"/>
    <cellStyle name="Euro 28 5" xfId="1283" xr:uid="{00000000-0005-0000-0000-000084010000}"/>
    <cellStyle name="Euro 29" xfId="133" xr:uid="{00000000-0005-0000-0000-000085010000}"/>
    <cellStyle name="Euro 29 2" xfId="134" xr:uid="{00000000-0005-0000-0000-000086010000}"/>
    <cellStyle name="Euro 29 3" xfId="135" xr:uid="{00000000-0005-0000-0000-000087010000}"/>
    <cellStyle name="Euro 29 3 2" xfId="1284" xr:uid="{00000000-0005-0000-0000-000088010000}"/>
    <cellStyle name="Euro 29 3 2 2" xfId="1285" xr:uid="{00000000-0005-0000-0000-000089010000}"/>
    <cellStyle name="Euro 29 4" xfId="1286" xr:uid="{00000000-0005-0000-0000-00008A010000}"/>
    <cellStyle name="Euro 29 4 2" xfId="1287" xr:uid="{00000000-0005-0000-0000-00008B010000}"/>
    <cellStyle name="Euro 29 5" xfId="1288" xr:uid="{00000000-0005-0000-0000-00008C010000}"/>
    <cellStyle name="Euro 3" xfId="136" xr:uid="{00000000-0005-0000-0000-00008D010000}"/>
    <cellStyle name="Euro 3 2" xfId="137" xr:uid="{00000000-0005-0000-0000-00008E010000}"/>
    <cellStyle name="Euro 3 3" xfId="138" xr:uid="{00000000-0005-0000-0000-00008F010000}"/>
    <cellStyle name="Euro 3 3 2" xfId="1289" xr:uid="{00000000-0005-0000-0000-000090010000}"/>
    <cellStyle name="Euro 3 3 2 2" xfId="1290" xr:uid="{00000000-0005-0000-0000-000091010000}"/>
    <cellStyle name="Euro 3 4" xfId="1291" xr:uid="{00000000-0005-0000-0000-000092010000}"/>
    <cellStyle name="Euro 3 4 2" xfId="1292" xr:uid="{00000000-0005-0000-0000-000093010000}"/>
    <cellStyle name="Euro 3 5" xfId="1293" xr:uid="{00000000-0005-0000-0000-000094010000}"/>
    <cellStyle name="Euro 30" xfId="139" xr:uid="{00000000-0005-0000-0000-000095010000}"/>
    <cellStyle name="Euro 30 2" xfId="140" xr:uid="{00000000-0005-0000-0000-000096010000}"/>
    <cellStyle name="Euro 30 3" xfId="141" xr:uid="{00000000-0005-0000-0000-000097010000}"/>
    <cellStyle name="Euro 30 3 2" xfId="1294" xr:uid="{00000000-0005-0000-0000-000098010000}"/>
    <cellStyle name="Euro 30 3 2 2" xfId="1295" xr:uid="{00000000-0005-0000-0000-000099010000}"/>
    <cellStyle name="Euro 30 4" xfId="1296" xr:uid="{00000000-0005-0000-0000-00009A010000}"/>
    <cellStyle name="Euro 30 4 2" xfId="1297" xr:uid="{00000000-0005-0000-0000-00009B010000}"/>
    <cellStyle name="Euro 30 5" xfId="1298" xr:uid="{00000000-0005-0000-0000-00009C010000}"/>
    <cellStyle name="Euro 31" xfId="142" xr:uid="{00000000-0005-0000-0000-00009D010000}"/>
    <cellStyle name="Euro 31 2" xfId="143" xr:uid="{00000000-0005-0000-0000-00009E010000}"/>
    <cellStyle name="Euro 31 3" xfId="144" xr:uid="{00000000-0005-0000-0000-00009F010000}"/>
    <cellStyle name="Euro 31 3 2" xfId="1299" xr:uid="{00000000-0005-0000-0000-0000A0010000}"/>
    <cellStyle name="Euro 31 3 2 2" xfId="1300" xr:uid="{00000000-0005-0000-0000-0000A1010000}"/>
    <cellStyle name="Euro 31 4" xfId="1301" xr:uid="{00000000-0005-0000-0000-0000A2010000}"/>
    <cellStyle name="Euro 31 4 2" xfId="1302" xr:uid="{00000000-0005-0000-0000-0000A3010000}"/>
    <cellStyle name="Euro 31 5" xfId="1303" xr:uid="{00000000-0005-0000-0000-0000A4010000}"/>
    <cellStyle name="Euro 32" xfId="145" xr:uid="{00000000-0005-0000-0000-0000A5010000}"/>
    <cellStyle name="Euro 32 2" xfId="146" xr:uid="{00000000-0005-0000-0000-0000A6010000}"/>
    <cellStyle name="Euro 32 3" xfId="147" xr:uid="{00000000-0005-0000-0000-0000A7010000}"/>
    <cellStyle name="Euro 32 3 2" xfId="1304" xr:uid="{00000000-0005-0000-0000-0000A8010000}"/>
    <cellStyle name="Euro 32 3 2 2" xfId="1305" xr:uid="{00000000-0005-0000-0000-0000A9010000}"/>
    <cellStyle name="Euro 32 4" xfId="1306" xr:uid="{00000000-0005-0000-0000-0000AA010000}"/>
    <cellStyle name="Euro 32 4 2" xfId="1307" xr:uid="{00000000-0005-0000-0000-0000AB010000}"/>
    <cellStyle name="Euro 32 5" xfId="1308" xr:uid="{00000000-0005-0000-0000-0000AC010000}"/>
    <cellStyle name="Euro 33" xfId="148" xr:uid="{00000000-0005-0000-0000-0000AD010000}"/>
    <cellStyle name="Euro 33 2" xfId="149" xr:uid="{00000000-0005-0000-0000-0000AE010000}"/>
    <cellStyle name="Euro 33 3" xfId="150" xr:uid="{00000000-0005-0000-0000-0000AF010000}"/>
    <cellStyle name="Euro 33 3 2" xfId="1309" xr:uid="{00000000-0005-0000-0000-0000B0010000}"/>
    <cellStyle name="Euro 33 3 2 2" xfId="1310" xr:uid="{00000000-0005-0000-0000-0000B1010000}"/>
    <cellStyle name="Euro 33 4" xfId="1311" xr:uid="{00000000-0005-0000-0000-0000B2010000}"/>
    <cellStyle name="Euro 33 4 2" xfId="1312" xr:uid="{00000000-0005-0000-0000-0000B3010000}"/>
    <cellStyle name="Euro 33 5" xfId="1313" xr:uid="{00000000-0005-0000-0000-0000B4010000}"/>
    <cellStyle name="Euro 34" xfId="151" xr:uid="{00000000-0005-0000-0000-0000B5010000}"/>
    <cellStyle name="Euro 34 2" xfId="152" xr:uid="{00000000-0005-0000-0000-0000B6010000}"/>
    <cellStyle name="Euro 34 3" xfId="153" xr:uid="{00000000-0005-0000-0000-0000B7010000}"/>
    <cellStyle name="Euro 34 3 2" xfId="1314" xr:uid="{00000000-0005-0000-0000-0000B8010000}"/>
    <cellStyle name="Euro 34 3 2 2" xfId="1315" xr:uid="{00000000-0005-0000-0000-0000B9010000}"/>
    <cellStyle name="Euro 34 4" xfId="1316" xr:uid="{00000000-0005-0000-0000-0000BA010000}"/>
    <cellStyle name="Euro 34 4 2" xfId="1317" xr:uid="{00000000-0005-0000-0000-0000BB010000}"/>
    <cellStyle name="Euro 34 5" xfId="1318" xr:uid="{00000000-0005-0000-0000-0000BC010000}"/>
    <cellStyle name="Euro 35" xfId="154" xr:uid="{00000000-0005-0000-0000-0000BD010000}"/>
    <cellStyle name="Euro 35 2" xfId="155" xr:uid="{00000000-0005-0000-0000-0000BE010000}"/>
    <cellStyle name="Euro 35 3" xfId="156" xr:uid="{00000000-0005-0000-0000-0000BF010000}"/>
    <cellStyle name="Euro 35 3 2" xfId="1319" xr:uid="{00000000-0005-0000-0000-0000C0010000}"/>
    <cellStyle name="Euro 35 3 2 2" xfId="1320" xr:uid="{00000000-0005-0000-0000-0000C1010000}"/>
    <cellStyle name="Euro 35 4" xfId="1321" xr:uid="{00000000-0005-0000-0000-0000C2010000}"/>
    <cellStyle name="Euro 35 4 2" xfId="1322" xr:uid="{00000000-0005-0000-0000-0000C3010000}"/>
    <cellStyle name="Euro 35 5" xfId="1323" xr:uid="{00000000-0005-0000-0000-0000C4010000}"/>
    <cellStyle name="Euro 36" xfId="157" xr:uid="{00000000-0005-0000-0000-0000C5010000}"/>
    <cellStyle name="Euro 36 2" xfId="158" xr:uid="{00000000-0005-0000-0000-0000C6010000}"/>
    <cellStyle name="Euro 36 3" xfId="159" xr:uid="{00000000-0005-0000-0000-0000C7010000}"/>
    <cellStyle name="Euro 36 3 2" xfId="1324" xr:uid="{00000000-0005-0000-0000-0000C8010000}"/>
    <cellStyle name="Euro 36 3 2 2" xfId="1325" xr:uid="{00000000-0005-0000-0000-0000C9010000}"/>
    <cellStyle name="Euro 36 4" xfId="1326" xr:uid="{00000000-0005-0000-0000-0000CA010000}"/>
    <cellStyle name="Euro 36 4 2" xfId="1327" xr:uid="{00000000-0005-0000-0000-0000CB010000}"/>
    <cellStyle name="Euro 36 5" xfId="1328" xr:uid="{00000000-0005-0000-0000-0000CC010000}"/>
    <cellStyle name="Euro 37" xfId="160" xr:uid="{00000000-0005-0000-0000-0000CD010000}"/>
    <cellStyle name="Euro 37 2" xfId="161" xr:uid="{00000000-0005-0000-0000-0000CE010000}"/>
    <cellStyle name="Euro 37 3" xfId="162" xr:uid="{00000000-0005-0000-0000-0000CF010000}"/>
    <cellStyle name="Euro 37 3 2" xfId="1329" xr:uid="{00000000-0005-0000-0000-0000D0010000}"/>
    <cellStyle name="Euro 37 3 2 2" xfId="1330" xr:uid="{00000000-0005-0000-0000-0000D1010000}"/>
    <cellStyle name="Euro 37 4" xfId="1331" xr:uid="{00000000-0005-0000-0000-0000D2010000}"/>
    <cellStyle name="Euro 37 4 2" xfId="1332" xr:uid="{00000000-0005-0000-0000-0000D3010000}"/>
    <cellStyle name="Euro 37 5" xfId="1333" xr:uid="{00000000-0005-0000-0000-0000D4010000}"/>
    <cellStyle name="Euro 38" xfId="163" xr:uid="{00000000-0005-0000-0000-0000D5010000}"/>
    <cellStyle name="Euro 38 2" xfId="164" xr:uid="{00000000-0005-0000-0000-0000D6010000}"/>
    <cellStyle name="Euro 38 3" xfId="165" xr:uid="{00000000-0005-0000-0000-0000D7010000}"/>
    <cellStyle name="Euro 38 3 2" xfId="1334" xr:uid="{00000000-0005-0000-0000-0000D8010000}"/>
    <cellStyle name="Euro 38 3 2 2" xfId="1335" xr:uid="{00000000-0005-0000-0000-0000D9010000}"/>
    <cellStyle name="Euro 38 4" xfId="1336" xr:uid="{00000000-0005-0000-0000-0000DA010000}"/>
    <cellStyle name="Euro 38 4 2" xfId="1337" xr:uid="{00000000-0005-0000-0000-0000DB010000}"/>
    <cellStyle name="Euro 38 5" xfId="1338" xr:uid="{00000000-0005-0000-0000-0000DC010000}"/>
    <cellStyle name="Euro 39" xfId="166" xr:uid="{00000000-0005-0000-0000-0000DD010000}"/>
    <cellStyle name="Euro 39 2" xfId="167" xr:uid="{00000000-0005-0000-0000-0000DE010000}"/>
    <cellStyle name="Euro 39 3" xfId="168" xr:uid="{00000000-0005-0000-0000-0000DF010000}"/>
    <cellStyle name="Euro 39 3 2" xfId="1339" xr:uid="{00000000-0005-0000-0000-0000E0010000}"/>
    <cellStyle name="Euro 39 3 2 2" xfId="1340" xr:uid="{00000000-0005-0000-0000-0000E1010000}"/>
    <cellStyle name="Euro 39 4" xfId="1341" xr:uid="{00000000-0005-0000-0000-0000E2010000}"/>
    <cellStyle name="Euro 39 4 2" xfId="1342" xr:uid="{00000000-0005-0000-0000-0000E3010000}"/>
    <cellStyle name="Euro 39 5" xfId="1343" xr:uid="{00000000-0005-0000-0000-0000E4010000}"/>
    <cellStyle name="Euro 4" xfId="169" xr:uid="{00000000-0005-0000-0000-0000E5010000}"/>
    <cellStyle name="Euro 4 2" xfId="170" xr:uid="{00000000-0005-0000-0000-0000E6010000}"/>
    <cellStyle name="Euro 4 3" xfId="171" xr:uid="{00000000-0005-0000-0000-0000E7010000}"/>
    <cellStyle name="Euro 4 3 2" xfId="1344" xr:uid="{00000000-0005-0000-0000-0000E8010000}"/>
    <cellStyle name="Euro 4 3 2 2" xfId="1345" xr:uid="{00000000-0005-0000-0000-0000E9010000}"/>
    <cellStyle name="Euro 4 4" xfId="1346" xr:uid="{00000000-0005-0000-0000-0000EA010000}"/>
    <cellStyle name="Euro 4 4 2" xfId="1347" xr:uid="{00000000-0005-0000-0000-0000EB010000}"/>
    <cellStyle name="Euro 4 5" xfId="1348" xr:uid="{00000000-0005-0000-0000-0000EC010000}"/>
    <cellStyle name="Euro 40" xfId="172" xr:uid="{00000000-0005-0000-0000-0000ED010000}"/>
    <cellStyle name="Euro 40 2" xfId="173" xr:uid="{00000000-0005-0000-0000-0000EE010000}"/>
    <cellStyle name="Euro 40 3" xfId="174" xr:uid="{00000000-0005-0000-0000-0000EF010000}"/>
    <cellStyle name="Euro 40 3 2" xfId="1349" xr:uid="{00000000-0005-0000-0000-0000F0010000}"/>
    <cellStyle name="Euro 40 3 2 2" xfId="1350" xr:uid="{00000000-0005-0000-0000-0000F1010000}"/>
    <cellStyle name="Euro 40 4" xfId="1351" xr:uid="{00000000-0005-0000-0000-0000F2010000}"/>
    <cellStyle name="Euro 40 4 2" xfId="1352" xr:uid="{00000000-0005-0000-0000-0000F3010000}"/>
    <cellStyle name="Euro 40 5" xfId="1353" xr:uid="{00000000-0005-0000-0000-0000F4010000}"/>
    <cellStyle name="Euro 41" xfId="175" xr:uid="{00000000-0005-0000-0000-0000F5010000}"/>
    <cellStyle name="Euro 41 2" xfId="176" xr:uid="{00000000-0005-0000-0000-0000F6010000}"/>
    <cellStyle name="Euro 41 3" xfId="177" xr:uid="{00000000-0005-0000-0000-0000F7010000}"/>
    <cellStyle name="Euro 41 3 2" xfId="1354" xr:uid="{00000000-0005-0000-0000-0000F8010000}"/>
    <cellStyle name="Euro 41 3 2 2" xfId="1355" xr:uid="{00000000-0005-0000-0000-0000F9010000}"/>
    <cellStyle name="Euro 41 4" xfId="1356" xr:uid="{00000000-0005-0000-0000-0000FA010000}"/>
    <cellStyle name="Euro 41 4 2" xfId="1357" xr:uid="{00000000-0005-0000-0000-0000FB010000}"/>
    <cellStyle name="Euro 41 5" xfId="1358" xr:uid="{00000000-0005-0000-0000-0000FC010000}"/>
    <cellStyle name="Euro 42" xfId="178" xr:uid="{00000000-0005-0000-0000-0000FD010000}"/>
    <cellStyle name="Euro 42 2" xfId="179" xr:uid="{00000000-0005-0000-0000-0000FE010000}"/>
    <cellStyle name="Euro 42 3" xfId="180" xr:uid="{00000000-0005-0000-0000-0000FF010000}"/>
    <cellStyle name="Euro 42 3 2" xfId="1359" xr:uid="{00000000-0005-0000-0000-000000020000}"/>
    <cellStyle name="Euro 42 3 2 2" xfId="1360" xr:uid="{00000000-0005-0000-0000-000001020000}"/>
    <cellStyle name="Euro 42 4" xfId="1361" xr:uid="{00000000-0005-0000-0000-000002020000}"/>
    <cellStyle name="Euro 42 4 2" xfId="1362" xr:uid="{00000000-0005-0000-0000-000003020000}"/>
    <cellStyle name="Euro 42 5" xfId="1363" xr:uid="{00000000-0005-0000-0000-000004020000}"/>
    <cellStyle name="Euro 43" xfId="181" xr:uid="{00000000-0005-0000-0000-000005020000}"/>
    <cellStyle name="Euro 43 2" xfId="182" xr:uid="{00000000-0005-0000-0000-000006020000}"/>
    <cellStyle name="Euro 43 3" xfId="183" xr:uid="{00000000-0005-0000-0000-000007020000}"/>
    <cellStyle name="Euro 43 3 2" xfId="1364" xr:uid="{00000000-0005-0000-0000-000008020000}"/>
    <cellStyle name="Euro 43 3 2 2" xfId="1365" xr:uid="{00000000-0005-0000-0000-000009020000}"/>
    <cellStyle name="Euro 43 4" xfId="1366" xr:uid="{00000000-0005-0000-0000-00000A020000}"/>
    <cellStyle name="Euro 43 4 2" xfId="1367" xr:uid="{00000000-0005-0000-0000-00000B020000}"/>
    <cellStyle name="Euro 43 5" xfId="1368" xr:uid="{00000000-0005-0000-0000-00000C020000}"/>
    <cellStyle name="Euro 44" xfId="184" xr:uid="{00000000-0005-0000-0000-00000D020000}"/>
    <cellStyle name="Euro 44 2" xfId="185" xr:uid="{00000000-0005-0000-0000-00000E020000}"/>
    <cellStyle name="Euro 44 3" xfId="186" xr:uid="{00000000-0005-0000-0000-00000F020000}"/>
    <cellStyle name="Euro 44 3 2" xfId="1369" xr:uid="{00000000-0005-0000-0000-000010020000}"/>
    <cellStyle name="Euro 44 3 2 2" xfId="1370" xr:uid="{00000000-0005-0000-0000-000011020000}"/>
    <cellStyle name="Euro 44 4" xfId="1371" xr:uid="{00000000-0005-0000-0000-000012020000}"/>
    <cellStyle name="Euro 44 4 2" xfId="1372" xr:uid="{00000000-0005-0000-0000-000013020000}"/>
    <cellStyle name="Euro 44 5" xfId="1373" xr:uid="{00000000-0005-0000-0000-000014020000}"/>
    <cellStyle name="Euro 45" xfId="187" xr:uid="{00000000-0005-0000-0000-000015020000}"/>
    <cellStyle name="Euro 45 2" xfId="1374" xr:uid="{00000000-0005-0000-0000-000016020000}"/>
    <cellStyle name="Euro 46" xfId="188" xr:uid="{00000000-0005-0000-0000-000017020000}"/>
    <cellStyle name="Euro 46 2" xfId="1375" xr:uid="{00000000-0005-0000-0000-000018020000}"/>
    <cellStyle name="Euro 47" xfId="1376" xr:uid="{00000000-0005-0000-0000-000019020000}"/>
    <cellStyle name="Euro 47 2" xfId="1377" xr:uid="{00000000-0005-0000-0000-00001A020000}"/>
    <cellStyle name="Euro 47 2 2" xfId="1378" xr:uid="{00000000-0005-0000-0000-00001B020000}"/>
    <cellStyle name="Euro 48" xfId="1379" xr:uid="{00000000-0005-0000-0000-00001C020000}"/>
    <cellStyle name="Euro 49" xfId="1380" xr:uid="{00000000-0005-0000-0000-00001D020000}"/>
    <cellStyle name="Euro 49 2" xfId="1381" xr:uid="{00000000-0005-0000-0000-00001E020000}"/>
    <cellStyle name="Euro 5" xfId="189" xr:uid="{00000000-0005-0000-0000-00001F020000}"/>
    <cellStyle name="Euro 5 2" xfId="190" xr:uid="{00000000-0005-0000-0000-000020020000}"/>
    <cellStyle name="Euro 5 3" xfId="191" xr:uid="{00000000-0005-0000-0000-000021020000}"/>
    <cellStyle name="Euro 5 3 2" xfId="1382" xr:uid="{00000000-0005-0000-0000-000022020000}"/>
    <cellStyle name="Euro 5 3 2 2" xfId="1383" xr:uid="{00000000-0005-0000-0000-000023020000}"/>
    <cellStyle name="Euro 5 4" xfId="1384" xr:uid="{00000000-0005-0000-0000-000024020000}"/>
    <cellStyle name="Euro 5 4 2" xfId="1385" xr:uid="{00000000-0005-0000-0000-000025020000}"/>
    <cellStyle name="Euro 5 5" xfId="1386" xr:uid="{00000000-0005-0000-0000-000026020000}"/>
    <cellStyle name="Euro 50" xfId="1387" xr:uid="{00000000-0005-0000-0000-000027020000}"/>
    <cellStyle name="Euro 6" xfId="192" xr:uid="{00000000-0005-0000-0000-000028020000}"/>
    <cellStyle name="Euro 6 2" xfId="193" xr:uid="{00000000-0005-0000-0000-000029020000}"/>
    <cellStyle name="Euro 6 3" xfId="194" xr:uid="{00000000-0005-0000-0000-00002A020000}"/>
    <cellStyle name="Euro 6 3 2" xfId="1388" xr:uid="{00000000-0005-0000-0000-00002B020000}"/>
    <cellStyle name="Euro 6 3 2 2" xfId="1389" xr:uid="{00000000-0005-0000-0000-00002C020000}"/>
    <cellStyle name="Euro 6 4" xfId="1390" xr:uid="{00000000-0005-0000-0000-00002D020000}"/>
    <cellStyle name="Euro 6 4 2" xfId="1391" xr:uid="{00000000-0005-0000-0000-00002E020000}"/>
    <cellStyle name="Euro 6 5" xfId="1392" xr:uid="{00000000-0005-0000-0000-00002F020000}"/>
    <cellStyle name="Euro 7" xfId="195" xr:uid="{00000000-0005-0000-0000-000030020000}"/>
    <cellStyle name="Euro 7 2" xfId="196" xr:uid="{00000000-0005-0000-0000-000031020000}"/>
    <cellStyle name="Euro 7 3" xfId="197" xr:uid="{00000000-0005-0000-0000-000032020000}"/>
    <cellStyle name="Euro 7 3 2" xfId="1393" xr:uid="{00000000-0005-0000-0000-000033020000}"/>
    <cellStyle name="Euro 7 3 2 2" xfId="1394" xr:uid="{00000000-0005-0000-0000-000034020000}"/>
    <cellStyle name="Euro 7 4" xfId="1395" xr:uid="{00000000-0005-0000-0000-000035020000}"/>
    <cellStyle name="Euro 7 4 2" xfId="1396" xr:uid="{00000000-0005-0000-0000-000036020000}"/>
    <cellStyle name="Euro 7 5" xfId="1397" xr:uid="{00000000-0005-0000-0000-000037020000}"/>
    <cellStyle name="Euro 8" xfId="198" xr:uid="{00000000-0005-0000-0000-000038020000}"/>
    <cellStyle name="Euro 8 2" xfId="199" xr:uid="{00000000-0005-0000-0000-000039020000}"/>
    <cellStyle name="Euro 8 3" xfId="200" xr:uid="{00000000-0005-0000-0000-00003A020000}"/>
    <cellStyle name="Euro 8 3 2" xfId="1398" xr:uid="{00000000-0005-0000-0000-00003B020000}"/>
    <cellStyle name="Euro 8 3 2 2" xfId="1399" xr:uid="{00000000-0005-0000-0000-00003C020000}"/>
    <cellStyle name="Euro 8 4" xfId="1400" xr:uid="{00000000-0005-0000-0000-00003D020000}"/>
    <cellStyle name="Euro 8 4 2" xfId="1401" xr:uid="{00000000-0005-0000-0000-00003E020000}"/>
    <cellStyle name="Euro 8 5" xfId="1402" xr:uid="{00000000-0005-0000-0000-00003F020000}"/>
    <cellStyle name="Euro 9" xfId="201" xr:uid="{00000000-0005-0000-0000-000040020000}"/>
    <cellStyle name="Euro 9 2" xfId="202" xr:uid="{00000000-0005-0000-0000-000041020000}"/>
    <cellStyle name="Euro 9 3" xfId="203" xr:uid="{00000000-0005-0000-0000-000042020000}"/>
    <cellStyle name="Euro 9 3 2" xfId="1403" xr:uid="{00000000-0005-0000-0000-000043020000}"/>
    <cellStyle name="Euro 9 3 2 2" xfId="1404" xr:uid="{00000000-0005-0000-0000-000044020000}"/>
    <cellStyle name="Euro 9 4" xfId="1405" xr:uid="{00000000-0005-0000-0000-000045020000}"/>
    <cellStyle name="Euro 9 4 2" xfId="1406" xr:uid="{00000000-0005-0000-0000-000046020000}"/>
    <cellStyle name="Euro 9 5" xfId="1407" xr:uid="{00000000-0005-0000-0000-000047020000}"/>
    <cellStyle name="Explanatory Text 2" xfId="1082" xr:uid="{00000000-0005-0000-0000-000049020000}"/>
    <cellStyle name="Fixed2 - Type2" xfId="1408" xr:uid="{00000000-0005-0000-0000-00004A020000}"/>
    <cellStyle name="Good 2" xfId="1083" xr:uid="{00000000-0005-0000-0000-00004C020000}"/>
    <cellStyle name="Gut" xfId="205" builtinId="26" customBuiltin="1"/>
    <cellStyle name="Heading 1 2" xfId="1084" xr:uid="{00000000-0005-0000-0000-00004E020000}"/>
    <cellStyle name="Heading 2 2" xfId="1085" xr:uid="{00000000-0005-0000-0000-000050020000}"/>
    <cellStyle name="Heading 3 2" xfId="1086" xr:uid="{00000000-0005-0000-0000-000052020000}"/>
    <cellStyle name="Heading 4 2" xfId="1087" xr:uid="{00000000-0005-0000-0000-000054020000}"/>
    <cellStyle name="Hyperlink 2" xfId="961" xr:uid="{00000000-0005-0000-0000-000056020000}"/>
    <cellStyle name="Hyperlink 3" xfId="1088" xr:uid="{00000000-0005-0000-0000-000057020000}"/>
    <cellStyle name="Input 2" xfId="211" xr:uid="{00000000-0005-0000-0000-000059020000}"/>
    <cellStyle name="Input 2 2" xfId="212" xr:uid="{00000000-0005-0000-0000-00005A020000}"/>
    <cellStyle name="Input 2 2 2" xfId="213" xr:uid="{00000000-0005-0000-0000-00005B020000}"/>
    <cellStyle name="Input 2 2 3" xfId="214" xr:uid="{00000000-0005-0000-0000-00005C020000}"/>
    <cellStyle name="Input 2 2 4" xfId="215" xr:uid="{00000000-0005-0000-0000-00005D020000}"/>
    <cellStyle name="Input 2 2 5" xfId="216" xr:uid="{00000000-0005-0000-0000-00005E020000}"/>
    <cellStyle name="Input 2 3" xfId="217" xr:uid="{00000000-0005-0000-0000-00005F020000}"/>
    <cellStyle name="Input 2 4" xfId="218" xr:uid="{00000000-0005-0000-0000-000060020000}"/>
    <cellStyle name="Input 2 5" xfId="219" xr:uid="{00000000-0005-0000-0000-000061020000}"/>
    <cellStyle name="Input 2 6" xfId="220" xr:uid="{00000000-0005-0000-0000-000062020000}"/>
    <cellStyle name="Input 3" xfId="1409" xr:uid="{00000000-0005-0000-0000-000063020000}"/>
    <cellStyle name="Input 3 2" xfId="1410" xr:uid="{00000000-0005-0000-0000-000064020000}"/>
    <cellStyle name="InputCells" xfId="221" xr:uid="{00000000-0005-0000-0000-000065020000}"/>
    <cellStyle name="Komma" xfId="958" builtinId="3"/>
    <cellStyle name="Komma 2" xfId="1089" xr:uid="{00000000-0005-0000-0000-000066020000}"/>
    <cellStyle name="Komma 2 2" xfId="1090" xr:uid="{00000000-0005-0000-0000-000067020000}"/>
    <cellStyle name="Komma 2 2 2" xfId="1091" xr:uid="{00000000-0005-0000-0000-000068020000}"/>
    <cellStyle name="Komma 2 3" xfId="1092" xr:uid="{00000000-0005-0000-0000-000069020000}"/>
    <cellStyle name="Komma 3" xfId="1093" xr:uid="{00000000-0005-0000-0000-00006A020000}"/>
    <cellStyle name="Komma 4" xfId="1094" xr:uid="{00000000-0005-0000-0000-00006B020000}"/>
    <cellStyle name="Komma 4 2" xfId="1095" xr:uid="{00000000-0005-0000-0000-00006C020000}"/>
    <cellStyle name="Komma 5" xfId="1096" xr:uid="{00000000-0005-0000-0000-00006D020000}"/>
    <cellStyle name="Komma 5 2" xfId="1097" xr:uid="{00000000-0005-0000-0000-00006E020000}"/>
    <cellStyle name="Komma 6" xfId="1098" xr:uid="{00000000-0005-0000-0000-00006F020000}"/>
    <cellStyle name="Komma 7" xfId="1099" xr:uid="{00000000-0005-0000-0000-000070020000}"/>
    <cellStyle name="Komma 8" xfId="1100" xr:uid="{00000000-0005-0000-0000-000071020000}"/>
    <cellStyle name="Komma 9" xfId="1101" xr:uid="{00000000-0005-0000-0000-000072020000}"/>
    <cellStyle name="Kontroller celle" xfId="1411" xr:uid="{00000000-0005-0000-0000-000073020000}"/>
    <cellStyle name="Link" xfId="959" builtinId="8"/>
    <cellStyle name="Link 2" xfId="1102" xr:uid="{00000000-0005-0000-0000-000074020000}"/>
    <cellStyle name="Linked Cell 2" xfId="1103" xr:uid="{00000000-0005-0000-0000-000076020000}"/>
    <cellStyle name="Markeringsfarve1" xfId="1412" xr:uid="{00000000-0005-0000-0000-000077020000}"/>
    <cellStyle name="Markeringsfarve2" xfId="1413" xr:uid="{00000000-0005-0000-0000-000078020000}"/>
    <cellStyle name="Markeringsfarve3" xfId="1414" xr:uid="{00000000-0005-0000-0000-000079020000}"/>
    <cellStyle name="Markeringsfarve4" xfId="1415" xr:uid="{00000000-0005-0000-0000-00007A020000}"/>
    <cellStyle name="Markeringsfarve5" xfId="1416" xr:uid="{00000000-0005-0000-0000-00007B020000}"/>
    <cellStyle name="Markeringsfarve6" xfId="1417" xr:uid="{00000000-0005-0000-0000-00007C020000}"/>
    <cellStyle name="Migliaia [0] 10" xfId="223" xr:uid="{00000000-0005-0000-0000-00007D020000}"/>
    <cellStyle name="Migliaia [0] 10 2" xfId="1418" xr:uid="{00000000-0005-0000-0000-00007E020000}"/>
    <cellStyle name="Migliaia [0] 10 2 2" xfId="1419" xr:uid="{00000000-0005-0000-0000-00007F020000}"/>
    <cellStyle name="Migliaia [0] 10 3" xfId="1420" xr:uid="{00000000-0005-0000-0000-000080020000}"/>
    <cellStyle name="Migliaia [0] 11" xfId="224" xr:uid="{00000000-0005-0000-0000-000081020000}"/>
    <cellStyle name="Migliaia [0] 11 2" xfId="1421" xr:uid="{00000000-0005-0000-0000-000082020000}"/>
    <cellStyle name="Migliaia [0] 11 2 2" xfId="1422" xr:uid="{00000000-0005-0000-0000-000083020000}"/>
    <cellStyle name="Migliaia [0] 11 3" xfId="1423" xr:uid="{00000000-0005-0000-0000-000084020000}"/>
    <cellStyle name="Migliaia [0] 12" xfId="225" xr:uid="{00000000-0005-0000-0000-000085020000}"/>
    <cellStyle name="Migliaia [0] 12 2" xfId="1424" xr:uid="{00000000-0005-0000-0000-000086020000}"/>
    <cellStyle name="Migliaia [0] 12 2 2" xfId="1425" xr:uid="{00000000-0005-0000-0000-000087020000}"/>
    <cellStyle name="Migliaia [0] 12 3" xfId="1426" xr:uid="{00000000-0005-0000-0000-000088020000}"/>
    <cellStyle name="Migliaia [0] 13" xfId="226" xr:uid="{00000000-0005-0000-0000-000089020000}"/>
    <cellStyle name="Migliaia [0] 13 2" xfId="1427" xr:uid="{00000000-0005-0000-0000-00008A020000}"/>
    <cellStyle name="Migliaia [0] 13 2 2" xfId="1428" xr:uid="{00000000-0005-0000-0000-00008B020000}"/>
    <cellStyle name="Migliaia [0] 13 3" xfId="1429" xr:uid="{00000000-0005-0000-0000-00008C020000}"/>
    <cellStyle name="Migliaia [0] 14" xfId="227" xr:uid="{00000000-0005-0000-0000-00008D020000}"/>
    <cellStyle name="Migliaia [0] 14 2" xfId="1430" xr:uid="{00000000-0005-0000-0000-00008E020000}"/>
    <cellStyle name="Migliaia [0] 14 2 2" xfId="1431" xr:uid="{00000000-0005-0000-0000-00008F020000}"/>
    <cellStyle name="Migliaia [0] 14 3" xfId="1432" xr:uid="{00000000-0005-0000-0000-000090020000}"/>
    <cellStyle name="Migliaia [0] 15" xfId="228" xr:uid="{00000000-0005-0000-0000-000091020000}"/>
    <cellStyle name="Migliaia [0] 15 2" xfId="1433" xr:uid="{00000000-0005-0000-0000-000092020000}"/>
    <cellStyle name="Migliaia [0] 15 2 2" xfId="1434" xr:uid="{00000000-0005-0000-0000-000093020000}"/>
    <cellStyle name="Migliaia [0] 15 3" xfId="1435" xr:uid="{00000000-0005-0000-0000-000094020000}"/>
    <cellStyle name="Migliaia [0] 16" xfId="229" xr:uid="{00000000-0005-0000-0000-000095020000}"/>
    <cellStyle name="Migliaia [0] 16 2" xfId="1436" xr:uid="{00000000-0005-0000-0000-000096020000}"/>
    <cellStyle name="Migliaia [0] 16 2 2" xfId="1437" xr:uid="{00000000-0005-0000-0000-000097020000}"/>
    <cellStyle name="Migliaia [0] 16 3" xfId="1438" xr:uid="{00000000-0005-0000-0000-000098020000}"/>
    <cellStyle name="Migliaia [0] 17" xfId="230" xr:uid="{00000000-0005-0000-0000-000099020000}"/>
    <cellStyle name="Migliaia [0] 17 2" xfId="1439" xr:uid="{00000000-0005-0000-0000-00009A020000}"/>
    <cellStyle name="Migliaia [0] 17 2 2" xfId="1440" xr:uid="{00000000-0005-0000-0000-00009B020000}"/>
    <cellStyle name="Migliaia [0] 17 3" xfId="1441" xr:uid="{00000000-0005-0000-0000-00009C020000}"/>
    <cellStyle name="Migliaia [0] 18" xfId="231" xr:uid="{00000000-0005-0000-0000-00009D020000}"/>
    <cellStyle name="Migliaia [0] 18 2" xfId="1442" xr:uid="{00000000-0005-0000-0000-00009E020000}"/>
    <cellStyle name="Migliaia [0] 18 2 2" xfId="1443" xr:uid="{00000000-0005-0000-0000-00009F020000}"/>
    <cellStyle name="Migliaia [0] 18 3" xfId="1444" xr:uid="{00000000-0005-0000-0000-0000A0020000}"/>
    <cellStyle name="Migliaia [0] 19" xfId="232" xr:uid="{00000000-0005-0000-0000-0000A1020000}"/>
    <cellStyle name="Migliaia [0] 19 2" xfId="1445" xr:uid="{00000000-0005-0000-0000-0000A2020000}"/>
    <cellStyle name="Migliaia [0] 19 2 2" xfId="1446" xr:uid="{00000000-0005-0000-0000-0000A3020000}"/>
    <cellStyle name="Migliaia [0] 19 3" xfId="1447" xr:uid="{00000000-0005-0000-0000-0000A4020000}"/>
    <cellStyle name="Migliaia [0] 2" xfId="233" xr:uid="{00000000-0005-0000-0000-0000A5020000}"/>
    <cellStyle name="Migliaia [0] 2 2" xfId="1448" xr:uid="{00000000-0005-0000-0000-0000A6020000}"/>
    <cellStyle name="Migliaia [0] 2 2 2" xfId="1449" xr:uid="{00000000-0005-0000-0000-0000A7020000}"/>
    <cellStyle name="Migliaia [0] 2 3" xfId="1450" xr:uid="{00000000-0005-0000-0000-0000A8020000}"/>
    <cellStyle name="Migliaia [0] 20" xfId="234" xr:uid="{00000000-0005-0000-0000-0000A9020000}"/>
    <cellStyle name="Migliaia [0] 20 2" xfId="1451" xr:uid="{00000000-0005-0000-0000-0000AA020000}"/>
    <cellStyle name="Migliaia [0] 20 2 2" xfId="1452" xr:uid="{00000000-0005-0000-0000-0000AB020000}"/>
    <cellStyle name="Migliaia [0] 20 3" xfId="1453" xr:uid="{00000000-0005-0000-0000-0000AC020000}"/>
    <cellStyle name="Migliaia [0] 21" xfId="235" xr:uid="{00000000-0005-0000-0000-0000AD020000}"/>
    <cellStyle name="Migliaia [0] 21 2" xfId="1454" xr:uid="{00000000-0005-0000-0000-0000AE020000}"/>
    <cellStyle name="Migliaia [0] 21 2 2" xfId="1455" xr:uid="{00000000-0005-0000-0000-0000AF020000}"/>
    <cellStyle name="Migliaia [0] 21 3" xfId="1456" xr:uid="{00000000-0005-0000-0000-0000B0020000}"/>
    <cellStyle name="Migliaia [0] 22" xfId="236" xr:uid="{00000000-0005-0000-0000-0000B1020000}"/>
    <cellStyle name="Migliaia [0] 22 2" xfId="1457" xr:uid="{00000000-0005-0000-0000-0000B2020000}"/>
    <cellStyle name="Migliaia [0] 22 2 2" xfId="1458" xr:uid="{00000000-0005-0000-0000-0000B3020000}"/>
    <cellStyle name="Migliaia [0] 22 3" xfId="1459" xr:uid="{00000000-0005-0000-0000-0000B4020000}"/>
    <cellStyle name="Migliaia [0] 23" xfId="237" xr:uid="{00000000-0005-0000-0000-0000B5020000}"/>
    <cellStyle name="Migliaia [0] 23 2" xfId="1460" xr:uid="{00000000-0005-0000-0000-0000B6020000}"/>
    <cellStyle name="Migliaia [0] 23 2 2" xfId="1461" xr:uid="{00000000-0005-0000-0000-0000B7020000}"/>
    <cellStyle name="Migliaia [0] 23 3" xfId="1462" xr:uid="{00000000-0005-0000-0000-0000B8020000}"/>
    <cellStyle name="Migliaia [0] 24" xfId="238" xr:uid="{00000000-0005-0000-0000-0000B9020000}"/>
    <cellStyle name="Migliaia [0] 24 2" xfId="1463" xr:uid="{00000000-0005-0000-0000-0000BA020000}"/>
    <cellStyle name="Migliaia [0] 24 2 2" xfId="1464" xr:uid="{00000000-0005-0000-0000-0000BB020000}"/>
    <cellStyle name="Migliaia [0] 24 3" xfId="1465" xr:uid="{00000000-0005-0000-0000-0000BC020000}"/>
    <cellStyle name="Migliaia [0] 25" xfId="239" xr:uid="{00000000-0005-0000-0000-0000BD020000}"/>
    <cellStyle name="Migliaia [0] 25 2" xfId="1466" xr:uid="{00000000-0005-0000-0000-0000BE020000}"/>
    <cellStyle name="Migliaia [0] 25 2 2" xfId="1467" xr:uid="{00000000-0005-0000-0000-0000BF020000}"/>
    <cellStyle name="Migliaia [0] 25 3" xfId="1468" xr:uid="{00000000-0005-0000-0000-0000C0020000}"/>
    <cellStyle name="Migliaia [0] 26" xfId="240" xr:uid="{00000000-0005-0000-0000-0000C1020000}"/>
    <cellStyle name="Migliaia [0] 26 2" xfId="1469" xr:uid="{00000000-0005-0000-0000-0000C2020000}"/>
    <cellStyle name="Migliaia [0] 26 2 2" xfId="1470" xr:uid="{00000000-0005-0000-0000-0000C3020000}"/>
    <cellStyle name="Migliaia [0] 26 3" xfId="1471" xr:uid="{00000000-0005-0000-0000-0000C4020000}"/>
    <cellStyle name="Migliaia [0] 27" xfId="241" xr:uid="{00000000-0005-0000-0000-0000C5020000}"/>
    <cellStyle name="Migliaia [0] 27 2" xfId="1472" xr:uid="{00000000-0005-0000-0000-0000C6020000}"/>
    <cellStyle name="Migliaia [0] 27 2 2" xfId="1473" xr:uid="{00000000-0005-0000-0000-0000C7020000}"/>
    <cellStyle name="Migliaia [0] 27 3" xfId="1474" xr:uid="{00000000-0005-0000-0000-0000C8020000}"/>
    <cellStyle name="Migliaia [0] 28" xfId="242" xr:uid="{00000000-0005-0000-0000-0000C9020000}"/>
    <cellStyle name="Migliaia [0] 28 2" xfId="1475" xr:uid="{00000000-0005-0000-0000-0000CA020000}"/>
    <cellStyle name="Migliaia [0] 28 2 2" xfId="1476" xr:uid="{00000000-0005-0000-0000-0000CB020000}"/>
    <cellStyle name="Migliaia [0] 28 3" xfId="1477" xr:uid="{00000000-0005-0000-0000-0000CC020000}"/>
    <cellStyle name="Migliaia [0] 29" xfId="243" xr:uid="{00000000-0005-0000-0000-0000CD020000}"/>
    <cellStyle name="Migliaia [0] 29 2" xfId="1478" xr:uid="{00000000-0005-0000-0000-0000CE020000}"/>
    <cellStyle name="Migliaia [0] 29 2 2" xfId="1479" xr:uid="{00000000-0005-0000-0000-0000CF020000}"/>
    <cellStyle name="Migliaia [0] 29 3" xfId="1480" xr:uid="{00000000-0005-0000-0000-0000D0020000}"/>
    <cellStyle name="Migliaia [0] 3" xfId="244" xr:uid="{00000000-0005-0000-0000-0000D1020000}"/>
    <cellStyle name="Migliaia [0] 3 2" xfId="1481" xr:uid="{00000000-0005-0000-0000-0000D2020000}"/>
    <cellStyle name="Migliaia [0] 3 2 2" xfId="1482" xr:uid="{00000000-0005-0000-0000-0000D3020000}"/>
    <cellStyle name="Migliaia [0] 3 3" xfId="1483" xr:uid="{00000000-0005-0000-0000-0000D4020000}"/>
    <cellStyle name="Migliaia [0] 30" xfId="245" xr:uid="{00000000-0005-0000-0000-0000D5020000}"/>
    <cellStyle name="Migliaia [0] 30 2" xfId="1484" xr:uid="{00000000-0005-0000-0000-0000D6020000}"/>
    <cellStyle name="Migliaia [0] 30 2 2" xfId="1485" xr:uid="{00000000-0005-0000-0000-0000D7020000}"/>
    <cellStyle name="Migliaia [0] 30 3" xfId="1486" xr:uid="{00000000-0005-0000-0000-0000D8020000}"/>
    <cellStyle name="Migliaia [0] 31" xfId="246" xr:uid="{00000000-0005-0000-0000-0000D9020000}"/>
    <cellStyle name="Migliaia [0] 31 2" xfId="1487" xr:uid="{00000000-0005-0000-0000-0000DA020000}"/>
    <cellStyle name="Migliaia [0] 31 2 2" xfId="1488" xr:uid="{00000000-0005-0000-0000-0000DB020000}"/>
    <cellStyle name="Migliaia [0] 31 3" xfId="1489" xr:uid="{00000000-0005-0000-0000-0000DC020000}"/>
    <cellStyle name="Migliaia [0] 32" xfId="247" xr:uid="{00000000-0005-0000-0000-0000DD020000}"/>
    <cellStyle name="Migliaia [0] 32 2" xfId="1490" xr:uid="{00000000-0005-0000-0000-0000DE020000}"/>
    <cellStyle name="Migliaia [0] 32 2 2" xfId="1491" xr:uid="{00000000-0005-0000-0000-0000DF020000}"/>
    <cellStyle name="Migliaia [0] 32 3" xfId="1492" xr:uid="{00000000-0005-0000-0000-0000E0020000}"/>
    <cellStyle name="Migliaia [0] 33" xfId="248" xr:uid="{00000000-0005-0000-0000-0000E1020000}"/>
    <cellStyle name="Migliaia [0] 33 2" xfId="1493" xr:uid="{00000000-0005-0000-0000-0000E2020000}"/>
    <cellStyle name="Migliaia [0] 33 2 2" xfId="1494" xr:uid="{00000000-0005-0000-0000-0000E3020000}"/>
    <cellStyle name="Migliaia [0] 33 3" xfId="1495" xr:uid="{00000000-0005-0000-0000-0000E4020000}"/>
    <cellStyle name="Migliaia [0] 34" xfId="249" xr:uid="{00000000-0005-0000-0000-0000E5020000}"/>
    <cellStyle name="Migliaia [0] 34 2" xfId="1496" xr:uid="{00000000-0005-0000-0000-0000E6020000}"/>
    <cellStyle name="Migliaia [0] 34 2 2" xfId="1497" xr:uid="{00000000-0005-0000-0000-0000E7020000}"/>
    <cellStyle name="Migliaia [0] 34 3" xfId="1498" xr:uid="{00000000-0005-0000-0000-0000E8020000}"/>
    <cellStyle name="Migliaia [0] 35" xfId="250" xr:uid="{00000000-0005-0000-0000-0000E9020000}"/>
    <cellStyle name="Migliaia [0] 35 2" xfId="1499" xr:uid="{00000000-0005-0000-0000-0000EA020000}"/>
    <cellStyle name="Migliaia [0] 35 2 2" xfId="1500" xr:uid="{00000000-0005-0000-0000-0000EB020000}"/>
    <cellStyle name="Migliaia [0] 35 3" xfId="1501" xr:uid="{00000000-0005-0000-0000-0000EC020000}"/>
    <cellStyle name="Migliaia [0] 36" xfId="251" xr:uid="{00000000-0005-0000-0000-0000ED020000}"/>
    <cellStyle name="Migliaia [0] 36 2" xfId="1502" xr:uid="{00000000-0005-0000-0000-0000EE020000}"/>
    <cellStyle name="Migliaia [0] 36 2 2" xfId="1503" xr:uid="{00000000-0005-0000-0000-0000EF020000}"/>
    <cellStyle name="Migliaia [0] 36 3" xfId="1504" xr:uid="{00000000-0005-0000-0000-0000F0020000}"/>
    <cellStyle name="Migliaia [0] 37" xfId="252" xr:uid="{00000000-0005-0000-0000-0000F1020000}"/>
    <cellStyle name="Migliaia [0] 37 2" xfId="1505" xr:uid="{00000000-0005-0000-0000-0000F2020000}"/>
    <cellStyle name="Migliaia [0] 37 2 2" xfId="1506" xr:uid="{00000000-0005-0000-0000-0000F3020000}"/>
    <cellStyle name="Migliaia [0] 37 3" xfId="1507" xr:uid="{00000000-0005-0000-0000-0000F4020000}"/>
    <cellStyle name="Migliaia [0] 38" xfId="253" xr:uid="{00000000-0005-0000-0000-0000F5020000}"/>
    <cellStyle name="Migliaia [0] 38 2" xfId="1508" xr:uid="{00000000-0005-0000-0000-0000F6020000}"/>
    <cellStyle name="Migliaia [0] 38 2 2" xfId="1509" xr:uid="{00000000-0005-0000-0000-0000F7020000}"/>
    <cellStyle name="Migliaia [0] 38 3" xfId="1510" xr:uid="{00000000-0005-0000-0000-0000F8020000}"/>
    <cellStyle name="Migliaia [0] 39" xfId="254" xr:uid="{00000000-0005-0000-0000-0000F9020000}"/>
    <cellStyle name="Migliaia [0] 39 2" xfId="1511" xr:uid="{00000000-0005-0000-0000-0000FA020000}"/>
    <cellStyle name="Migliaia [0] 39 2 2" xfId="1512" xr:uid="{00000000-0005-0000-0000-0000FB020000}"/>
    <cellStyle name="Migliaia [0] 39 3" xfId="1513" xr:uid="{00000000-0005-0000-0000-0000FC020000}"/>
    <cellStyle name="Migliaia [0] 4" xfId="255" xr:uid="{00000000-0005-0000-0000-0000FD020000}"/>
    <cellStyle name="Migliaia [0] 4 2" xfId="1514" xr:uid="{00000000-0005-0000-0000-0000FE020000}"/>
    <cellStyle name="Migliaia [0] 4 2 2" xfId="1515" xr:uid="{00000000-0005-0000-0000-0000FF020000}"/>
    <cellStyle name="Migliaia [0] 4 3" xfId="1516" xr:uid="{00000000-0005-0000-0000-000000030000}"/>
    <cellStyle name="Migliaia [0] 40" xfId="256" xr:uid="{00000000-0005-0000-0000-000001030000}"/>
    <cellStyle name="Migliaia [0] 40 2" xfId="1517" xr:uid="{00000000-0005-0000-0000-000002030000}"/>
    <cellStyle name="Migliaia [0] 40 2 2" xfId="1518" xr:uid="{00000000-0005-0000-0000-000003030000}"/>
    <cellStyle name="Migliaia [0] 40 3" xfId="1519" xr:uid="{00000000-0005-0000-0000-000004030000}"/>
    <cellStyle name="Migliaia [0] 41" xfId="257" xr:uid="{00000000-0005-0000-0000-000005030000}"/>
    <cellStyle name="Migliaia [0] 41 2" xfId="1520" xr:uid="{00000000-0005-0000-0000-000006030000}"/>
    <cellStyle name="Migliaia [0] 41 2 2" xfId="1521" xr:uid="{00000000-0005-0000-0000-000007030000}"/>
    <cellStyle name="Migliaia [0] 41 3" xfId="1522" xr:uid="{00000000-0005-0000-0000-000008030000}"/>
    <cellStyle name="Migliaia [0] 42" xfId="258" xr:uid="{00000000-0005-0000-0000-000009030000}"/>
    <cellStyle name="Migliaia [0] 42 2" xfId="1523" xr:uid="{00000000-0005-0000-0000-00000A030000}"/>
    <cellStyle name="Migliaia [0] 42 2 2" xfId="1524" xr:uid="{00000000-0005-0000-0000-00000B030000}"/>
    <cellStyle name="Migliaia [0] 42 3" xfId="1525" xr:uid="{00000000-0005-0000-0000-00000C030000}"/>
    <cellStyle name="Migliaia [0] 43" xfId="259" xr:uid="{00000000-0005-0000-0000-00000D030000}"/>
    <cellStyle name="Migliaia [0] 43 2" xfId="1526" xr:uid="{00000000-0005-0000-0000-00000E030000}"/>
    <cellStyle name="Migliaia [0] 43 2 2" xfId="1527" xr:uid="{00000000-0005-0000-0000-00000F030000}"/>
    <cellStyle name="Migliaia [0] 43 3" xfId="1528" xr:uid="{00000000-0005-0000-0000-000010030000}"/>
    <cellStyle name="Migliaia [0] 44" xfId="260" xr:uid="{00000000-0005-0000-0000-000011030000}"/>
    <cellStyle name="Migliaia [0] 44 2" xfId="1529" xr:uid="{00000000-0005-0000-0000-000012030000}"/>
    <cellStyle name="Migliaia [0] 44 2 2" xfId="1530" xr:uid="{00000000-0005-0000-0000-000013030000}"/>
    <cellStyle name="Migliaia [0] 44 3" xfId="1531" xr:uid="{00000000-0005-0000-0000-000014030000}"/>
    <cellStyle name="Migliaia [0] 45" xfId="261" xr:uid="{00000000-0005-0000-0000-000015030000}"/>
    <cellStyle name="Migliaia [0] 45 2" xfId="1532" xr:uid="{00000000-0005-0000-0000-000016030000}"/>
    <cellStyle name="Migliaia [0] 45 2 2" xfId="1533" xr:uid="{00000000-0005-0000-0000-000017030000}"/>
    <cellStyle name="Migliaia [0] 45 3" xfId="1534" xr:uid="{00000000-0005-0000-0000-000018030000}"/>
    <cellStyle name="Migliaia [0] 46" xfId="262" xr:uid="{00000000-0005-0000-0000-000019030000}"/>
    <cellStyle name="Migliaia [0] 46 2" xfId="1535" xr:uid="{00000000-0005-0000-0000-00001A030000}"/>
    <cellStyle name="Migliaia [0] 46 2 2" xfId="1536" xr:uid="{00000000-0005-0000-0000-00001B030000}"/>
    <cellStyle name="Migliaia [0] 46 3" xfId="1537" xr:uid="{00000000-0005-0000-0000-00001C030000}"/>
    <cellStyle name="Migliaia [0] 47" xfId="263" xr:uid="{00000000-0005-0000-0000-00001D030000}"/>
    <cellStyle name="Migliaia [0] 47 2" xfId="1538" xr:uid="{00000000-0005-0000-0000-00001E030000}"/>
    <cellStyle name="Migliaia [0] 47 2 2" xfId="1539" xr:uid="{00000000-0005-0000-0000-00001F030000}"/>
    <cellStyle name="Migliaia [0] 47 3" xfId="1540" xr:uid="{00000000-0005-0000-0000-000020030000}"/>
    <cellStyle name="Migliaia [0] 48" xfId="264" xr:uid="{00000000-0005-0000-0000-000021030000}"/>
    <cellStyle name="Migliaia [0] 48 2" xfId="1541" xr:uid="{00000000-0005-0000-0000-000022030000}"/>
    <cellStyle name="Migliaia [0] 48 2 2" xfId="1542" xr:uid="{00000000-0005-0000-0000-000023030000}"/>
    <cellStyle name="Migliaia [0] 48 3" xfId="1543" xr:uid="{00000000-0005-0000-0000-000024030000}"/>
    <cellStyle name="Migliaia [0] 49" xfId="265" xr:uid="{00000000-0005-0000-0000-000025030000}"/>
    <cellStyle name="Migliaia [0] 49 2" xfId="1544" xr:uid="{00000000-0005-0000-0000-000026030000}"/>
    <cellStyle name="Migliaia [0] 49 2 2" xfId="1545" xr:uid="{00000000-0005-0000-0000-000027030000}"/>
    <cellStyle name="Migliaia [0] 49 3" xfId="1546" xr:uid="{00000000-0005-0000-0000-000028030000}"/>
    <cellStyle name="Migliaia [0] 5" xfId="266" xr:uid="{00000000-0005-0000-0000-000029030000}"/>
    <cellStyle name="Migliaia [0] 5 2" xfId="1547" xr:uid="{00000000-0005-0000-0000-00002A030000}"/>
    <cellStyle name="Migliaia [0] 5 2 2" xfId="1548" xr:uid="{00000000-0005-0000-0000-00002B030000}"/>
    <cellStyle name="Migliaia [0] 5 3" xfId="1549" xr:uid="{00000000-0005-0000-0000-00002C030000}"/>
    <cellStyle name="Migliaia [0] 50" xfId="267" xr:uid="{00000000-0005-0000-0000-00002D030000}"/>
    <cellStyle name="Migliaia [0] 50 2" xfId="1550" xr:uid="{00000000-0005-0000-0000-00002E030000}"/>
    <cellStyle name="Migliaia [0] 50 2 2" xfId="1551" xr:uid="{00000000-0005-0000-0000-00002F030000}"/>
    <cellStyle name="Migliaia [0] 50 3" xfId="1552" xr:uid="{00000000-0005-0000-0000-000030030000}"/>
    <cellStyle name="Migliaia [0] 51" xfId="268" xr:uid="{00000000-0005-0000-0000-000031030000}"/>
    <cellStyle name="Migliaia [0] 51 2" xfId="1553" xr:uid="{00000000-0005-0000-0000-000032030000}"/>
    <cellStyle name="Migliaia [0] 51 2 2" xfId="1554" xr:uid="{00000000-0005-0000-0000-000033030000}"/>
    <cellStyle name="Migliaia [0] 51 3" xfId="1555" xr:uid="{00000000-0005-0000-0000-000034030000}"/>
    <cellStyle name="Migliaia [0] 52" xfId="269" xr:uid="{00000000-0005-0000-0000-000035030000}"/>
    <cellStyle name="Migliaia [0] 52 2" xfId="1556" xr:uid="{00000000-0005-0000-0000-000036030000}"/>
    <cellStyle name="Migliaia [0] 52 2 2" xfId="1557" xr:uid="{00000000-0005-0000-0000-000037030000}"/>
    <cellStyle name="Migliaia [0] 52 3" xfId="1558" xr:uid="{00000000-0005-0000-0000-000038030000}"/>
    <cellStyle name="Migliaia [0] 53" xfId="270" xr:uid="{00000000-0005-0000-0000-000039030000}"/>
    <cellStyle name="Migliaia [0] 53 2" xfId="1559" xr:uid="{00000000-0005-0000-0000-00003A030000}"/>
    <cellStyle name="Migliaia [0] 53 2 2" xfId="1560" xr:uid="{00000000-0005-0000-0000-00003B030000}"/>
    <cellStyle name="Migliaia [0] 53 3" xfId="1561" xr:uid="{00000000-0005-0000-0000-00003C030000}"/>
    <cellStyle name="Migliaia [0] 54" xfId="271" xr:uid="{00000000-0005-0000-0000-00003D030000}"/>
    <cellStyle name="Migliaia [0] 54 2" xfId="1562" xr:uid="{00000000-0005-0000-0000-00003E030000}"/>
    <cellStyle name="Migliaia [0] 54 2 2" xfId="1563" xr:uid="{00000000-0005-0000-0000-00003F030000}"/>
    <cellStyle name="Migliaia [0] 54 3" xfId="1564" xr:uid="{00000000-0005-0000-0000-000040030000}"/>
    <cellStyle name="Migliaia [0] 55" xfId="272" xr:uid="{00000000-0005-0000-0000-000041030000}"/>
    <cellStyle name="Migliaia [0] 55 2" xfId="1565" xr:uid="{00000000-0005-0000-0000-000042030000}"/>
    <cellStyle name="Migliaia [0] 55 2 2" xfId="1566" xr:uid="{00000000-0005-0000-0000-000043030000}"/>
    <cellStyle name="Migliaia [0] 55 3" xfId="1567" xr:uid="{00000000-0005-0000-0000-000044030000}"/>
    <cellStyle name="Migliaia [0] 56" xfId="273" xr:uid="{00000000-0005-0000-0000-000045030000}"/>
    <cellStyle name="Migliaia [0] 56 2" xfId="1568" xr:uid="{00000000-0005-0000-0000-000046030000}"/>
    <cellStyle name="Migliaia [0] 56 2 2" xfId="1569" xr:uid="{00000000-0005-0000-0000-000047030000}"/>
    <cellStyle name="Migliaia [0] 56 3" xfId="1570" xr:uid="{00000000-0005-0000-0000-000048030000}"/>
    <cellStyle name="Migliaia [0] 57" xfId="274" xr:uid="{00000000-0005-0000-0000-000049030000}"/>
    <cellStyle name="Migliaia [0] 57 2" xfId="1571" xr:uid="{00000000-0005-0000-0000-00004A030000}"/>
    <cellStyle name="Migliaia [0] 57 2 2" xfId="1572" xr:uid="{00000000-0005-0000-0000-00004B030000}"/>
    <cellStyle name="Migliaia [0] 57 3" xfId="1573" xr:uid="{00000000-0005-0000-0000-00004C030000}"/>
    <cellStyle name="Migliaia [0] 58" xfId="275" xr:uid="{00000000-0005-0000-0000-00004D030000}"/>
    <cellStyle name="Migliaia [0] 58 2" xfId="1574" xr:uid="{00000000-0005-0000-0000-00004E030000}"/>
    <cellStyle name="Migliaia [0] 58 2 2" xfId="1575" xr:uid="{00000000-0005-0000-0000-00004F030000}"/>
    <cellStyle name="Migliaia [0] 58 3" xfId="1576" xr:uid="{00000000-0005-0000-0000-000050030000}"/>
    <cellStyle name="Migliaia [0] 59" xfId="276" xr:uid="{00000000-0005-0000-0000-000051030000}"/>
    <cellStyle name="Migliaia [0] 59 2" xfId="1577" xr:uid="{00000000-0005-0000-0000-000052030000}"/>
    <cellStyle name="Migliaia [0] 59 2 2" xfId="1578" xr:uid="{00000000-0005-0000-0000-000053030000}"/>
    <cellStyle name="Migliaia [0] 59 3" xfId="1579" xr:uid="{00000000-0005-0000-0000-000054030000}"/>
    <cellStyle name="Migliaia [0] 6" xfId="277" xr:uid="{00000000-0005-0000-0000-000055030000}"/>
    <cellStyle name="Migliaia [0] 6 2" xfId="1580" xr:uid="{00000000-0005-0000-0000-000056030000}"/>
    <cellStyle name="Migliaia [0] 6 2 2" xfId="1581" xr:uid="{00000000-0005-0000-0000-000057030000}"/>
    <cellStyle name="Migliaia [0] 6 3" xfId="1582" xr:uid="{00000000-0005-0000-0000-000058030000}"/>
    <cellStyle name="Migliaia [0] 7" xfId="278" xr:uid="{00000000-0005-0000-0000-000059030000}"/>
    <cellStyle name="Migliaia [0] 7 2" xfId="1583" xr:uid="{00000000-0005-0000-0000-00005A030000}"/>
    <cellStyle name="Migliaia [0] 7 2 2" xfId="1584" xr:uid="{00000000-0005-0000-0000-00005B030000}"/>
    <cellStyle name="Migliaia [0] 7 3" xfId="1585" xr:uid="{00000000-0005-0000-0000-00005C030000}"/>
    <cellStyle name="Migliaia [0] 8" xfId="279" xr:uid="{00000000-0005-0000-0000-00005D030000}"/>
    <cellStyle name="Migliaia [0] 8 2" xfId="1586" xr:uid="{00000000-0005-0000-0000-00005E030000}"/>
    <cellStyle name="Migliaia [0] 8 2 2" xfId="1587" xr:uid="{00000000-0005-0000-0000-00005F030000}"/>
    <cellStyle name="Migliaia [0] 8 3" xfId="1588" xr:uid="{00000000-0005-0000-0000-000060030000}"/>
    <cellStyle name="Migliaia [0] 9" xfId="280" xr:uid="{00000000-0005-0000-0000-000061030000}"/>
    <cellStyle name="Migliaia [0] 9 2" xfId="1589" xr:uid="{00000000-0005-0000-0000-000062030000}"/>
    <cellStyle name="Migliaia [0] 9 2 2" xfId="1590" xr:uid="{00000000-0005-0000-0000-000063030000}"/>
    <cellStyle name="Migliaia [0] 9 3" xfId="1591" xr:uid="{00000000-0005-0000-0000-000064030000}"/>
    <cellStyle name="Migliaia 10" xfId="281" xr:uid="{00000000-0005-0000-0000-000065030000}"/>
    <cellStyle name="Migliaia 10 2" xfId="282" xr:uid="{00000000-0005-0000-0000-000066030000}"/>
    <cellStyle name="Migliaia 10 2 2" xfId="1592" xr:uid="{00000000-0005-0000-0000-000067030000}"/>
    <cellStyle name="Migliaia 10 3" xfId="283" xr:uid="{00000000-0005-0000-0000-000068030000}"/>
    <cellStyle name="Migliaia 10 3 2" xfId="1593" xr:uid="{00000000-0005-0000-0000-000069030000}"/>
    <cellStyle name="Migliaia 10 3 2 2" xfId="1594" xr:uid="{00000000-0005-0000-0000-00006A030000}"/>
    <cellStyle name="Migliaia 10 4" xfId="1595" xr:uid="{00000000-0005-0000-0000-00006B030000}"/>
    <cellStyle name="Migliaia 10 4 2" xfId="1596" xr:uid="{00000000-0005-0000-0000-00006C030000}"/>
    <cellStyle name="Migliaia 10 5" xfId="1597" xr:uid="{00000000-0005-0000-0000-00006D030000}"/>
    <cellStyle name="Migliaia 11" xfId="284" xr:uid="{00000000-0005-0000-0000-00006E030000}"/>
    <cellStyle name="Migliaia 11 2" xfId="285" xr:uid="{00000000-0005-0000-0000-00006F030000}"/>
    <cellStyle name="Migliaia 11 2 2" xfId="1598" xr:uid="{00000000-0005-0000-0000-000070030000}"/>
    <cellStyle name="Migliaia 11 3" xfId="286" xr:uid="{00000000-0005-0000-0000-000071030000}"/>
    <cellStyle name="Migliaia 11 3 2" xfId="1599" xr:uid="{00000000-0005-0000-0000-000072030000}"/>
    <cellStyle name="Migliaia 11 3 2 2" xfId="1600" xr:uid="{00000000-0005-0000-0000-000073030000}"/>
    <cellStyle name="Migliaia 11 4" xfId="1601" xr:uid="{00000000-0005-0000-0000-000074030000}"/>
    <cellStyle name="Migliaia 11 4 2" xfId="1602" xr:uid="{00000000-0005-0000-0000-000075030000}"/>
    <cellStyle name="Migliaia 11 5" xfId="1603" xr:uid="{00000000-0005-0000-0000-000076030000}"/>
    <cellStyle name="Migliaia 12" xfId="287" xr:uid="{00000000-0005-0000-0000-000077030000}"/>
    <cellStyle name="Migliaia 12 2" xfId="288" xr:uid="{00000000-0005-0000-0000-000078030000}"/>
    <cellStyle name="Migliaia 12 2 2" xfId="1604" xr:uid="{00000000-0005-0000-0000-000079030000}"/>
    <cellStyle name="Migliaia 12 3" xfId="289" xr:uid="{00000000-0005-0000-0000-00007A030000}"/>
    <cellStyle name="Migliaia 12 3 2" xfId="1605" xr:uid="{00000000-0005-0000-0000-00007B030000}"/>
    <cellStyle name="Migliaia 12 3 2 2" xfId="1606" xr:uid="{00000000-0005-0000-0000-00007C030000}"/>
    <cellStyle name="Migliaia 12 4" xfId="1607" xr:uid="{00000000-0005-0000-0000-00007D030000}"/>
    <cellStyle name="Migliaia 12 4 2" xfId="1608" xr:uid="{00000000-0005-0000-0000-00007E030000}"/>
    <cellStyle name="Migliaia 12 5" xfId="1609" xr:uid="{00000000-0005-0000-0000-00007F030000}"/>
    <cellStyle name="Migliaia 13" xfId="290" xr:uid="{00000000-0005-0000-0000-000080030000}"/>
    <cellStyle name="Migliaia 13 2" xfId="291" xr:uid="{00000000-0005-0000-0000-000081030000}"/>
    <cellStyle name="Migliaia 13 2 2" xfId="1610" xr:uid="{00000000-0005-0000-0000-000082030000}"/>
    <cellStyle name="Migliaia 13 3" xfId="292" xr:uid="{00000000-0005-0000-0000-000083030000}"/>
    <cellStyle name="Migliaia 13 3 2" xfId="1611" xr:uid="{00000000-0005-0000-0000-000084030000}"/>
    <cellStyle name="Migliaia 13 3 2 2" xfId="1612" xr:uid="{00000000-0005-0000-0000-000085030000}"/>
    <cellStyle name="Migliaia 13 4" xfId="1613" xr:uid="{00000000-0005-0000-0000-000086030000}"/>
    <cellStyle name="Migliaia 13 4 2" xfId="1614" xr:uid="{00000000-0005-0000-0000-000087030000}"/>
    <cellStyle name="Migliaia 13 5" xfId="1615" xr:uid="{00000000-0005-0000-0000-000088030000}"/>
    <cellStyle name="Migliaia 14" xfId="293" xr:uid="{00000000-0005-0000-0000-000089030000}"/>
    <cellStyle name="Migliaia 14 2" xfId="294" xr:uid="{00000000-0005-0000-0000-00008A030000}"/>
    <cellStyle name="Migliaia 14 2 2" xfId="1616" xr:uid="{00000000-0005-0000-0000-00008B030000}"/>
    <cellStyle name="Migliaia 14 3" xfId="295" xr:uid="{00000000-0005-0000-0000-00008C030000}"/>
    <cellStyle name="Migliaia 14 3 2" xfId="1617" xr:uid="{00000000-0005-0000-0000-00008D030000}"/>
    <cellStyle name="Migliaia 14 3 2 2" xfId="1618" xr:uid="{00000000-0005-0000-0000-00008E030000}"/>
    <cellStyle name="Migliaia 14 4" xfId="1619" xr:uid="{00000000-0005-0000-0000-00008F030000}"/>
    <cellStyle name="Migliaia 14 4 2" xfId="1620" xr:uid="{00000000-0005-0000-0000-000090030000}"/>
    <cellStyle name="Migliaia 14 5" xfId="1621" xr:uid="{00000000-0005-0000-0000-000091030000}"/>
    <cellStyle name="Migliaia 15" xfId="296" xr:uid="{00000000-0005-0000-0000-000092030000}"/>
    <cellStyle name="Migliaia 15 2" xfId="297" xr:uid="{00000000-0005-0000-0000-000093030000}"/>
    <cellStyle name="Migliaia 15 2 2" xfId="1622" xr:uid="{00000000-0005-0000-0000-000094030000}"/>
    <cellStyle name="Migliaia 15 3" xfId="298" xr:uid="{00000000-0005-0000-0000-000095030000}"/>
    <cellStyle name="Migliaia 15 3 2" xfId="1623" xr:uid="{00000000-0005-0000-0000-000096030000}"/>
    <cellStyle name="Migliaia 15 3 2 2" xfId="1624" xr:uid="{00000000-0005-0000-0000-000097030000}"/>
    <cellStyle name="Migliaia 15 4" xfId="1625" xr:uid="{00000000-0005-0000-0000-000098030000}"/>
    <cellStyle name="Migliaia 15 4 2" xfId="1626" xr:uid="{00000000-0005-0000-0000-000099030000}"/>
    <cellStyle name="Migliaia 15 5" xfId="1627" xr:uid="{00000000-0005-0000-0000-00009A030000}"/>
    <cellStyle name="Migliaia 16" xfId="299" xr:uid="{00000000-0005-0000-0000-00009B030000}"/>
    <cellStyle name="Migliaia 16 2" xfId="300" xr:uid="{00000000-0005-0000-0000-00009C030000}"/>
    <cellStyle name="Migliaia 16 2 2" xfId="1628" xr:uid="{00000000-0005-0000-0000-00009D030000}"/>
    <cellStyle name="Migliaia 16 3" xfId="301" xr:uid="{00000000-0005-0000-0000-00009E030000}"/>
    <cellStyle name="Migliaia 16 3 2" xfId="1629" xr:uid="{00000000-0005-0000-0000-00009F030000}"/>
    <cellStyle name="Migliaia 16 3 2 2" xfId="1630" xr:uid="{00000000-0005-0000-0000-0000A0030000}"/>
    <cellStyle name="Migliaia 16 4" xfId="1631" xr:uid="{00000000-0005-0000-0000-0000A1030000}"/>
    <cellStyle name="Migliaia 16 4 2" xfId="1632" xr:uid="{00000000-0005-0000-0000-0000A2030000}"/>
    <cellStyle name="Migliaia 16 5" xfId="1633" xr:uid="{00000000-0005-0000-0000-0000A3030000}"/>
    <cellStyle name="Migliaia 17" xfId="302" xr:uid="{00000000-0005-0000-0000-0000A4030000}"/>
    <cellStyle name="Migliaia 17 2" xfId="303" xr:uid="{00000000-0005-0000-0000-0000A5030000}"/>
    <cellStyle name="Migliaia 17 2 2" xfId="1634" xr:uid="{00000000-0005-0000-0000-0000A6030000}"/>
    <cellStyle name="Migliaia 17 3" xfId="304" xr:uid="{00000000-0005-0000-0000-0000A7030000}"/>
    <cellStyle name="Migliaia 17 3 2" xfId="1635" xr:uid="{00000000-0005-0000-0000-0000A8030000}"/>
    <cellStyle name="Migliaia 17 3 2 2" xfId="1636" xr:uid="{00000000-0005-0000-0000-0000A9030000}"/>
    <cellStyle name="Migliaia 17 4" xfId="1637" xr:uid="{00000000-0005-0000-0000-0000AA030000}"/>
    <cellStyle name="Migliaia 17 4 2" xfId="1638" xr:uid="{00000000-0005-0000-0000-0000AB030000}"/>
    <cellStyle name="Migliaia 17 5" xfId="1639" xr:uid="{00000000-0005-0000-0000-0000AC030000}"/>
    <cellStyle name="Migliaia 18" xfId="305" xr:uid="{00000000-0005-0000-0000-0000AD030000}"/>
    <cellStyle name="Migliaia 18 2" xfId="306" xr:uid="{00000000-0005-0000-0000-0000AE030000}"/>
    <cellStyle name="Migliaia 18 2 2" xfId="1640" xr:uid="{00000000-0005-0000-0000-0000AF030000}"/>
    <cellStyle name="Migliaia 18 3" xfId="307" xr:uid="{00000000-0005-0000-0000-0000B0030000}"/>
    <cellStyle name="Migliaia 18 3 2" xfId="1641" xr:uid="{00000000-0005-0000-0000-0000B1030000}"/>
    <cellStyle name="Migliaia 18 3 2 2" xfId="1642" xr:uid="{00000000-0005-0000-0000-0000B2030000}"/>
    <cellStyle name="Migliaia 18 4" xfId="1643" xr:uid="{00000000-0005-0000-0000-0000B3030000}"/>
    <cellStyle name="Migliaia 18 4 2" xfId="1644" xr:uid="{00000000-0005-0000-0000-0000B4030000}"/>
    <cellStyle name="Migliaia 18 5" xfId="1645" xr:uid="{00000000-0005-0000-0000-0000B5030000}"/>
    <cellStyle name="Migliaia 19" xfId="308" xr:uid="{00000000-0005-0000-0000-0000B6030000}"/>
    <cellStyle name="Migliaia 19 2" xfId="309" xr:uid="{00000000-0005-0000-0000-0000B7030000}"/>
    <cellStyle name="Migliaia 19 2 2" xfId="1646" xr:uid="{00000000-0005-0000-0000-0000B8030000}"/>
    <cellStyle name="Migliaia 19 3" xfId="310" xr:uid="{00000000-0005-0000-0000-0000B9030000}"/>
    <cellStyle name="Migliaia 19 3 2" xfId="1647" xr:uid="{00000000-0005-0000-0000-0000BA030000}"/>
    <cellStyle name="Migliaia 19 3 2 2" xfId="1648" xr:uid="{00000000-0005-0000-0000-0000BB030000}"/>
    <cellStyle name="Migliaia 19 4" xfId="1649" xr:uid="{00000000-0005-0000-0000-0000BC030000}"/>
    <cellStyle name="Migliaia 19 4 2" xfId="1650" xr:uid="{00000000-0005-0000-0000-0000BD030000}"/>
    <cellStyle name="Migliaia 19 5" xfId="1651" xr:uid="{00000000-0005-0000-0000-0000BE030000}"/>
    <cellStyle name="Migliaia 2" xfId="311" xr:uid="{00000000-0005-0000-0000-0000BF030000}"/>
    <cellStyle name="Migliaia 2 2" xfId="312" xr:uid="{00000000-0005-0000-0000-0000C0030000}"/>
    <cellStyle name="Migliaia 2 2 2" xfId="1652" xr:uid="{00000000-0005-0000-0000-0000C1030000}"/>
    <cellStyle name="Migliaia 2 2 2 2" xfId="1653" xr:uid="{00000000-0005-0000-0000-0000C2030000}"/>
    <cellStyle name="Migliaia 2 2 3" xfId="1654" xr:uid="{00000000-0005-0000-0000-0000C3030000}"/>
    <cellStyle name="Migliaia 2 3" xfId="313" xr:uid="{00000000-0005-0000-0000-0000C4030000}"/>
    <cellStyle name="Migliaia 2 3 2" xfId="1655" xr:uid="{00000000-0005-0000-0000-0000C5030000}"/>
    <cellStyle name="Migliaia 2 3 2 2" xfId="1656" xr:uid="{00000000-0005-0000-0000-0000C6030000}"/>
    <cellStyle name="Migliaia 2 3 3" xfId="1657" xr:uid="{00000000-0005-0000-0000-0000C7030000}"/>
    <cellStyle name="Migliaia 2 4" xfId="314" xr:uid="{00000000-0005-0000-0000-0000C8030000}"/>
    <cellStyle name="Migliaia 2 4 2" xfId="1658" xr:uid="{00000000-0005-0000-0000-0000C9030000}"/>
    <cellStyle name="Migliaia 2 4 2 2" xfId="1659" xr:uid="{00000000-0005-0000-0000-0000CA030000}"/>
    <cellStyle name="Migliaia 2 5" xfId="1660" xr:uid="{00000000-0005-0000-0000-0000CB030000}"/>
    <cellStyle name="Migliaia 2 5 2" xfId="1661" xr:uid="{00000000-0005-0000-0000-0000CC030000}"/>
    <cellStyle name="Migliaia 2 6" xfId="1662" xr:uid="{00000000-0005-0000-0000-0000CD030000}"/>
    <cellStyle name="Migliaia 2_Domestico_reg&amp;naz" xfId="315" xr:uid="{00000000-0005-0000-0000-0000CE030000}"/>
    <cellStyle name="Migliaia 20" xfId="316" xr:uid="{00000000-0005-0000-0000-0000CF030000}"/>
    <cellStyle name="Migliaia 20 2" xfId="317" xr:uid="{00000000-0005-0000-0000-0000D0030000}"/>
    <cellStyle name="Migliaia 20 2 2" xfId="1663" xr:uid="{00000000-0005-0000-0000-0000D1030000}"/>
    <cellStyle name="Migliaia 20 3" xfId="318" xr:uid="{00000000-0005-0000-0000-0000D2030000}"/>
    <cellStyle name="Migliaia 20 3 2" xfId="1664" xr:uid="{00000000-0005-0000-0000-0000D3030000}"/>
    <cellStyle name="Migliaia 20 3 2 2" xfId="1665" xr:uid="{00000000-0005-0000-0000-0000D4030000}"/>
    <cellStyle name="Migliaia 20 4" xfId="1666" xr:uid="{00000000-0005-0000-0000-0000D5030000}"/>
    <cellStyle name="Migliaia 20 4 2" xfId="1667" xr:uid="{00000000-0005-0000-0000-0000D6030000}"/>
    <cellStyle name="Migliaia 20 5" xfId="1668" xr:uid="{00000000-0005-0000-0000-0000D7030000}"/>
    <cellStyle name="Migliaia 21" xfId="319" xr:uid="{00000000-0005-0000-0000-0000D8030000}"/>
    <cellStyle name="Migliaia 21 2" xfId="320" xr:uid="{00000000-0005-0000-0000-0000D9030000}"/>
    <cellStyle name="Migliaia 21 2 2" xfId="1669" xr:uid="{00000000-0005-0000-0000-0000DA030000}"/>
    <cellStyle name="Migliaia 21 3" xfId="321" xr:uid="{00000000-0005-0000-0000-0000DB030000}"/>
    <cellStyle name="Migliaia 21 3 2" xfId="1670" xr:uid="{00000000-0005-0000-0000-0000DC030000}"/>
    <cellStyle name="Migliaia 21 3 2 2" xfId="1671" xr:uid="{00000000-0005-0000-0000-0000DD030000}"/>
    <cellStyle name="Migliaia 21 4" xfId="1672" xr:uid="{00000000-0005-0000-0000-0000DE030000}"/>
    <cellStyle name="Migliaia 21 4 2" xfId="1673" xr:uid="{00000000-0005-0000-0000-0000DF030000}"/>
    <cellStyle name="Migliaia 21 5" xfId="1674" xr:uid="{00000000-0005-0000-0000-0000E0030000}"/>
    <cellStyle name="Migliaia 22" xfId="322" xr:uid="{00000000-0005-0000-0000-0000E1030000}"/>
    <cellStyle name="Migliaia 22 2" xfId="323" xr:uid="{00000000-0005-0000-0000-0000E2030000}"/>
    <cellStyle name="Migliaia 22 2 2" xfId="1675" xr:uid="{00000000-0005-0000-0000-0000E3030000}"/>
    <cellStyle name="Migliaia 22 3" xfId="324" xr:uid="{00000000-0005-0000-0000-0000E4030000}"/>
    <cellStyle name="Migliaia 22 3 2" xfId="1676" xr:uid="{00000000-0005-0000-0000-0000E5030000}"/>
    <cellStyle name="Migliaia 22 3 2 2" xfId="1677" xr:uid="{00000000-0005-0000-0000-0000E6030000}"/>
    <cellStyle name="Migliaia 22 4" xfId="1678" xr:uid="{00000000-0005-0000-0000-0000E7030000}"/>
    <cellStyle name="Migliaia 22 4 2" xfId="1679" xr:uid="{00000000-0005-0000-0000-0000E8030000}"/>
    <cellStyle name="Migliaia 22 5" xfId="1680" xr:uid="{00000000-0005-0000-0000-0000E9030000}"/>
    <cellStyle name="Migliaia 23" xfId="325" xr:uid="{00000000-0005-0000-0000-0000EA030000}"/>
    <cellStyle name="Migliaia 23 2" xfId="326" xr:uid="{00000000-0005-0000-0000-0000EB030000}"/>
    <cellStyle name="Migliaia 23 2 2" xfId="1681" xr:uid="{00000000-0005-0000-0000-0000EC030000}"/>
    <cellStyle name="Migliaia 23 3" xfId="327" xr:uid="{00000000-0005-0000-0000-0000ED030000}"/>
    <cellStyle name="Migliaia 23 3 2" xfId="1682" xr:uid="{00000000-0005-0000-0000-0000EE030000}"/>
    <cellStyle name="Migliaia 23 3 2 2" xfId="1683" xr:uid="{00000000-0005-0000-0000-0000EF030000}"/>
    <cellStyle name="Migliaia 23 4" xfId="1684" xr:uid="{00000000-0005-0000-0000-0000F0030000}"/>
    <cellStyle name="Migliaia 23 4 2" xfId="1685" xr:uid="{00000000-0005-0000-0000-0000F1030000}"/>
    <cellStyle name="Migliaia 23 5" xfId="1686" xr:uid="{00000000-0005-0000-0000-0000F2030000}"/>
    <cellStyle name="Migliaia 24" xfId="328" xr:uid="{00000000-0005-0000-0000-0000F3030000}"/>
    <cellStyle name="Migliaia 24 2" xfId="329" xr:uid="{00000000-0005-0000-0000-0000F4030000}"/>
    <cellStyle name="Migliaia 24 2 2" xfId="1687" xr:uid="{00000000-0005-0000-0000-0000F5030000}"/>
    <cellStyle name="Migliaia 24 3" xfId="330" xr:uid="{00000000-0005-0000-0000-0000F6030000}"/>
    <cellStyle name="Migliaia 24 3 2" xfId="1688" xr:uid="{00000000-0005-0000-0000-0000F7030000}"/>
    <cellStyle name="Migliaia 24 3 2 2" xfId="1689" xr:uid="{00000000-0005-0000-0000-0000F8030000}"/>
    <cellStyle name="Migliaia 24 4" xfId="1690" xr:uid="{00000000-0005-0000-0000-0000F9030000}"/>
    <cellStyle name="Migliaia 24 4 2" xfId="1691" xr:uid="{00000000-0005-0000-0000-0000FA030000}"/>
    <cellStyle name="Migliaia 24 5" xfId="1692" xr:uid="{00000000-0005-0000-0000-0000FB030000}"/>
    <cellStyle name="Migliaia 25" xfId="331" xr:uid="{00000000-0005-0000-0000-0000FC030000}"/>
    <cellStyle name="Migliaia 25 2" xfId="332" xr:uid="{00000000-0005-0000-0000-0000FD030000}"/>
    <cellStyle name="Migliaia 25 2 2" xfId="1693" xr:uid="{00000000-0005-0000-0000-0000FE030000}"/>
    <cellStyle name="Migliaia 25 3" xfId="333" xr:uid="{00000000-0005-0000-0000-0000FF030000}"/>
    <cellStyle name="Migliaia 25 3 2" xfId="1694" xr:uid="{00000000-0005-0000-0000-000000040000}"/>
    <cellStyle name="Migliaia 25 3 2 2" xfId="1695" xr:uid="{00000000-0005-0000-0000-000001040000}"/>
    <cellStyle name="Migliaia 25 4" xfId="1696" xr:uid="{00000000-0005-0000-0000-000002040000}"/>
    <cellStyle name="Migliaia 25 4 2" xfId="1697" xr:uid="{00000000-0005-0000-0000-000003040000}"/>
    <cellStyle name="Migliaia 25 5" xfId="1698" xr:uid="{00000000-0005-0000-0000-000004040000}"/>
    <cellStyle name="Migliaia 26" xfId="334" xr:uid="{00000000-0005-0000-0000-000005040000}"/>
    <cellStyle name="Migliaia 26 2" xfId="335" xr:uid="{00000000-0005-0000-0000-000006040000}"/>
    <cellStyle name="Migliaia 26 2 2" xfId="1699" xr:uid="{00000000-0005-0000-0000-000007040000}"/>
    <cellStyle name="Migliaia 26 3" xfId="336" xr:uid="{00000000-0005-0000-0000-000008040000}"/>
    <cellStyle name="Migliaia 26 3 2" xfId="1700" xr:uid="{00000000-0005-0000-0000-000009040000}"/>
    <cellStyle name="Migliaia 26 3 2 2" xfId="1701" xr:uid="{00000000-0005-0000-0000-00000A040000}"/>
    <cellStyle name="Migliaia 26 4" xfId="1702" xr:uid="{00000000-0005-0000-0000-00000B040000}"/>
    <cellStyle name="Migliaia 26 4 2" xfId="1703" xr:uid="{00000000-0005-0000-0000-00000C040000}"/>
    <cellStyle name="Migliaia 26 5" xfId="1704" xr:uid="{00000000-0005-0000-0000-00000D040000}"/>
    <cellStyle name="Migliaia 27" xfId="337" xr:uid="{00000000-0005-0000-0000-00000E040000}"/>
    <cellStyle name="Migliaia 27 2" xfId="338" xr:uid="{00000000-0005-0000-0000-00000F040000}"/>
    <cellStyle name="Migliaia 27 2 2" xfId="1705" xr:uid="{00000000-0005-0000-0000-000010040000}"/>
    <cellStyle name="Migliaia 27 3" xfId="339" xr:uid="{00000000-0005-0000-0000-000011040000}"/>
    <cellStyle name="Migliaia 27 3 2" xfId="1706" xr:uid="{00000000-0005-0000-0000-000012040000}"/>
    <cellStyle name="Migliaia 27 3 2 2" xfId="1707" xr:uid="{00000000-0005-0000-0000-000013040000}"/>
    <cellStyle name="Migliaia 27 4" xfId="1708" xr:uid="{00000000-0005-0000-0000-000014040000}"/>
    <cellStyle name="Migliaia 27 4 2" xfId="1709" xr:uid="{00000000-0005-0000-0000-000015040000}"/>
    <cellStyle name="Migliaia 27 5" xfId="1710" xr:uid="{00000000-0005-0000-0000-000016040000}"/>
    <cellStyle name="Migliaia 28" xfId="340" xr:uid="{00000000-0005-0000-0000-000017040000}"/>
    <cellStyle name="Migliaia 28 2" xfId="341" xr:uid="{00000000-0005-0000-0000-000018040000}"/>
    <cellStyle name="Migliaia 28 2 2" xfId="1711" xr:uid="{00000000-0005-0000-0000-000019040000}"/>
    <cellStyle name="Migliaia 28 3" xfId="342" xr:uid="{00000000-0005-0000-0000-00001A040000}"/>
    <cellStyle name="Migliaia 28 3 2" xfId="1712" xr:uid="{00000000-0005-0000-0000-00001B040000}"/>
    <cellStyle name="Migliaia 28 3 2 2" xfId="1713" xr:uid="{00000000-0005-0000-0000-00001C040000}"/>
    <cellStyle name="Migliaia 28 4" xfId="1714" xr:uid="{00000000-0005-0000-0000-00001D040000}"/>
    <cellStyle name="Migliaia 28 4 2" xfId="1715" xr:uid="{00000000-0005-0000-0000-00001E040000}"/>
    <cellStyle name="Migliaia 28 5" xfId="1716" xr:uid="{00000000-0005-0000-0000-00001F040000}"/>
    <cellStyle name="Migliaia 29" xfId="343" xr:uid="{00000000-0005-0000-0000-000020040000}"/>
    <cellStyle name="Migliaia 29 2" xfId="344" xr:uid="{00000000-0005-0000-0000-000021040000}"/>
    <cellStyle name="Migliaia 29 2 2" xfId="1717" xr:uid="{00000000-0005-0000-0000-000022040000}"/>
    <cellStyle name="Migliaia 29 3" xfId="345" xr:uid="{00000000-0005-0000-0000-000023040000}"/>
    <cellStyle name="Migliaia 29 3 2" xfId="1718" xr:uid="{00000000-0005-0000-0000-000024040000}"/>
    <cellStyle name="Migliaia 29 3 2 2" xfId="1719" xr:uid="{00000000-0005-0000-0000-000025040000}"/>
    <cellStyle name="Migliaia 29 4" xfId="1720" xr:uid="{00000000-0005-0000-0000-000026040000}"/>
    <cellStyle name="Migliaia 29 4 2" xfId="1721" xr:uid="{00000000-0005-0000-0000-000027040000}"/>
    <cellStyle name="Migliaia 29 5" xfId="1722" xr:uid="{00000000-0005-0000-0000-000028040000}"/>
    <cellStyle name="Migliaia 3" xfId="346" xr:uid="{00000000-0005-0000-0000-000029040000}"/>
    <cellStyle name="Migliaia 3 2" xfId="347" xr:uid="{00000000-0005-0000-0000-00002A040000}"/>
    <cellStyle name="Migliaia 3 2 2" xfId="1723" xr:uid="{00000000-0005-0000-0000-00002B040000}"/>
    <cellStyle name="Migliaia 3 3" xfId="348" xr:uid="{00000000-0005-0000-0000-00002C040000}"/>
    <cellStyle name="Migliaia 3 3 2" xfId="1724" xr:uid="{00000000-0005-0000-0000-00002D040000}"/>
    <cellStyle name="Migliaia 3 3 2 2" xfId="1725" xr:uid="{00000000-0005-0000-0000-00002E040000}"/>
    <cellStyle name="Migliaia 3 4" xfId="1726" xr:uid="{00000000-0005-0000-0000-00002F040000}"/>
    <cellStyle name="Migliaia 3 4 2" xfId="1727" xr:uid="{00000000-0005-0000-0000-000030040000}"/>
    <cellStyle name="Migliaia 3 5" xfId="1728" xr:uid="{00000000-0005-0000-0000-000031040000}"/>
    <cellStyle name="Migliaia 30" xfId="349" xr:uid="{00000000-0005-0000-0000-000032040000}"/>
    <cellStyle name="Migliaia 30 2" xfId="350" xr:uid="{00000000-0005-0000-0000-000033040000}"/>
    <cellStyle name="Migliaia 30 2 2" xfId="1729" xr:uid="{00000000-0005-0000-0000-000034040000}"/>
    <cellStyle name="Migliaia 30 3" xfId="351" xr:uid="{00000000-0005-0000-0000-000035040000}"/>
    <cellStyle name="Migliaia 30 3 2" xfId="1730" xr:uid="{00000000-0005-0000-0000-000036040000}"/>
    <cellStyle name="Migliaia 30 3 2 2" xfId="1731" xr:uid="{00000000-0005-0000-0000-000037040000}"/>
    <cellStyle name="Migliaia 30 4" xfId="1732" xr:uid="{00000000-0005-0000-0000-000038040000}"/>
    <cellStyle name="Migliaia 30 4 2" xfId="1733" xr:uid="{00000000-0005-0000-0000-000039040000}"/>
    <cellStyle name="Migliaia 30 5" xfId="1734" xr:uid="{00000000-0005-0000-0000-00003A040000}"/>
    <cellStyle name="Migliaia 31" xfId="352" xr:uid="{00000000-0005-0000-0000-00003B040000}"/>
    <cellStyle name="Migliaia 31 2" xfId="353" xr:uid="{00000000-0005-0000-0000-00003C040000}"/>
    <cellStyle name="Migliaia 31 2 2" xfId="1735" xr:uid="{00000000-0005-0000-0000-00003D040000}"/>
    <cellStyle name="Migliaia 31 3" xfId="354" xr:uid="{00000000-0005-0000-0000-00003E040000}"/>
    <cellStyle name="Migliaia 31 3 2" xfId="1736" xr:uid="{00000000-0005-0000-0000-00003F040000}"/>
    <cellStyle name="Migliaia 31 3 2 2" xfId="1737" xr:uid="{00000000-0005-0000-0000-000040040000}"/>
    <cellStyle name="Migliaia 31 4" xfId="1738" xr:uid="{00000000-0005-0000-0000-000041040000}"/>
    <cellStyle name="Migliaia 31 4 2" xfId="1739" xr:uid="{00000000-0005-0000-0000-000042040000}"/>
    <cellStyle name="Migliaia 31 5" xfId="1740" xr:uid="{00000000-0005-0000-0000-000043040000}"/>
    <cellStyle name="Migliaia 32" xfId="355" xr:uid="{00000000-0005-0000-0000-000044040000}"/>
    <cellStyle name="Migliaia 32 2" xfId="356" xr:uid="{00000000-0005-0000-0000-000045040000}"/>
    <cellStyle name="Migliaia 32 2 2" xfId="1741" xr:uid="{00000000-0005-0000-0000-000046040000}"/>
    <cellStyle name="Migliaia 32 3" xfId="357" xr:uid="{00000000-0005-0000-0000-000047040000}"/>
    <cellStyle name="Migliaia 32 3 2" xfId="1742" xr:uid="{00000000-0005-0000-0000-000048040000}"/>
    <cellStyle name="Migliaia 32 3 2 2" xfId="1743" xr:uid="{00000000-0005-0000-0000-000049040000}"/>
    <cellStyle name="Migliaia 32 4" xfId="1744" xr:uid="{00000000-0005-0000-0000-00004A040000}"/>
    <cellStyle name="Migliaia 32 4 2" xfId="1745" xr:uid="{00000000-0005-0000-0000-00004B040000}"/>
    <cellStyle name="Migliaia 32 5" xfId="1746" xr:uid="{00000000-0005-0000-0000-00004C040000}"/>
    <cellStyle name="Migliaia 33" xfId="358" xr:uid="{00000000-0005-0000-0000-00004D040000}"/>
    <cellStyle name="Migliaia 33 2" xfId="359" xr:uid="{00000000-0005-0000-0000-00004E040000}"/>
    <cellStyle name="Migliaia 33 2 2" xfId="1747" xr:uid="{00000000-0005-0000-0000-00004F040000}"/>
    <cellStyle name="Migliaia 33 3" xfId="360" xr:uid="{00000000-0005-0000-0000-000050040000}"/>
    <cellStyle name="Migliaia 33 3 2" xfId="1748" xr:uid="{00000000-0005-0000-0000-000051040000}"/>
    <cellStyle name="Migliaia 33 3 2 2" xfId="1749" xr:uid="{00000000-0005-0000-0000-000052040000}"/>
    <cellStyle name="Migliaia 33 4" xfId="1750" xr:uid="{00000000-0005-0000-0000-000053040000}"/>
    <cellStyle name="Migliaia 33 4 2" xfId="1751" xr:uid="{00000000-0005-0000-0000-000054040000}"/>
    <cellStyle name="Migliaia 33 5" xfId="1752" xr:uid="{00000000-0005-0000-0000-000055040000}"/>
    <cellStyle name="Migliaia 34" xfId="361" xr:uid="{00000000-0005-0000-0000-000056040000}"/>
    <cellStyle name="Migliaia 34 2" xfId="362" xr:uid="{00000000-0005-0000-0000-000057040000}"/>
    <cellStyle name="Migliaia 34 2 2" xfId="1753" xr:uid="{00000000-0005-0000-0000-000058040000}"/>
    <cellStyle name="Migliaia 34 3" xfId="363" xr:uid="{00000000-0005-0000-0000-000059040000}"/>
    <cellStyle name="Migliaia 34 3 2" xfId="1754" xr:uid="{00000000-0005-0000-0000-00005A040000}"/>
    <cellStyle name="Migliaia 34 3 2 2" xfId="1755" xr:uid="{00000000-0005-0000-0000-00005B040000}"/>
    <cellStyle name="Migliaia 34 4" xfId="1756" xr:uid="{00000000-0005-0000-0000-00005C040000}"/>
    <cellStyle name="Migliaia 34 4 2" xfId="1757" xr:uid="{00000000-0005-0000-0000-00005D040000}"/>
    <cellStyle name="Migliaia 34 5" xfId="1758" xr:uid="{00000000-0005-0000-0000-00005E040000}"/>
    <cellStyle name="Migliaia 35" xfId="364" xr:uid="{00000000-0005-0000-0000-00005F040000}"/>
    <cellStyle name="Migliaia 35 2" xfId="365" xr:uid="{00000000-0005-0000-0000-000060040000}"/>
    <cellStyle name="Migliaia 35 2 2" xfId="1759" xr:uid="{00000000-0005-0000-0000-000061040000}"/>
    <cellStyle name="Migliaia 35 3" xfId="366" xr:uid="{00000000-0005-0000-0000-000062040000}"/>
    <cellStyle name="Migliaia 35 3 2" xfId="1760" xr:uid="{00000000-0005-0000-0000-000063040000}"/>
    <cellStyle name="Migliaia 35 3 2 2" xfId="1761" xr:uid="{00000000-0005-0000-0000-000064040000}"/>
    <cellStyle name="Migliaia 35 4" xfId="1762" xr:uid="{00000000-0005-0000-0000-000065040000}"/>
    <cellStyle name="Migliaia 35 4 2" xfId="1763" xr:uid="{00000000-0005-0000-0000-000066040000}"/>
    <cellStyle name="Migliaia 35 5" xfId="1764" xr:uid="{00000000-0005-0000-0000-000067040000}"/>
    <cellStyle name="Migliaia 36" xfId="367" xr:uid="{00000000-0005-0000-0000-000068040000}"/>
    <cellStyle name="Migliaia 36 2" xfId="368" xr:uid="{00000000-0005-0000-0000-000069040000}"/>
    <cellStyle name="Migliaia 36 2 2" xfId="1765" xr:uid="{00000000-0005-0000-0000-00006A040000}"/>
    <cellStyle name="Migliaia 36 3" xfId="369" xr:uid="{00000000-0005-0000-0000-00006B040000}"/>
    <cellStyle name="Migliaia 36 3 2" xfId="1766" xr:uid="{00000000-0005-0000-0000-00006C040000}"/>
    <cellStyle name="Migliaia 36 3 2 2" xfId="1767" xr:uid="{00000000-0005-0000-0000-00006D040000}"/>
    <cellStyle name="Migliaia 36 4" xfId="1768" xr:uid="{00000000-0005-0000-0000-00006E040000}"/>
    <cellStyle name="Migliaia 36 4 2" xfId="1769" xr:uid="{00000000-0005-0000-0000-00006F040000}"/>
    <cellStyle name="Migliaia 36 5" xfId="1770" xr:uid="{00000000-0005-0000-0000-000070040000}"/>
    <cellStyle name="Migliaia 37" xfId="370" xr:uid="{00000000-0005-0000-0000-000071040000}"/>
    <cellStyle name="Migliaia 37 2" xfId="371" xr:uid="{00000000-0005-0000-0000-000072040000}"/>
    <cellStyle name="Migliaia 37 2 2" xfId="1771" xr:uid="{00000000-0005-0000-0000-000073040000}"/>
    <cellStyle name="Migliaia 37 3" xfId="372" xr:uid="{00000000-0005-0000-0000-000074040000}"/>
    <cellStyle name="Migliaia 37 3 2" xfId="1772" xr:uid="{00000000-0005-0000-0000-000075040000}"/>
    <cellStyle name="Migliaia 37 3 2 2" xfId="1773" xr:uid="{00000000-0005-0000-0000-000076040000}"/>
    <cellStyle name="Migliaia 37 4" xfId="1774" xr:uid="{00000000-0005-0000-0000-000077040000}"/>
    <cellStyle name="Migliaia 37 4 2" xfId="1775" xr:uid="{00000000-0005-0000-0000-000078040000}"/>
    <cellStyle name="Migliaia 37 5" xfId="1776" xr:uid="{00000000-0005-0000-0000-000079040000}"/>
    <cellStyle name="Migliaia 38" xfId="373" xr:uid="{00000000-0005-0000-0000-00007A040000}"/>
    <cellStyle name="Migliaia 38 2" xfId="374" xr:uid="{00000000-0005-0000-0000-00007B040000}"/>
    <cellStyle name="Migliaia 38 2 2" xfId="1777" xr:uid="{00000000-0005-0000-0000-00007C040000}"/>
    <cellStyle name="Migliaia 38 3" xfId="375" xr:uid="{00000000-0005-0000-0000-00007D040000}"/>
    <cellStyle name="Migliaia 38 3 2" xfId="1778" xr:uid="{00000000-0005-0000-0000-00007E040000}"/>
    <cellStyle name="Migliaia 38 3 2 2" xfId="1779" xr:uid="{00000000-0005-0000-0000-00007F040000}"/>
    <cellStyle name="Migliaia 38 4" xfId="1780" xr:uid="{00000000-0005-0000-0000-000080040000}"/>
    <cellStyle name="Migliaia 38 4 2" xfId="1781" xr:uid="{00000000-0005-0000-0000-000081040000}"/>
    <cellStyle name="Migliaia 38 5" xfId="1782" xr:uid="{00000000-0005-0000-0000-000082040000}"/>
    <cellStyle name="Migliaia 39" xfId="376" xr:uid="{00000000-0005-0000-0000-000083040000}"/>
    <cellStyle name="Migliaia 39 2" xfId="377" xr:uid="{00000000-0005-0000-0000-000084040000}"/>
    <cellStyle name="Migliaia 39 2 2" xfId="1783" xr:uid="{00000000-0005-0000-0000-000085040000}"/>
    <cellStyle name="Migliaia 39 3" xfId="378" xr:uid="{00000000-0005-0000-0000-000086040000}"/>
    <cellStyle name="Migliaia 39 3 2" xfId="1784" xr:uid="{00000000-0005-0000-0000-000087040000}"/>
    <cellStyle name="Migliaia 39 3 2 2" xfId="1785" xr:uid="{00000000-0005-0000-0000-000088040000}"/>
    <cellStyle name="Migliaia 39 4" xfId="1786" xr:uid="{00000000-0005-0000-0000-000089040000}"/>
    <cellStyle name="Migliaia 39 4 2" xfId="1787" xr:uid="{00000000-0005-0000-0000-00008A040000}"/>
    <cellStyle name="Migliaia 39 5" xfId="1788" xr:uid="{00000000-0005-0000-0000-00008B040000}"/>
    <cellStyle name="Migliaia 4" xfId="379" xr:uid="{00000000-0005-0000-0000-00008C040000}"/>
    <cellStyle name="Migliaia 4 2" xfId="380" xr:uid="{00000000-0005-0000-0000-00008D040000}"/>
    <cellStyle name="Migliaia 4 2 2" xfId="1789" xr:uid="{00000000-0005-0000-0000-00008E040000}"/>
    <cellStyle name="Migliaia 4 3" xfId="381" xr:uid="{00000000-0005-0000-0000-00008F040000}"/>
    <cellStyle name="Migliaia 4 3 2" xfId="1790" xr:uid="{00000000-0005-0000-0000-000090040000}"/>
    <cellStyle name="Migliaia 4 3 2 2" xfId="1791" xr:uid="{00000000-0005-0000-0000-000091040000}"/>
    <cellStyle name="Migliaia 4 4" xfId="1792" xr:uid="{00000000-0005-0000-0000-000092040000}"/>
    <cellStyle name="Migliaia 4 4 2" xfId="1793" xr:uid="{00000000-0005-0000-0000-000093040000}"/>
    <cellStyle name="Migliaia 4 5" xfId="1794" xr:uid="{00000000-0005-0000-0000-000094040000}"/>
    <cellStyle name="Migliaia 40" xfId="382" xr:uid="{00000000-0005-0000-0000-000095040000}"/>
    <cellStyle name="Migliaia 40 2" xfId="383" xr:uid="{00000000-0005-0000-0000-000096040000}"/>
    <cellStyle name="Migliaia 40 2 2" xfId="1795" xr:uid="{00000000-0005-0000-0000-000097040000}"/>
    <cellStyle name="Migliaia 40 3" xfId="384" xr:uid="{00000000-0005-0000-0000-000098040000}"/>
    <cellStyle name="Migliaia 40 3 2" xfId="1796" xr:uid="{00000000-0005-0000-0000-000099040000}"/>
    <cellStyle name="Migliaia 40 3 2 2" xfId="1797" xr:uid="{00000000-0005-0000-0000-00009A040000}"/>
    <cellStyle name="Migliaia 40 4" xfId="1798" xr:uid="{00000000-0005-0000-0000-00009B040000}"/>
    <cellStyle name="Migliaia 40 4 2" xfId="1799" xr:uid="{00000000-0005-0000-0000-00009C040000}"/>
    <cellStyle name="Migliaia 40 5" xfId="1800" xr:uid="{00000000-0005-0000-0000-00009D040000}"/>
    <cellStyle name="Migliaia 41" xfId="385" xr:uid="{00000000-0005-0000-0000-00009E040000}"/>
    <cellStyle name="Migliaia 41 2" xfId="386" xr:uid="{00000000-0005-0000-0000-00009F040000}"/>
    <cellStyle name="Migliaia 41 2 2" xfId="1801" xr:uid="{00000000-0005-0000-0000-0000A0040000}"/>
    <cellStyle name="Migliaia 41 3" xfId="387" xr:uid="{00000000-0005-0000-0000-0000A1040000}"/>
    <cellStyle name="Migliaia 41 3 2" xfId="1802" xr:uid="{00000000-0005-0000-0000-0000A2040000}"/>
    <cellStyle name="Migliaia 41 3 2 2" xfId="1803" xr:uid="{00000000-0005-0000-0000-0000A3040000}"/>
    <cellStyle name="Migliaia 41 4" xfId="1804" xr:uid="{00000000-0005-0000-0000-0000A4040000}"/>
    <cellStyle name="Migliaia 41 4 2" xfId="1805" xr:uid="{00000000-0005-0000-0000-0000A5040000}"/>
    <cellStyle name="Migliaia 41 5" xfId="1806" xr:uid="{00000000-0005-0000-0000-0000A6040000}"/>
    <cellStyle name="Migliaia 42" xfId="388" xr:uid="{00000000-0005-0000-0000-0000A7040000}"/>
    <cellStyle name="Migliaia 42 2" xfId="389" xr:uid="{00000000-0005-0000-0000-0000A8040000}"/>
    <cellStyle name="Migliaia 42 2 2" xfId="1807" xr:uid="{00000000-0005-0000-0000-0000A9040000}"/>
    <cellStyle name="Migliaia 42 3" xfId="390" xr:uid="{00000000-0005-0000-0000-0000AA040000}"/>
    <cellStyle name="Migliaia 42 3 2" xfId="1808" xr:uid="{00000000-0005-0000-0000-0000AB040000}"/>
    <cellStyle name="Migliaia 42 3 2 2" xfId="1809" xr:uid="{00000000-0005-0000-0000-0000AC040000}"/>
    <cellStyle name="Migliaia 42 4" xfId="1810" xr:uid="{00000000-0005-0000-0000-0000AD040000}"/>
    <cellStyle name="Migliaia 42 4 2" xfId="1811" xr:uid="{00000000-0005-0000-0000-0000AE040000}"/>
    <cellStyle name="Migliaia 42 5" xfId="1812" xr:uid="{00000000-0005-0000-0000-0000AF040000}"/>
    <cellStyle name="Migliaia 43" xfId="391" xr:uid="{00000000-0005-0000-0000-0000B0040000}"/>
    <cellStyle name="Migliaia 43 2" xfId="392" xr:uid="{00000000-0005-0000-0000-0000B1040000}"/>
    <cellStyle name="Migliaia 43 2 2" xfId="1813" xr:uid="{00000000-0005-0000-0000-0000B2040000}"/>
    <cellStyle name="Migliaia 43 3" xfId="393" xr:uid="{00000000-0005-0000-0000-0000B3040000}"/>
    <cellStyle name="Migliaia 43 3 2" xfId="1814" xr:uid="{00000000-0005-0000-0000-0000B4040000}"/>
    <cellStyle name="Migliaia 43 3 2 2" xfId="1815" xr:uid="{00000000-0005-0000-0000-0000B5040000}"/>
    <cellStyle name="Migliaia 43 4" xfId="1816" xr:uid="{00000000-0005-0000-0000-0000B6040000}"/>
    <cellStyle name="Migliaia 43 4 2" xfId="1817" xr:uid="{00000000-0005-0000-0000-0000B7040000}"/>
    <cellStyle name="Migliaia 43 5" xfId="1818" xr:uid="{00000000-0005-0000-0000-0000B8040000}"/>
    <cellStyle name="Migliaia 44" xfId="394" xr:uid="{00000000-0005-0000-0000-0000B9040000}"/>
    <cellStyle name="Migliaia 44 2" xfId="395" xr:uid="{00000000-0005-0000-0000-0000BA040000}"/>
    <cellStyle name="Migliaia 44 2 2" xfId="1819" xr:uid="{00000000-0005-0000-0000-0000BB040000}"/>
    <cellStyle name="Migliaia 44 3" xfId="396" xr:uid="{00000000-0005-0000-0000-0000BC040000}"/>
    <cellStyle name="Migliaia 44 3 2" xfId="1820" xr:uid="{00000000-0005-0000-0000-0000BD040000}"/>
    <cellStyle name="Migliaia 44 3 2 2" xfId="1821" xr:uid="{00000000-0005-0000-0000-0000BE040000}"/>
    <cellStyle name="Migliaia 44 4" xfId="1822" xr:uid="{00000000-0005-0000-0000-0000BF040000}"/>
    <cellStyle name="Migliaia 44 4 2" xfId="1823" xr:uid="{00000000-0005-0000-0000-0000C0040000}"/>
    <cellStyle name="Migliaia 44 5" xfId="1824" xr:uid="{00000000-0005-0000-0000-0000C1040000}"/>
    <cellStyle name="Migliaia 45" xfId="397" xr:uid="{00000000-0005-0000-0000-0000C2040000}"/>
    <cellStyle name="Migliaia 45 2" xfId="398" xr:uid="{00000000-0005-0000-0000-0000C3040000}"/>
    <cellStyle name="Migliaia 45 2 2" xfId="1825" xr:uid="{00000000-0005-0000-0000-0000C4040000}"/>
    <cellStyle name="Migliaia 45 3" xfId="399" xr:uid="{00000000-0005-0000-0000-0000C5040000}"/>
    <cellStyle name="Migliaia 45 3 2" xfId="1826" xr:uid="{00000000-0005-0000-0000-0000C6040000}"/>
    <cellStyle name="Migliaia 45 3 2 2" xfId="1827" xr:uid="{00000000-0005-0000-0000-0000C7040000}"/>
    <cellStyle name="Migliaia 45 4" xfId="1828" xr:uid="{00000000-0005-0000-0000-0000C8040000}"/>
    <cellStyle name="Migliaia 45 4 2" xfId="1829" xr:uid="{00000000-0005-0000-0000-0000C9040000}"/>
    <cellStyle name="Migliaia 45 5" xfId="1830" xr:uid="{00000000-0005-0000-0000-0000CA040000}"/>
    <cellStyle name="Migliaia 46" xfId="400" xr:uid="{00000000-0005-0000-0000-0000CB040000}"/>
    <cellStyle name="Migliaia 46 2" xfId="401" xr:uid="{00000000-0005-0000-0000-0000CC040000}"/>
    <cellStyle name="Migliaia 46 2 2" xfId="1831" xr:uid="{00000000-0005-0000-0000-0000CD040000}"/>
    <cellStyle name="Migliaia 46 3" xfId="402" xr:uid="{00000000-0005-0000-0000-0000CE040000}"/>
    <cellStyle name="Migliaia 46 3 2" xfId="1832" xr:uid="{00000000-0005-0000-0000-0000CF040000}"/>
    <cellStyle name="Migliaia 46 3 2 2" xfId="1833" xr:uid="{00000000-0005-0000-0000-0000D0040000}"/>
    <cellStyle name="Migliaia 46 4" xfId="1834" xr:uid="{00000000-0005-0000-0000-0000D1040000}"/>
    <cellStyle name="Migliaia 46 4 2" xfId="1835" xr:uid="{00000000-0005-0000-0000-0000D2040000}"/>
    <cellStyle name="Migliaia 46 5" xfId="1836" xr:uid="{00000000-0005-0000-0000-0000D3040000}"/>
    <cellStyle name="Migliaia 47" xfId="403" xr:uid="{00000000-0005-0000-0000-0000D4040000}"/>
    <cellStyle name="Migliaia 47 2" xfId="404" xr:uid="{00000000-0005-0000-0000-0000D5040000}"/>
    <cellStyle name="Migliaia 47 2 2" xfId="1837" xr:uid="{00000000-0005-0000-0000-0000D6040000}"/>
    <cellStyle name="Migliaia 47 3" xfId="405" xr:uid="{00000000-0005-0000-0000-0000D7040000}"/>
    <cellStyle name="Migliaia 47 3 2" xfId="1838" xr:uid="{00000000-0005-0000-0000-0000D8040000}"/>
    <cellStyle name="Migliaia 47 3 2 2" xfId="1839" xr:uid="{00000000-0005-0000-0000-0000D9040000}"/>
    <cellStyle name="Migliaia 47 4" xfId="1840" xr:uid="{00000000-0005-0000-0000-0000DA040000}"/>
    <cellStyle name="Migliaia 47 4 2" xfId="1841" xr:uid="{00000000-0005-0000-0000-0000DB040000}"/>
    <cellStyle name="Migliaia 47 5" xfId="1842" xr:uid="{00000000-0005-0000-0000-0000DC040000}"/>
    <cellStyle name="Migliaia 48" xfId="406" xr:uid="{00000000-0005-0000-0000-0000DD040000}"/>
    <cellStyle name="Migliaia 48 2" xfId="407" xr:uid="{00000000-0005-0000-0000-0000DE040000}"/>
    <cellStyle name="Migliaia 48 2 2" xfId="1843" xr:uid="{00000000-0005-0000-0000-0000DF040000}"/>
    <cellStyle name="Migliaia 48 3" xfId="408" xr:uid="{00000000-0005-0000-0000-0000E0040000}"/>
    <cellStyle name="Migliaia 48 3 2" xfId="1844" xr:uid="{00000000-0005-0000-0000-0000E1040000}"/>
    <cellStyle name="Migliaia 48 3 2 2" xfId="1845" xr:uid="{00000000-0005-0000-0000-0000E2040000}"/>
    <cellStyle name="Migliaia 48 4" xfId="1846" xr:uid="{00000000-0005-0000-0000-0000E3040000}"/>
    <cellStyle name="Migliaia 48 4 2" xfId="1847" xr:uid="{00000000-0005-0000-0000-0000E4040000}"/>
    <cellStyle name="Migliaia 48 5" xfId="1848" xr:uid="{00000000-0005-0000-0000-0000E5040000}"/>
    <cellStyle name="Migliaia 49" xfId="409" xr:uid="{00000000-0005-0000-0000-0000E6040000}"/>
    <cellStyle name="Migliaia 49 2" xfId="410" xr:uid="{00000000-0005-0000-0000-0000E7040000}"/>
    <cellStyle name="Migliaia 49 2 2" xfId="1849" xr:uid="{00000000-0005-0000-0000-0000E8040000}"/>
    <cellStyle name="Migliaia 49 3" xfId="411" xr:uid="{00000000-0005-0000-0000-0000E9040000}"/>
    <cellStyle name="Migliaia 49 3 2" xfId="1850" xr:uid="{00000000-0005-0000-0000-0000EA040000}"/>
    <cellStyle name="Migliaia 49 3 2 2" xfId="1851" xr:uid="{00000000-0005-0000-0000-0000EB040000}"/>
    <cellStyle name="Migliaia 49 4" xfId="1852" xr:uid="{00000000-0005-0000-0000-0000EC040000}"/>
    <cellStyle name="Migliaia 49 4 2" xfId="1853" xr:uid="{00000000-0005-0000-0000-0000ED040000}"/>
    <cellStyle name="Migliaia 49 5" xfId="1854" xr:uid="{00000000-0005-0000-0000-0000EE040000}"/>
    <cellStyle name="Migliaia 5" xfId="412" xr:uid="{00000000-0005-0000-0000-0000EF040000}"/>
    <cellStyle name="Migliaia 5 2" xfId="413" xr:uid="{00000000-0005-0000-0000-0000F0040000}"/>
    <cellStyle name="Migliaia 5 2 2" xfId="1855" xr:uid="{00000000-0005-0000-0000-0000F1040000}"/>
    <cellStyle name="Migliaia 5 3" xfId="414" xr:uid="{00000000-0005-0000-0000-0000F2040000}"/>
    <cellStyle name="Migliaia 5 3 2" xfId="1856" xr:uid="{00000000-0005-0000-0000-0000F3040000}"/>
    <cellStyle name="Migliaia 5 3 2 2" xfId="1857" xr:uid="{00000000-0005-0000-0000-0000F4040000}"/>
    <cellStyle name="Migliaia 5 4" xfId="1858" xr:uid="{00000000-0005-0000-0000-0000F5040000}"/>
    <cellStyle name="Migliaia 5 4 2" xfId="1859" xr:uid="{00000000-0005-0000-0000-0000F6040000}"/>
    <cellStyle name="Migliaia 5 5" xfId="1860" xr:uid="{00000000-0005-0000-0000-0000F7040000}"/>
    <cellStyle name="Migliaia 50" xfId="415" xr:uid="{00000000-0005-0000-0000-0000F8040000}"/>
    <cellStyle name="Migliaia 50 2" xfId="416" xr:uid="{00000000-0005-0000-0000-0000F9040000}"/>
    <cellStyle name="Migliaia 50 2 2" xfId="1861" xr:uid="{00000000-0005-0000-0000-0000FA040000}"/>
    <cellStyle name="Migliaia 50 3" xfId="417" xr:uid="{00000000-0005-0000-0000-0000FB040000}"/>
    <cellStyle name="Migliaia 50 3 2" xfId="1862" xr:uid="{00000000-0005-0000-0000-0000FC040000}"/>
    <cellStyle name="Migliaia 50 3 2 2" xfId="1863" xr:uid="{00000000-0005-0000-0000-0000FD040000}"/>
    <cellStyle name="Migliaia 50 4" xfId="1864" xr:uid="{00000000-0005-0000-0000-0000FE040000}"/>
    <cellStyle name="Migliaia 50 4 2" xfId="1865" xr:uid="{00000000-0005-0000-0000-0000FF040000}"/>
    <cellStyle name="Migliaia 50 5" xfId="1866" xr:uid="{00000000-0005-0000-0000-000000050000}"/>
    <cellStyle name="Migliaia 51" xfId="418" xr:uid="{00000000-0005-0000-0000-000001050000}"/>
    <cellStyle name="Migliaia 51 2" xfId="419" xr:uid="{00000000-0005-0000-0000-000002050000}"/>
    <cellStyle name="Migliaia 51 2 2" xfId="1867" xr:uid="{00000000-0005-0000-0000-000003050000}"/>
    <cellStyle name="Migliaia 51 3" xfId="420" xr:uid="{00000000-0005-0000-0000-000004050000}"/>
    <cellStyle name="Migliaia 51 3 2" xfId="1868" xr:uid="{00000000-0005-0000-0000-000005050000}"/>
    <cellStyle name="Migliaia 51 3 2 2" xfId="1869" xr:uid="{00000000-0005-0000-0000-000006050000}"/>
    <cellStyle name="Migliaia 51 4" xfId="1870" xr:uid="{00000000-0005-0000-0000-000007050000}"/>
    <cellStyle name="Migliaia 51 4 2" xfId="1871" xr:uid="{00000000-0005-0000-0000-000008050000}"/>
    <cellStyle name="Migliaia 51 5" xfId="1872" xr:uid="{00000000-0005-0000-0000-000009050000}"/>
    <cellStyle name="Migliaia 52" xfId="421" xr:uid="{00000000-0005-0000-0000-00000A050000}"/>
    <cellStyle name="Migliaia 52 2" xfId="422" xr:uid="{00000000-0005-0000-0000-00000B050000}"/>
    <cellStyle name="Migliaia 52 2 2" xfId="1873" xr:uid="{00000000-0005-0000-0000-00000C050000}"/>
    <cellStyle name="Migliaia 52 3" xfId="423" xr:uid="{00000000-0005-0000-0000-00000D050000}"/>
    <cellStyle name="Migliaia 52 3 2" xfId="1874" xr:uid="{00000000-0005-0000-0000-00000E050000}"/>
    <cellStyle name="Migliaia 52 3 2 2" xfId="1875" xr:uid="{00000000-0005-0000-0000-00000F050000}"/>
    <cellStyle name="Migliaia 52 4" xfId="1876" xr:uid="{00000000-0005-0000-0000-000010050000}"/>
    <cellStyle name="Migliaia 52 4 2" xfId="1877" xr:uid="{00000000-0005-0000-0000-000011050000}"/>
    <cellStyle name="Migliaia 52 5" xfId="1878" xr:uid="{00000000-0005-0000-0000-000012050000}"/>
    <cellStyle name="Migliaia 53" xfId="424" xr:uid="{00000000-0005-0000-0000-000013050000}"/>
    <cellStyle name="Migliaia 53 2" xfId="425" xr:uid="{00000000-0005-0000-0000-000014050000}"/>
    <cellStyle name="Migliaia 53 2 2" xfId="1879" xr:uid="{00000000-0005-0000-0000-000015050000}"/>
    <cellStyle name="Migliaia 53 3" xfId="426" xr:uid="{00000000-0005-0000-0000-000016050000}"/>
    <cellStyle name="Migliaia 53 3 2" xfId="1880" xr:uid="{00000000-0005-0000-0000-000017050000}"/>
    <cellStyle name="Migliaia 53 3 2 2" xfId="1881" xr:uid="{00000000-0005-0000-0000-000018050000}"/>
    <cellStyle name="Migliaia 53 4" xfId="1882" xr:uid="{00000000-0005-0000-0000-000019050000}"/>
    <cellStyle name="Migliaia 53 4 2" xfId="1883" xr:uid="{00000000-0005-0000-0000-00001A050000}"/>
    <cellStyle name="Migliaia 53 5" xfId="1884" xr:uid="{00000000-0005-0000-0000-00001B050000}"/>
    <cellStyle name="Migliaia 54" xfId="427" xr:uid="{00000000-0005-0000-0000-00001C050000}"/>
    <cellStyle name="Migliaia 54 2" xfId="428" xr:uid="{00000000-0005-0000-0000-00001D050000}"/>
    <cellStyle name="Migliaia 54 2 2" xfId="1885" xr:uid="{00000000-0005-0000-0000-00001E050000}"/>
    <cellStyle name="Migliaia 54 3" xfId="429" xr:uid="{00000000-0005-0000-0000-00001F050000}"/>
    <cellStyle name="Migliaia 54 3 2" xfId="1886" xr:uid="{00000000-0005-0000-0000-000020050000}"/>
    <cellStyle name="Migliaia 54 3 2 2" xfId="1887" xr:uid="{00000000-0005-0000-0000-000021050000}"/>
    <cellStyle name="Migliaia 54 4" xfId="1888" xr:uid="{00000000-0005-0000-0000-000022050000}"/>
    <cellStyle name="Migliaia 54 4 2" xfId="1889" xr:uid="{00000000-0005-0000-0000-000023050000}"/>
    <cellStyle name="Migliaia 54 5" xfId="1890" xr:uid="{00000000-0005-0000-0000-000024050000}"/>
    <cellStyle name="Migliaia 55" xfId="430" xr:uid="{00000000-0005-0000-0000-000025050000}"/>
    <cellStyle name="Migliaia 55 2" xfId="431" xr:uid="{00000000-0005-0000-0000-000026050000}"/>
    <cellStyle name="Migliaia 55 2 2" xfId="1891" xr:uid="{00000000-0005-0000-0000-000027050000}"/>
    <cellStyle name="Migliaia 55 3" xfId="432" xr:uid="{00000000-0005-0000-0000-000028050000}"/>
    <cellStyle name="Migliaia 55 3 2" xfId="1892" xr:uid="{00000000-0005-0000-0000-000029050000}"/>
    <cellStyle name="Migliaia 55 3 2 2" xfId="1893" xr:uid="{00000000-0005-0000-0000-00002A050000}"/>
    <cellStyle name="Migliaia 55 4" xfId="1894" xr:uid="{00000000-0005-0000-0000-00002B050000}"/>
    <cellStyle name="Migliaia 55 4 2" xfId="1895" xr:uid="{00000000-0005-0000-0000-00002C050000}"/>
    <cellStyle name="Migliaia 55 5" xfId="1896" xr:uid="{00000000-0005-0000-0000-00002D050000}"/>
    <cellStyle name="Migliaia 56" xfId="433" xr:uid="{00000000-0005-0000-0000-00002E050000}"/>
    <cellStyle name="Migliaia 56 2" xfId="434" xr:uid="{00000000-0005-0000-0000-00002F050000}"/>
    <cellStyle name="Migliaia 56 2 2" xfId="1897" xr:uid="{00000000-0005-0000-0000-000030050000}"/>
    <cellStyle name="Migliaia 56 3" xfId="435" xr:uid="{00000000-0005-0000-0000-000031050000}"/>
    <cellStyle name="Migliaia 56 3 2" xfId="1898" xr:uid="{00000000-0005-0000-0000-000032050000}"/>
    <cellStyle name="Migliaia 56 3 2 2" xfId="1899" xr:uid="{00000000-0005-0000-0000-000033050000}"/>
    <cellStyle name="Migliaia 56 4" xfId="1900" xr:uid="{00000000-0005-0000-0000-000034050000}"/>
    <cellStyle name="Migliaia 56 4 2" xfId="1901" xr:uid="{00000000-0005-0000-0000-000035050000}"/>
    <cellStyle name="Migliaia 56 5" xfId="1902" xr:uid="{00000000-0005-0000-0000-000036050000}"/>
    <cellStyle name="Migliaia 57" xfId="436" xr:uid="{00000000-0005-0000-0000-000037050000}"/>
    <cellStyle name="Migliaia 57 2" xfId="437" xr:uid="{00000000-0005-0000-0000-000038050000}"/>
    <cellStyle name="Migliaia 57 2 2" xfId="1903" xr:uid="{00000000-0005-0000-0000-000039050000}"/>
    <cellStyle name="Migliaia 57 3" xfId="438" xr:uid="{00000000-0005-0000-0000-00003A050000}"/>
    <cellStyle name="Migliaia 57 3 2" xfId="1904" xr:uid="{00000000-0005-0000-0000-00003B050000}"/>
    <cellStyle name="Migliaia 57 3 2 2" xfId="1905" xr:uid="{00000000-0005-0000-0000-00003C050000}"/>
    <cellStyle name="Migliaia 57 4" xfId="1906" xr:uid="{00000000-0005-0000-0000-00003D050000}"/>
    <cellStyle name="Migliaia 57 4 2" xfId="1907" xr:uid="{00000000-0005-0000-0000-00003E050000}"/>
    <cellStyle name="Migliaia 57 5" xfId="1908" xr:uid="{00000000-0005-0000-0000-00003F050000}"/>
    <cellStyle name="Migliaia 58" xfId="439" xr:uid="{00000000-0005-0000-0000-000040050000}"/>
    <cellStyle name="Migliaia 58 2" xfId="440" xr:uid="{00000000-0005-0000-0000-000041050000}"/>
    <cellStyle name="Migliaia 58 2 2" xfId="1909" xr:uid="{00000000-0005-0000-0000-000042050000}"/>
    <cellStyle name="Migliaia 58 3" xfId="441" xr:uid="{00000000-0005-0000-0000-000043050000}"/>
    <cellStyle name="Migliaia 58 3 2" xfId="1910" xr:uid="{00000000-0005-0000-0000-000044050000}"/>
    <cellStyle name="Migliaia 58 3 2 2" xfId="1911" xr:uid="{00000000-0005-0000-0000-000045050000}"/>
    <cellStyle name="Migliaia 58 4" xfId="1912" xr:uid="{00000000-0005-0000-0000-000046050000}"/>
    <cellStyle name="Migliaia 58 4 2" xfId="1913" xr:uid="{00000000-0005-0000-0000-000047050000}"/>
    <cellStyle name="Migliaia 58 5" xfId="1914" xr:uid="{00000000-0005-0000-0000-000048050000}"/>
    <cellStyle name="Migliaia 59" xfId="442" xr:uid="{00000000-0005-0000-0000-000049050000}"/>
    <cellStyle name="Migliaia 59 2" xfId="443" xr:uid="{00000000-0005-0000-0000-00004A050000}"/>
    <cellStyle name="Migliaia 59 2 2" xfId="1915" xr:uid="{00000000-0005-0000-0000-00004B050000}"/>
    <cellStyle name="Migliaia 59 3" xfId="444" xr:uid="{00000000-0005-0000-0000-00004C050000}"/>
    <cellStyle name="Migliaia 59 3 2" xfId="1916" xr:uid="{00000000-0005-0000-0000-00004D050000}"/>
    <cellStyle name="Migliaia 59 3 2 2" xfId="1917" xr:uid="{00000000-0005-0000-0000-00004E050000}"/>
    <cellStyle name="Migliaia 59 4" xfId="1918" xr:uid="{00000000-0005-0000-0000-00004F050000}"/>
    <cellStyle name="Migliaia 59 4 2" xfId="1919" xr:uid="{00000000-0005-0000-0000-000050050000}"/>
    <cellStyle name="Migliaia 59 5" xfId="1920" xr:uid="{00000000-0005-0000-0000-000051050000}"/>
    <cellStyle name="Migliaia 6" xfId="445" xr:uid="{00000000-0005-0000-0000-000052050000}"/>
    <cellStyle name="Migliaia 6 2" xfId="446" xr:uid="{00000000-0005-0000-0000-000053050000}"/>
    <cellStyle name="Migliaia 6 2 2" xfId="1921" xr:uid="{00000000-0005-0000-0000-000054050000}"/>
    <cellStyle name="Migliaia 6 3" xfId="447" xr:uid="{00000000-0005-0000-0000-000055050000}"/>
    <cellStyle name="Migliaia 6 3 2" xfId="1922" xr:uid="{00000000-0005-0000-0000-000056050000}"/>
    <cellStyle name="Migliaia 6 3 2 2" xfId="1923" xr:uid="{00000000-0005-0000-0000-000057050000}"/>
    <cellStyle name="Migliaia 6 4" xfId="1924" xr:uid="{00000000-0005-0000-0000-000058050000}"/>
    <cellStyle name="Migliaia 6 4 2" xfId="1925" xr:uid="{00000000-0005-0000-0000-000059050000}"/>
    <cellStyle name="Migliaia 6 5" xfId="1926" xr:uid="{00000000-0005-0000-0000-00005A050000}"/>
    <cellStyle name="Migliaia 60" xfId="448" xr:uid="{00000000-0005-0000-0000-00005B050000}"/>
    <cellStyle name="Migliaia 60 2" xfId="449" xr:uid="{00000000-0005-0000-0000-00005C050000}"/>
    <cellStyle name="Migliaia 60 2 2" xfId="1927" xr:uid="{00000000-0005-0000-0000-00005D050000}"/>
    <cellStyle name="Migliaia 60 3" xfId="450" xr:uid="{00000000-0005-0000-0000-00005E050000}"/>
    <cellStyle name="Migliaia 60 3 2" xfId="1928" xr:uid="{00000000-0005-0000-0000-00005F050000}"/>
    <cellStyle name="Migliaia 60 3 2 2" xfId="1929" xr:uid="{00000000-0005-0000-0000-000060050000}"/>
    <cellStyle name="Migliaia 60 4" xfId="1930" xr:uid="{00000000-0005-0000-0000-000061050000}"/>
    <cellStyle name="Migliaia 60 4 2" xfId="1931" xr:uid="{00000000-0005-0000-0000-000062050000}"/>
    <cellStyle name="Migliaia 60 5" xfId="1932" xr:uid="{00000000-0005-0000-0000-000063050000}"/>
    <cellStyle name="Migliaia 61" xfId="451" xr:uid="{00000000-0005-0000-0000-000064050000}"/>
    <cellStyle name="Migliaia 61 2" xfId="452" xr:uid="{00000000-0005-0000-0000-000065050000}"/>
    <cellStyle name="Migliaia 61 2 2" xfId="1933" xr:uid="{00000000-0005-0000-0000-000066050000}"/>
    <cellStyle name="Migliaia 61 3" xfId="453" xr:uid="{00000000-0005-0000-0000-000067050000}"/>
    <cellStyle name="Migliaia 61 3 2" xfId="1934" xr:uid="{00000000-0005-0000-0000-000068050000}"/>
    <cellStyle name="Migliaia 61 3 2 2" xfId="1935" xr:uid="{00000000-0005-0000-0000-000069050000}"/>
    <cellStyle name="Migliaia 61 4" xfId="1936" xr:uid="{00000000-0005-0000-0000-00006A050000}"/>
    <cellStyle name="Migliaia 61 4 2" xfId="1937" xr:uid="{00000000-0005-0000-0000-00006B050000}"/>
    <cellStyle name="Migliaia 61 5" xfId="1938" xr:uid="{00000000-0005-0000-0000-00006C050000}"/>
    <cellStyle name="Migliaia 7" xfId="454" xr:uid="{00000000-0005-0000-0000-00006D050000}"/>
    <cellStyle name="Migliaia 7 2" xfId="455" xr:uid="{00000000-0005-0000-0000-00006E050000}"/>
    <cellStyle name="Migliaia 7 2 2" xfId="1939" xr:uid="{00000000-0005-0000-0000-00006F050000}"/>
    <cellStyle name="Migliaia 7 3" xfId="456" xr:uid="{00000000-0005-0000-0000-000070050000}"/>
    <cellStyle name="Migliaia 7 3 2" xfId="1940" xr:uid="{00000000-0005-0000-0000-000071050000}"/>
    <cellStyle name="Migliaia 7 3 2 2" xfId="1941" xr:uid="{00000000-0005-0000-0000-000072050000}"/>
    <cellStyle name="Migliaia 7 4" xfId="1942" xr:uid="{00000000-0005-0000-0000-000073050000}"/>
    <cellStyle name="Migliaia 7 4 2" xfId="1943" xr:uid="{00000000-0005-0000-0000-000074050000}"/>
    <cellStyle name="Migliaia 7 5" xfId="1944" xr:uid="{00000000-0005-0000-0000-000075050000}"/>
    <cellStyle name="Migliaia 8" xfId="457" xr:uid="{00000000-0005-0000-0000-000076050000}"/>
    <cellStyle name="Migliaia 8 2" xfId="458" xr:uid="{00000000-0005-0000-0000-000077050000}"/>
    <cellStyle name="Migliaia 8 2 2" xfId="1945" xr:uid="{00000000-0005-0000-0000-000078050000}"/>
    <cellStyle name="Migliaia 8 3" xfId="459" xr:uid="{00000000-0005-0000-0000-000079050000}"/>
    <cellStyle name="Migliaia 8 3 2" xfId="1946" xr:uid="{00000000-0005-0000-0000-00007A050000}"/>
    <cellStyle name="Migliaia 8 3 2 2" xfId="1947" xr:uid="{00000000-0005-0000-0000-00007B050000}"/>
    <cellStyle name="Migliaia 8 4" xfId="1948" xr:uid="{00000000-0005-0000-0000-00007C050000}"/>
    <cellStyle name="Migliaia 8 4 2" xfId="1949" xr:uid="{00000000-0005-0000-0000-00007D050000}"/>
    <cellStyle name="Migliaia 8 5" xfId="1950" xr:uid="{00000000-0005-0000-0000-00007E050000}"/>
    <cellStyle name="Migliaia 9" xfId="460" xr:uid="{00000000-0005-0000-0000-00007F050000}"/>
    <cellStyle name="Migliaia 9 2" xfId="461" xr:uid="{00000000-0005-0000-0000-000080050000}"/>
    <cellStyle name="Migliaia 9 2 2" xfId="1951" xr:uid="{00000000-0005-0000-0000-000081050000}"/>
    <cellStyle name="Migliaia 9 3" xfId="462" xr:uid="{00000000-0005-0000-0000-000082050000}"/>
    <cellStyle name="Migliaia 9 3 2" xfId="1952" xr:uid="{00000000-0005-0000-0000-000083050000}"/>
    <cellStyle name="Migliaia 9 3 2 2" xfId="1953" xr:uid="{00000000-0005-0000-0000-000084050000}"/>
    <cellStyle name="Migliaia 9 4" xfId="1954" xr:uid="{00000000-0005-0000-0000-000085050000}"/>
    <cellStyle name="Migliaia 9 4 2" xfId="1955" xr:uid="{00000000-0005-0000-0000-000086050000}"/>
    <cellStyle name="Migliaia 9 5" xfId="1956" xr:uid="{00000000-0005-0000-0000-000087050000}"/>
    <cellStyle name="Neutral" xfId="463" builtinId="28" customBuiltin="1"/>
    <cellStyle name="Neutral 2" xfId="1104" xr:uid="{00000000-0005-0000-0000-000089050000}"/>
    <cellStyle name="Neutrale" xfId="464" xr:uid="{00000000-0005-0000-0000-00008A050000}"/>
    <cellStyle name="Normal 10" xfId="465" xr:uid="{00000000-0005-0000-0000-00008C050000}"/>
    <cellStyle name="Normal 10 2" xfId="1957" xr:uid="{00000000-0005-0000-0000-00008D050000}"/>
    <cellStyle name="Normal 11" xfId="1105" xr:uid="{00000000-0005-0000-0000-00008E050000}"/>
    <cellStyle name="Normal 11 2" xfId="1147" xr:uid="{00000000-0005-0000-0000-00008F050000}"/>
    <cellStyle name="Normal 12" xfId="1106" xr:uid="{00000000-0005-0000-0000-000090050000}"/>
    <cellStyle name="Normal 12 2" xfId="1958" xr:uid="{00000000-0005-0000-0000-000091050000}"/>
    <cellStyle name="Normal 13" xfId="1107" xr:uid="{00000000-0005-0000-0000-000092050000}"/>
    <cellStyle name="Normal 14" xfId="1959" xr:uid="{00000000-0005-0000-0000-000093050000}"/>
    <cellStyle name="Normal 15" xfId="1960" xr:uid="{00000000-0005-0000-0000-000094050000}"/>
    <cellStyle name="Normal 16" xfId="1961" xr:uid="{00000000-0005-0000-0000-000095050000}"/>
    <cellStyle name="Normal 16 2" xfId="1962" xr:uid="{00000000-0005-0000-0000-000096050000}"/>
    <cellStyle name="Normal 16 3" xfId="1963" xr:uid="{00000000-0005-0000-0000-000097050000}"/>
    <cellStyle name="Normal 17" xfId="1964" xr:uid="{00000000-0005-0000-0000-000098050000}"/>
    <cellStyle name="Normal 17 2" xfId="1965" xr:uid="{00000000-0005-0000-0000-000099050000}"/>
    <cellStyle name="Normal 18" xfId="1966" xr:uid="{00000000-0005-0000-0000-00009A050000}"/>
    <cellStyle name="Normal 18 2" xfId="1967" xr:uid="{00000000-0005-0000-0000-00009B050000}"/>
    <cellStyle name="Normal 19" xfId="1968" xr:uid="{00000000-0005-0000-0000-00009C050000}"/>
    <cellStyle name="Normal 19 2" xfId="1969" xr:uid="{00000000-0005-0000-0000-00009D050000}"/>
    <cellStyle name="Normal 19 3" xfId="1970" xr:uid="{00000000-0005-0000-0000-00009E050000}"/>
    <cellStyle name="Normal 2" xfId="466" xr:uid="{00000000-0005-0000-0000-00009F050000}"/>
    <cellStyle name="Normal 2 2" xfId="467" xr:uid="{00000000-0005-0000-0000-0000A0050000}"/>
    <cellStyle name="Normal 2 2 2" xfId="1108" xr:uid="{00000000-0005-0000-0000-0000A1050000}"/>
    <cellStyle name="Normal 2 2 2 2" xfId="1109" xr:uid="{00000000-0005-0000-0000-0000A2050000}"/>
    <cellStyle name="Normal 2 2 2 2 2" xfId="1971" xr:uid="{00000000-0005-0000-0000-0000A3050000}"/>
    <cellStyle name="Normal 2 2 2 2 2 2" xfId="1972" xr:uid="{00000000-0005-0000-0000-0000A4050000}"/>
    <cellStyle name="Normal 2 2 2 2 3" xfId="1973" xr:uid="{00000000-0005-0000-0000-0000A5050000}"/>
    <cellStyle name="Normal 2 2 3" xfId="1110" xr:uid="{00000000-0005-0000-0000-0000A6050000}"/>
    <cellStyle name="Normal 2 2 3 2" xfId="1974" xr:uid="{00000000-0005-0000-0000-0000A7050000}"/>
    <cellStyle name="Normal 2 2 3 2 2" xfId="1975" xr:uid="{00000000-0005-0000-0000-0000A8050000}"/>
    <cellStyle name="Normal 2 2 3 3" xfId="1976" xr:uid="{00000000-0005-0000-0000-0000A9050000}"/>
    <cellStyle name="Normal 2 2 4" xfId="1977" xr:uid="{00000000-0005-0000-0000-0000AA050000}"/>
    <cellStyle name="Normal 2 2 4 2" xfId="1978" xr:uid="{00000000-0005-0000-0000-0000AB050000}"/>
    <cellStyle name="Normal 2 2 5" xfId="1979" xr:uid="{00000000-0005-0000-0000-0000AC050000}"/>
    <cellStyle name="Normal 2 3" xfId="468" xr:uid="{00000000-0005-0000-0000-0000AD050000}"/>
    <cellStyle name="Normal 2 4" xfId="1111" xr:uid="{00000000-0005-0000-0000-0000AE050000}"/>
    <cellStyle name="Normal 2 4 2" xfId="1980" xr:uid="{00000000-0005-0000-0000-0000AF050000}"/>
    <cellStyle name="Normal 2 4 2 2" xfId="1981" xr:uid="{00000000-0005-0000-0000-0000B0050000}"/>
    <cellStyle name="Normal 2 4 3" xfId="1982" xr:uid="{00000000-0005-0000-0000-0000B1050000}"/>
    <cellStyle name="Normal 2 5" xfId="1112" xr:uid="{00000000-0005-0000-0000-0000B2050000}"/>
    <cellStyle name="Normal 2_Plants" xfId="1983" xr:uid="{00000000-0005-0000-0000-0000B3050000}"/>
    <cellStyle name="Normal 20" xfId="1984" xr:uid="{00000000-0005-0000-0000-0000B4050000}"/>
    <cellStyle name="Normal 21" xfId="1985" xr:uid="{00000000-0005-0000-0000-0000B5050000}"/>
    <cellStyle name="Normal 22" xfId="1986" xr:uid="{00000000-0005-0000-0000-0000B6050000}"/>
    <cellStyle name="Normal 23" xfId="1987" xr:uid="{00000000-0005-0000-0000-0000B7050000}"/>
    <cellStyle name="Normal 24" xfId="1988" xr:uid="{00000000-0005-0000-0000-0000B8050000}"/>
    <cellStyle name="Normal 25" xfId="1989" xr:uid="{00000000-0005-0000-0000-0000B9050000}"/>
    <cellStyle name="Normal 26" xfId="1990" xr:uid="{00000000-0005-0000-0000-0000BA050000}"/>
    <cellStyle name="Normal 27" xfId="1991" xr:uid="{00000000-0005-0000-0000-0000BB050000}"/>
    <cellStyle name="Normal 28" xfId="1992" xr:uid="{00000000-0005-0000-0000-0000BC050000}"/>
    <cellStyle name="Normal 29" xfId="1993" xr:uid="{00000000-0005-0000-0000-0000BD050000}"/>
    <cellStyle name="Normal 29 2" xfId="1994" xr:uid="{00000000-0005-0000-0000-0000BE050000}"/>
    <cellStyle name="Normal 3" xfId="469" xr:uid="{00000000-0005-0000-0000-0000BF050000}"/>
    <cellStyle name="Normal 3 10" xfId="1995" xr:uid="{00000000-0005-0000-0000-0000C0050000}"/>
    <cellStyle name="Normal 3 11" xfId="1996" xr:uid="{00000000-0005-0000-0000-0000C1050000}"/>
    <cellStyle name="Normal 3 12" xfId="1997" xr:uid="{00000000-0005-0000-0000-0000C2050000}"/>
    <cellStyle name="Normal 3 13" xfId="1998" xr:uid="{00000000-0005-0000-0000-0000C3050000}"/>
    <cellStyle name="Normal 3 14" xfId="1999" xr:uid="{00000000-0005-0000-0000-0000C4050000}"/>
    <cellStyle name="Normal 3 15" xfId="2000" xr:uid="{00000000-0005-0000-0000-0000C5050000}"/>
    <cellStyle name="Normal 3 16" xfId="2001" xr:uid="{00000000-0005-0000-0000-0000C6050000}"/>
    <cellStyle name="Normal 3 2" xfId="470" xr:uid="{00000000-0005-0000-0000-0000C7050000}"/>
    <cellStyle name="Normal 3 2 2" xfId="1113" xr:uid="{00000000-0005-0000-0000-0000C8050000}"/>
    <cellStyle name="Normal 3 2 2 2" xfId="2002" xr:uid="{00000000-0005-0000-0000-0000C9050000}"/>
    <cellStyle name="Normal 3 2 2 3" xfId="2003" xr:uid="{00000000-0005-0000-0000-0000CA050000}"/>
    <cellStyle name="Normal 3 2 2 3 2" xfId="2004" xr:uid="{00000000-0005-0000-0000-0000CB050000}"/>
    <cellStyle name="Normal 3 2 2 4" xfId="2005" xr:uid="{00000000-0005-0000-0000-0000CC050000}"/>
    <cellStyle name="Normal 3 2 3" xfId="2006" xr:uid="{00000000-0005-0000-0000-0000CD050000}"/>
    <cellStyle name="Normal 3 2 3 2" xfId="2007" xr:uid="{00000000-0005-0000-0000-0000CE050000}"/>
    <cellStyle name="Normal 3 2 3 2 2" xfId="2008" xr:uid="{00000000-0005-0000-0000-0000CF050000}"/>
    <cellStyle name="Normal 3 2 3 3" xfId="2009" xr:uid="{00000000-0005-0000-0000-0000D0050000}"/>
    <cellStyle name="Normal 3 2 4" xfId="2010" xr:uid="{00000000-0005-0000-0000-0000D1050000}"/>
    <cellStyle name="Normal 3 2 4 2" xfId="2011" xr:uid="{00000000-0005-0000-0000-0000D2050000}"/>
    <cellStyle name="Normal 3 2 5" xfId="2012" xr:uid="{00000000-0005-0000-0000-0000D3050000}"/>
    <cellStyle name="Normal 3 3" xfId="471" xr:uid="{00000000-0005-0000-0000-0000D4050000}"/>
    <cellStyle name="Normal 3 3 2" xfId="2013" xr:uid="{00000000-0005-0000-0000-0000D5050000}"/>
    <cellStyle name="Normal 3 3 2 2" xfId="2014" xr:uid="{00000000-0005-0000-0000-0000D6050000}"/>
    <cellStyle name="Normal 3 3 2 2 2" xfId="2015" xr:uid="{00000000-0005-0000-0000-0000D7050000}"/>
    <cellStyle name="Normal 3 3 2 3" xfId="2016" xr:uid="{00000000-0005-0000-0000-0000D8050000}"/>
    <cellStyle name="Normal 3 3 3" xfId="2017" xr:uid="{00000000-0005-0000-0000-0000D9050000}"/>
    <cellStyle name="Normal 3 3 3 2" xfId="2018" xr:uid="{00000000-0005-0000-0000-0000DA050000}"/>
    <cellStyle name="Normal 3 3 4" xfId="2019" xr:uid="{00000000-0005-0000-0000-0000DB050000}"/>
    <cellStyle name="Normal 3 4" xfId="2020" xr:uid="{00000000-0005-0000-0000-0000DC050000}"/>
    <cellStyle name="Normal 3 4 2" xfId="2021" xr:uid="{00000000-0005-0000-0000-0000DD050000}"/>
    <cellStyle name="Normal 3 5" xfId="2022" xr:uid="{00000000-0005-0000-0000-0000DE050000}"/>
    <cellStyle name="Normal 3 6" xfId="2023" xr:uid="{00000000-0005-0000-0000-0000DF050000}"/>
    <cellStyle name="Normal 3 6 2" xfId="2024" xr:uid="{00000000-0005-0000-0000-0000E0050000}"/>
    <cellStyle name="Normal 3 7" xfId="2025" xr:uid="{00000000-0005-0000-0000-0000E1050000}"/>
    <cellStyle name="Normal 3 8" xfId="2026" xr:uid="{00000000-0005-0000-0000-0000E2050000}"/>
    <cellStyle name="Normal 3 9" xfId="2027" xr:uid="{00000000-0005-0000-0000-0000E3050000}"/>
    <cellStyle name="Normal 31" xfId="2028" xr:uid="{00000000-0005-0000-0000-0000E4050000}"/>
    <cellStyle name="Normal 32" xfId="2029" xr:uid="{00000000-0005-0000-0000-0000E5050000}"/>
    <cellStyle name="Normal 33" xfId="2030" xr:uid="{00000000-0005-0000-0000-0000E6050000}"/>
    <cellStyle name="Normal 34" xfId="2031" xr:uid="{00000000-0005-0000-0000-0000E7050000}"/>
    <cellStyle name="Normal 4" xfId="472" xr:uid="{00000000-0005-0000-0000-0000E8050000}"/>
    <cellStyle name="Normal 4 10" xfId="2032" xr:uid="{00000000-0005-0000-0000-0000E9050000}"/>
    <cellStyle name="Normal 4 11" xfId="2033" xr:uid="{00000000-0005-0000-0000-0000EA050000}"/>
    <cellStyle name="Normal 4 12" xfId="2034" xr:uid="{00000000-0005-0000-0000-0000EB050000}"/>
    <cellStyle name="Normal 4 13" xfId="2035" xr:uid="{00000000-0005-0000-0000-0000EC050000}"/>
    <cellStyle name="Normal 4 14" xfId="2036" xr:uid="{00000000-0005-0000-0000-0000ED050000}"/>
    <cellStyle name="Normal 4 15" xfId="2037" xr:uid="{00000000-0005-0000-0000-0000EE050000}"/>
    <cellStyle name="Normal 4 2" xfId="1114" xr:uid="{00000000-0005-0000-0000-0000EF050000}"/>
    <cellStyle name="Normal 4 3" xfId="1115" xr:uid="{00000000-0005-0000-0000-0000F0050000}"/>
    <cellStyle name="Normal 4 4" xfId="2038" xr:uid="{00000000-0005-0000-0000-0000F1050000}"/>
    <cellStyle name="Normal 4 5" xfId="2039" xr:uid="{00000000-0005-0000-0000-0000F2050000}"/>
    <cellStyle name="Normal 4 6" xfId="2040" xr:uid="{00000000-0005-0000-0000-0000F3050000}"/>
    <cellStyle name="Normal 4 7" xfId="2041" xr:uid="{00000000-0005-0000-0000-0000F4050000}"/>
    <cellStyle name="Normal 4 8" xfId="2042" xr:uid="{00000000-0005-0000-0000-0000F5050000}"/>
    <cellStyle name="Normal 4 9" xfId="2043" xr:uid="{00000000-0005-0000-0000-0000F6050000}"/>
    <cellStyle name="Normal 5" xfId="960" xr:uid="{00000000-0005-0000-0000-0000F7050000}"/>
    <cellStyle name="Normal 5 2" xfId="1116" xr:uid="{00000000-0005-0000-0000-0000F8050000}"/>
    <cellStyle name="Normal 5 2 2" xfId="2044" xr:uid="{00000000-0005-0000-0000-0000F9050000}"/>
    <cellStyle name="Normal 5 2 2 2" xfId="2045" xr:uid="{00000000-0005-0000-0000-0000FA050000}"/>
    <cellStyle name="Normal 5 2 2 3" xfId="2046" xr:uid="{00000000-0005-0000-0000-0000FB050000}"/>
    <cellStyle name="Normal 5 2 3" xfId="2047" xr:uid="{00000000-0005-0000-0000-0000FC050000}"/>
    <cellStyle name="Normal 5 2 3 2" xfId="2048" xr:uid="{00000000-0005-0000-0000-0000FD050000}"/>
    <cellStyle name="Normal 5 3" xfId="1117" xr:uid="{00000000-0005-0000-0000-0000FE050000}"/>
    <cellStyle name="Normal 6" xfId="1118" xr:uid="{00000000-0005-0000-0000-0000FF050000}"/>
    <cellStyle name="Normal 6 2" xfId="1119" xr:uid="{00000000-0005-0000-0000-000000060000}"/>
    <cellStyle name="Normal 6 2 2" xfId="2049" xr:uid="{00000000-0005-0000-0000-000001060000}"/>
    <cellStyle name="Normal 6 2 3" xfId="2050" xr:uid="{00000000-0005-0000-0000-000002060000}"/>
    <cellStyle name="Normal 6 2 3 2" xfId="2051" xr:uid="{00000000-0005-0000-0000-000003060000}"/>
    <cellStyle name="Normal 6 2 4" xfId="2052" xr:uid="{00000000-0005-0000-0000-000004060000}"/>
    <cellStyle name="Normal 6 3" xfId="1120" xr:uid="{00000000-0005-0000-0000-000005060000}"/>
    <cellStyle name="Normal 6 3 2" xfId="2053" xr:uid="{00000000-0005-0000-0000-000006060000}"/>
    <cellStyle name="Normal 6 3 2 2" xfId="2054" xr:uid="{00000000-0005-0000-0000-000007060000}"/>
    <cellStyle name="Normal 6 3 2 2 2" xfId="2055" xr:uid="{00000000-0005-0000-0000-000008060000}"/>
    <cellStyle name="Normal 6 3 2 3" xfId="2056" xr:uid="{00000000-0005-0000-0000-000009060000}"/>
    <cellStyle name="Normal 6 4" xfId="2057" xr:uid="{00000000-0005-0000-0000-00000A060000}"/>
    <cellStyle name="Normal 6 4 2" xfId="2058" xr:uid="{00000000-0005-0000-0000-00000B060000}"/>
    <cellStyle name="Normal 6 5" xfId="2059" xr:uid="{00000000-0005-0000-0000-00000C060000}"/>
    <cellStyle name="Normal 7" xfId="1121" xr:uid="{00000000-0005-0000-0000-00000D060000}"/>
    <cellStyle name="Normal 7 2" xfId="1122" xr:uid="{00000000-0005-0000-0000-00000E060000}"/>
    <cellStyle name="Normal 7 3" xfId="2060" xr:uid="{00000000-0005-0000-0000-00000F060000}"/>
    <cellStyle name="Normal 7 3 2" xfId="2061" xr:uid="{00000000-0005-0000-0000-000010060000}"/>
    <cellStyle name="Normal 7 3 2 2" xfId="2062" xr:uid="{00000000-0005-0000-0000-000011060000}"/>
    <cellStyle name="Normal 7 3 3" xfId="2063" xr:uid="{00000000-0005-0000-0000-000012060000}"/>
    <cellStyle name="Normal 8" xfId="1123" xr:uid="{00000000-0005-0000-0000-000013060000}"/>
    <cellStyle name="Normal 8 2" xfId="2064" xr:uid="{00000000-0005-0000-0000-000014060000}"/>
    <cellStyle name="Normal 8 2 2" xfId="2065" xr:uid="{00000000-0005-0000-0000-000015060000}"/>
    <cellStyle name="Normal 8 2 2 2" xfId="2066" xr:uid="{00000000-0005-0000-0000-000016060000}"/>
    <cellStyle name="Normal 8 2 2 2 2" xfId="2067" xr:uid="{00000000-0005-0000-0000-000017060000}"/>
    <cellStyle name="Normal 8 2 2 3" xfId="2068" xr:uid="{00000000-0005-0000-0000-000018060000}"/>
    <cellStyle name="Normal 8 3" xfId="2069" xr:uid="{00000000-0005-0000-0000-000019060000}"/>
    <cellStyle name="Normal 9" xfId="1124" xr:uid="{00000000-0005-0000-0000-00001A060000}"/>
    <cellStyle name="Normal 9 2" xfId="2070" xr:uid="{00000000-0005-0000-0000-00001B060000}"/>
    <cellStyle name="Normal 9 2 2" xfId="2071" xr:uid="{00000000-0005-0000-0000-00001C060000}"/>
    <cellStyle name="Normal GHG Numbers (0.00)" xfId="473" xr:uid="{00000000-0005-0000-0000-00001D060000}"/>
    <cellStyle name="Normal GHG Numbers (0.00) 2" xfId="2072" xr:uid="{00000000-0005-0000-0000-00001E060000}"/>
    <cellStyle name="Normal GHG Numbers (0.00) 3" xfId="2073" xr:uid="{00000000-0005-0000-0000-00001F060000}"/>
    <cellStyle name="Normal GHG Textfiels Bold" xfId="474" xr:uid="{00000000-0005-0000-0000-000020060000}"/>
    <cellStyle name="Normal GHG-Shade" xfId="475" xr:uid="{00000000-0005-0000-0000-000021060000}"/>
    <cellStyle name="Normale 10" xfId="476" xr:uid="{00000000-0005-0000-0000-000022060000}"/>
    <cellStyle name="Normale 10 2" xfId="477" xr:uid="{00000000-0005-0000-0000-000023060000}"/>
    <cellStyle name="Normale 10 2 2" xfId="2074" xr:uid="{00000000-0005-0000-0000-000024060000}"/>
    <cellStyle name="Normale 10 3" xfId="478" xr:uid="{00000000-0005-0000-0000-000025060000}"/>
    <cellStyle name="Normale 10 3 2" xfId="2075" xr:uid="{00000000-0005-0000-0000-000026060000}"/>
    <cellStyle name="Normale 10 4" xfId="2076" xr:uid="{00000000-0005-0000-0000-000027060000}"/>
    <cellStyle name="Normale 10_EDEN industria 2008 rev" xfId="479" xr:uid="{00000000-0005-0000-0000-000028060000}"/>
    <cellStyle name="Normale 11" xfId="480" xr:uid="{00000000-0005-0000-0000-000029060000}"/>
    <cellStyle name="Normale 11 2" xfId="481" xr:uid="{00000000-0005-0000-0000-00002A060000}"/>
    <cellStyle name="Normale 11 2 2" xfId="2077" xr:uid="{00000000-0005-0000-0000-00002B060000}"/>
    <cellStyle name="Normale 11 3" xfId="482" xr:uid="{00000000-0005-0000-0000-00002C060000}"/>
    <cellStyle name="Normale 11 3 2" xfId="2078" xr:uid="{00000000-0005-0000-0000-00002D060000}"/>
    <cellStyle name="Normale 11 4" xfId="2079" xr:uid="{00000000-0005-0000-0000-00002E060000}"/>
    <cellStyle name="Normale 11_EDEN industria 2008 rev" xfId="483" xr:uid="{00000000-0005-0000-0000-00002F060000}"/>
    <cellStyle name="Normale 12" xfId="484" xr:uid="{00000000-0005-0000-0000-000030060000}"/>
    <cellStyle name="Normale 12 2" xfId="485" xr:uid="{00000000-0005-0000-0000-000031060000}"/>
    <cellStyle name="Normale 12 2 2" xfId="2080" xr:uid="{00000000-0005-0000-0000-000032060000}"/>
    <cellStyle name="Normale 12 3" xfId="486" xr:uid="{00000000-0005-0000-0000-000033060000}"/>
    <cellStyle name="Normale 12 3 2" xfId="2081" xr:uid="{00000000-0005-0000-0000-000034060000}"/>
    <cellStyle name="Normale 12 4" xfId="2082" xr:uid="{00000000-0005-0000-0000-000035060000}"/>
    <cellStyle name="Normale 12_EDEN industria 2008 rev" xfId="487" xr:uid="{00000000-0005-0000-0000-000036060000}"/>
    <cellStyle name="Normale 13" xfId="488" xr:uid="{00000000-0005-0000-0000-000037060000}"/>
    <cellStyle name="Normale 13 2" xfId="489" xr:uid="{00000000-0005-0000-0000-000038060000}"/>
    <cellStyle name="Normale 13 2 2" xfId="2083" xr:uid="{00000000-0005-0000-0000-000039060000}"/>
    <cellStyle name="Normale 13 3" xfId="490" xr:uid="{00000000-0005-0000-0000-00003A060000}"/>
    <cellStyle name="Normale 13 3 2" xfId="2084" xr:uid="{00000000-0005-0000-0000-00003B060000}"/>
    <cellStyle name="Normale 13 4" xfId="2085" xr:uid="{00000000-0005-0000-0000-00003C060000}"/>
    <cellStyle name="Normale 13_EDEN industria 2008 rev" xfId="491" xr:uid="{00000000-0005-0000-0000-00003D060000}"/>
    <cellStyle name="Normale 14" xfId="492" xr:uid="{00000000-0005-0000-0000-00003E060000}"/>
    <cellStyle name="Normale 14 2" xfId="493" xr:uid="{00000000-0005-0000-0000-00003F060000}"/>
    <cellStyle name="Normale 14 2 2" xfId="2086" xr:uid="{00000000-0005-0000-0000-000040060000}"/>
    <cellStyle name="Normale 14 3" xfId="494" xr:uid="{00000000-0005-0000-0000-000041060000}"/>
    <cellStyle name="Normale 14 3 2" xfId="2087" xr:uid="{00000000-0005-0000-0000-000042060000}"/>
    <cellStyle name="Normale 14 4" xfId="2088" xr:uid="{00000000-0005-0000-0000-000043060000}"/>
    <cellStyle name="Normale 14_EDEN industria 2008 rev" xfId="495" xr:uid="{00000000-0005-0000-0000-000044060000}"/>
    <cellStyle name="Normale 15" xfId="496" xr:uid="{00000000-0005-0000-0000-000045060000}"/>
    <cellStyle name="Normale 15 2" xfId="497" xr:uid="{00000000-0005-0000-0000-000046060000}"/>
    <cellStyle name="Normale 15 2 2" xfId="2089" xr:uid="{00000000-0005-0000-0000-000047060000}"/>
    <cellStyle name="Normale 15 3" xfId="498" xr:uid="{00000000-0005-0000-0000-000048060000}"/>
    <cellStyle name="Normale 15 3 2" xfId="2090" xr:uid="{00000000-0005-0000-0000-000049060000}"/>
    <cellStyle name="Normale 15 4" xfId="2091" xr:uid="{00000000-0005-0000-0000-00004A060000}"/>
    <cellStyle name="Normale 15_EDEN industria 2008 rev" xfId="499" xr:uid="{00000000-0005-0000-0000-00004B060000}"/>
    <cellStyle name="Normale 16" xfId="500" xr:uid="{00000000-0005-0000-0000-00004C060000}"/>
    <cellStyle name="Normale 16 2" xfId="2092" xr:uid="{00000000-0005-0000-0000-00004D060000}"/>
    <cellStyle name="Normale 17" xfId="501" xr:uid="{00000000-0005-0000-0000-00004E060000}"/>
    <cellStyle name="Normale 17 2" xfId="2093" xr:uid="{00000000-0005-0000-0000-00004F060000}"/>
    <cellStyle name="Normale 18" xfId="502" xr:uid="{00000000-0005-0000-0000-000050060000}"/>
    <cellStyle name="Normale 18 2" xfId="2094" xr:uid="{00000000-0005-0000-0000-000051060000}"/>
    <cellStyle name="Normale 19" xfId="503" xr:uid="{00000000-0005-0000-0000-000052060000}"/>
    <cellStyle name="Normale 19 2" xfId="2095" xr:uid="{00000000-0005-0000-0000-000053060000}"/>
    <cellStyle name="Normale 2" xfId="504" xr:uid="{00000000-0005-0000-0000-000054060000}"/>
    <cellStyle name="Normale 2 2" xfId="505" xr:uid="{00000000-0005-0000-0000-000055060000}"/>
    <cellStyle name="Normale 2 2 2" xfId="2096" xr:uid="{00000000-0005-0000-0000-000056060000}"/>
    <cellStyle name="Normale 2 3" xfId="2097" xr:uid="{00000000-0005-0000-0000-000057060000}"/>
    <cellStyle name="Normale 2_EDEN industria 2008 rev" xfId="506" xr:uid="{00000000-0005-0000-0000-000058060000}"/>
    <cellStyle name="Normale 20" xfId="507" xr:uid="{00000000-0005-0000-0000-000059060000}"/>
    <cellStyle name="Normale 20 2" xfId="2098" xr:uid="{00000000-0005-0000-0000-00005A060000}"/>
    <cellStyle name="Normale 21" xfId="508" xr:uid="{00000000-0005-0000-0000-00005B060000}"/>
    <cellStyle name="Normale 21 2" xfId="2099" xr:uid="{00000000-0005-0000-0000-00005C060000}"/>
    <cellStyle name="Normale 22" xfId="509" xr:uid="{00000000-0005-0000-0000-00005D060000}"/>
    <cellStyle name="Normale 22 2" xfId="2100" xr:uid="{00000000-0005-0000-0000-00005E060000}"/>
    <cellStyle name="Normale 23" xfId="510" xr:uid="{00000000-0005-0000-0000-00005F060000}"/>
    <cellStyle name="Normale 23 2" xfId="2101" xr:uid="{00000000-0005-0000-0000-000060060000}"/>
    <cellStyle name="Normale 24" xfId="511" xr:uid="{00000000-0005-0000-0000-000061060000}"/>
    <cellStyle name="Normale 24 2" xfId="2102" xr:uid="{00000000-0005-0000-0000-000062060000}"/>
    <cellStyle name="Normale 25" xfId="512" xr:uid="{00000000-0005-0000-0000-000063060000}"/>
    <cellStyle name="Normale 25 2" xfId="2103" xr:uid="{00000000-0005-0000-0000-000064060000}"/>
    <cellStyle name="Normale 26" xfId="513" xr:uid="{00000000-0005-0000-0000-000065060000}"/>
    <cellStyle name="Normale 26 2" xfId="2104" xr:uid="{00000000-0005-0000-0000-000066060000}"/>
    <cellStyle name="Normale 27" xfId="514" xr:uid="{00000000-0005-0000-0000-000067060000}"/>
    <cellStyle name="Normale 27 2" xfId="2105" xr:uid="{00000000-0005-0000-0000-000068060000}"/>
    <cellStyle name="Normale 28" xfId="515" xr:uid="{00000000-0005-0000-0000-000069060000}"/>
    <cellStyle name="Normale 28 2" xfId="2106" xr:uid="{00000000-0005-0000-0000-00006A060000}"/>
    <cellStyle name="Normale 29" xfId="516" xr:uid="{00000000-0005-0000-0000-00006B060000}"/>
    <cellStyle name="Normale 29 2" xfId="2107" xr:uid="{00000000-0005-0000-0000-00006C060000}"/>
    <cellStyle name="Normale 3" xfId="517" xr:uid="{00000000-0005-0000-0000-00006D060000}"/>
    <cellStyle name="Normale 3 2" xfId="518" xr:uid="{00000000-0005-0000-0000-00006E060000}"/>
    <cellStyle name="Normale 3 2 2" xfId="2108" xr:uid="{00000000-0005-0000-0000-00006F060000}"/>
    <cellStyle name="Normale 3 3" xfId="519" xr:uid="{00000000-0005-0000-0000-000070060000}"/>
    <cellStyle name="Normale 3 3 2" xfId="2109" xr:uid="{00000000-0005-0000-0000-000071060000}"/>
    <cellStyle name="Normale 3 4" xfId="2110" xr:uid="{00000000-0005-0000-0000-000072060000}"/>
    <cellStyle name="Normale 3_EDEN industria 2008 rev" xfId="520" xr:uid="{00000000-0005-0000-0000-000073060000}"/>
    <cellStyle name="Normale 30" xfId="521" xr:uid="{00000000-0005-0000-0000-000074060000}"/>
    <cellStyle name="Normale 30 2" xfId="2111" xr:uid="{00000000-0005-0000-0000-000075060000}"/>
    <cellStyle name="Normale 31" xfId="522" xr:uid="{00000000-0005-0000-0000-000076060000}"/>
    <cellStyle name="Normale 31 2" xfId="2112" xr:uid="{00000000-0005-0000-0000-000077060000}"/>
    <cellStyle name="Normale 32" xfId="523" xr:uid="{00000000-0005-0000-0000-000078060000}"/>
    <cellStyle name="Normale 32 2" xfId="2113" xr:uid="{00000000-0005-0000-0000-000079060000}"/>
    <cellStyle name="Normale 33" xfId="524" xr:uid="{00000000-0005-0000-0000-00007A060000}"/>
    <cellStyle name="Normale 33 2" xfId="2114" xr:uid="{00000000-0005-0000-0000-00007B060000}"/>
    <cellStyle name="Normale 34" xfId="525" xr:uid="{00000000-0005-0000-0000-00007C060000}"/>
    <cellStyle name="Normale 34 2" xfId="2115" xr:uid="{00000000-0005-0000-0000-00007D060000}"/>
    <cellStyle name="Normale 35" xfId="526" xr:uid="{00000000-0005-0000-0000-00007E060000}"/>
    <cellStyle name="Normale 35 2" xfId="2116" xr:uid="{00000000-0005-0000-0000-00007F060000}"/>
    <cellStyle name="Normale 36" xfId="527" xr:uid="{00000000-0005-0000-0000-000080060000}"/>
    <cellStyle name="Normale 36 2" xfId="2117" xr:uid="{00000000-0005-0000-0000-000081060000}"/>
    <cellStyle name="Normale 37" xfId="528" xr:uid="{00000000-0005-0000-0000-000082060000}"/>
    <cellStyle name="Normale 37 2" xfId="2118" xr:uid="{00000000-0005-0000-0000-000083060000}"/>
    <cellStyle name="Normale 38" xfId="529" xr:uid="{00000000-0005-0000-0000-000084060000}"/>
    <cellStyle name="Normale 38 2" xfId="2119" xr:uid="{00000000-0005-0000-0000-000085060000}"/>
    <cellStyle name="Normale 39" xfId="530" xr:uid="{00000000-0005-0000-0000-000086060000}"/>
    <cellStyle name="Normale 39 2" xfId="2120" xr:uid="{00000000-0005-0000-0000-000087060000}"/>
    <cellStyle name="Normale 4" xfId="531" xr:uid="{00000000-0005-0000-0000-000088060000}"/>
    <cellStyle name="Normale 4 2" xfId="532" xr:uid="{00000000-0005-0000-0000-000089060000}"/>
    <cellStyle name="Normale 4 2 2" xfId="2121" xr:uid="{00000000-0005-0000-0000-00008A060000}"/>
    <cellStyle name="Normale 4 3" xfId="533" xr:uid="{00000000-0005-0000-0000-00008B060000}"/>
    <cellStyle name="Normale 4 3 2" xfId="2122" xr:uid="{00000000-0005-0000-0000-00008C060000}"/>
    <cellStyle name="Normale 4 4" xfId="2123" xr:uid="{00000000-0005-0000-0000-00008D060000}"/>
    <cellStyle name="Normale 4_EDEN industria 2008 rev" xfId="534" xr:uid="{00000000-0005-0000-0000-00008E060000}"/>
    <cellStyle name="Normale 40" xfId="535" xr:uid="{00000000-0005-0000-0000-00008F060000}"/>
    <cellStyle name="Normale 40 2" xfId="2124" xr:uid="{00000000-0005-0000-0000-000090060000}"/>
    <cellStyle name="Normale 41" xfId="536" xr:uid="{00000000-0005-0000-0000-000091060000}"/>
    <cellStyle name="Normale 41 2" xfId="2125" xr:uid="{00000000-0005-0000-0000-000092060000}"/>
    <cellStyle name="Normale 42" xfId="537" xr:uid="{00000000-0005-0000-0000-000093060000}"/>
    <cellStyle name="Normale 42 2" xfId="2126" xr:uid="{00000000-0005-0000-0000-000094060000}"/>
    <cellStyle name="Normale 43" xfId="538" xr:uid="{00000000-0005-0000-0000-000095060000}"/>
    <cellStyle name="Normale 43 2" xfId="2127" xr:uid="{00000000-0005-0000-0000-000096060000}"/>
    <cellStyle name="Normale 44" xfId="539" xr:uid="{00000000-0005-0000-0000-000097060000}"/>
    <cellStyle name="Normale 44 2" xfId="2128" xr:uid="{00000000-0005-0000-0000-000098060000}"/>
    <cellStyle name="Normale 45" xfId="540" xr:uid="{00000000-0005-0000-0000-000099060000}"/>
    <cellStyle name="Normale 45 2" xfId="2129" xr:uid="{00000000-0005-0000-0000-00009A060000}"/>
    <cellStyle name="Normale 46" xfId="541" xr:uid="{00000000-0005-0000-0000-00009B060000}"/>
    <cellStyle name="Normale 46 2" xfId="2130" xr:uid="{00000000-0005-0000-0000-00009C060000}"/>
    <cellStyle name="Normale 47" xfId="542" xr:uid="{00000000-0005-0000-0000-00009D060000}"/>
    <cellStyle name="Normale 47 2" xfId="2131" xr:uid="{00000000-0005-0000-0000-00009E060000}"/>
    <cellStyle name="Normale 48" xfId="543" xr:uid="{00000000-0005-0000-0000-00009F060000}"/>
    <cellStyle name="Normale 48 2" xfId="2132" xr:uid="{00000000-0005-0000-0000-0000A0060000}"/>
    <cellStyle name="Normale 49" xfId="544" xr:uid="{00000000-0005-0000-0000-0000A1060000}"/>
    <cellStyle name="Normale 49 2" xfId="2133" xr:uid="{00000000-0005-0000-0000-0000A2060000}"/>
    <cellStyle name="Normale 5" xfId="545" xr:uid="{00000000-0005-0000-0000-0000A3060000}"/>
    <cellStyle name="Normale 5 2" xfId="546" xr:uid="{00000000-0005-0000-0000-0000A4060000}"/>
    <cellStyle name="Normale 5 2 2" xfId="2134" xr:uid="{00000000-0005-0000-0000-0000A5060000}"/>
    <cellStyle name="Normale 5 3" xfId="547" xr:uid="{00000000-0005-0000-0000-0000A6060000}"/>
    <cellStyle name="Normale 5 3 2" xfId="2135" xr:uid="{00000000-0005-0000-0000-0000A7060000}"/>
    <cellStyle name="Normale 5 4" xfId="2136" xr:uid="{00000000-0005-0000-0000-0000A8060000}"/>
    <cellStyle name="Normale 5_EDEN industria 2008 rev" xfId="548" xr:uid="{00000000-0005-0000-0000-0000A9060000}"/>
    <cellStyle name="Normale 50" xfId="549" xr:uid="{00000000-0005-0000-0000-0000AA060000}"/>
    <cellStyle name="Normale 50 2" xfId="2137" xr:uid="{00000000-0005-0000-0000-0000AB060000}"/>
    <cellStyle name="Normale 51" xfId="550" xr:uid="{00000000-0005-0000-0000-0000AC060000}"/>
    <cellStyle name="Normale 51 2" xfId="2138" xr:uid="{00000000-0005-0000-0000-0000AD060000}"/>
    <cellStyle name="Normale 52" xfId="551" xr:uid="{00000000-0005-0000-0000-0000AE060000}"/>
    <cellStyle name="Normale 52 2" xfId="2139" xr:uid="{00000000-0005-0000-0000-0000AF060000}"/>
    <cellStyle name="Normale 53" xfId="552" xr:uid="{00000000-0005-0000-0000-0000B0060000}"/>
    <cellStyle name="Normale 53 2" xfId="2140" xr:uid="{00000000-0005-0000-0000-0000B1060000}"/>
    <cellStyle name="Normale 54" xfId="553" xr:uid="{00000000-0005-0000-0000-0000B2060000}"/>
    <cellStyle name="Normale 54 2" xfId="2141" xr:uid="{00000000-0005-0000-0000-0000B3060000}"/>
    <cellStyle name="Normale 55" xfId="554" xr:uid="{00000000-0005-0000-0000-0000B4060000}"/>
    <cellStyle name="Normale 55 2" xfId="2142" xr:uid="{00000000-0005-0000-0000-0000B5060000}"/>
    <cellStyle name="Normale 56" xfId="555" xr:uid="{00000000-0005-0000-0000-0000B6060000}"/>
    <cellStyle name="Normale 56 2" xfId="2143" xr:uid="{00000000-0005-0000-0000-0000B7060000}"/>
    <cellStyle name="Normale 57" xfId="556" xr:uid="{00000000-0005-0000-0000-0000B8060000}"/>
    <cellStyle name="Normale 57 2" xfId="2144" xr:uid="{00000000-0005-0000-0000-0000B9060000}"/>
    <cellStyle name="Normale 58" xfId="557" xr:uid="{00000000-0005-0000-0000-0000BA060000}"/>
    <cellStyle name="Normale 58 2" xfId="2145" xr:uid="{00000000-0005-0000-0000-0000BB060000}"/>
    <cellStyle name="Normale 59" xfId="558" xr:uid="{00000000-0005-0000-0000-0000BC060000}"/>
    <cellStyle name="Normale 59 2" xfId="2146" xr:uid="{00000000-0005-0000-0000-0000BD060000}"/>
    <cellStyle name="Normale 6" xfId="559" xr:uid="{00000000-0005-0000-0000-0000BE060000}"/>
    <cellStyle name="Normale 6 2" xfId="560" xr:uid="{00000000-0005-0000-0000-0000BF060000}"/>
    <cellStyle name="Normale 6 2 2" xfId="2147" xr:uid="{00000000-0005-0000-0000-0000C0060000}"/>
    <cellStyle name="Normale 6 3" xfId="561" xr:uid="{00000000-0005-0000-0000-0000C1060000}"/>
    <cellStyle name="Normale 6 3 2" xfId="2148" xr:uid="{00000000-0005-0000-0000-0000C2060000}"/>
    <cellStyle name="Normale 6 4" xfId="2149" xr:uid="{00000000-0005-0000-0000-0000C3060000}"/>
    <cellStyle name="Normale 6_EDEN industria 2008 rev" xfId="562" xr:uid="{00000000-0005-0000-0000-0000C4060000}"/>
    <cellStyle name="Normale 60" xfId="563" xr:uid="{00000000-0005-0000-0000-0000C5060000}"/>
    <cellStyle name="Normale 60 2" xfId="2150" xr:uid="{00000000-0005-0000-0000-0000C6060000}"/>
    <cellStyle name="Normale 61" xfId="564" xr:uid="{00000000-0005-0000-0000-0000C7060000}"/>
    <cellStyle name="Normale 61 2" xfId="2151" xr:uid="{00000000-0005-0000-0000-0000C8060000}"/>
    <cellStyle name="Normale 62" xfId="565" xr:uid="{00000000-0005-0000-0000-0000C9060000}"/>
    <cellStyle name="Normale 62 2" xfId="2152" xr:uid="{00000000-0005-0000-0000-0000CA060000}"/>
    <cellStyle name="Normale 63" xfId="566" xr:uid="{00000000-0005-0000-0000-0000CB060000}"/>
    <cellStyle name="Normale 63 2" xfId="2153" xr:uid="{00000000-0005-0000-0000-0000CC060000}"/>
    <cellStyle name="Normale 64" xfId="567" xr:uid="{00000000-0005-0000-0000-0000CD060000}"/>
    <cellStyle name="Normale 64 2" xfId="2154" xr:uid="{00000000-0005-0000-0000-0000CE060000}"/>
    <cellStyle name="Normale 65" xfId="568" xr:uid="{00000000-0005-0000-0000-0000CF060000}"/>
    <cellStyle name="Normale 65 2" xfId="2155" xr:uid="{00000000-0005-0000-0000-0000D0060000}"/>
    <cellStyle name="Normale 7" xfId="569" xr:uid="{00000000-0005-0000-0000-0000D1060000}"/>
    <cellStyle name="Normale 7 2" xfId="570" xr:uid="{00000000-0005-0000-0000-0000D2060000}"/>
    <cellStyle name="Normale 7 2 2" xfId="2156" xr:uid="{00000000-0005-0000-0000-0000D3060000}"/>
    <cellStyle name="Normale 7 3" xfId="571" xr:uid="{00000000-0005-0000-0000-0000D4060000}"/>
    <cellStyle name="Normale 7 3 2" xfId="2157" xr:uid="{00000000-0005-0000-0000-0000D5060000}"/>
    <cellStyle name="Normale 7 4" xfId="2158" xr:uid="{00000000-0005-0000-0000-0000D6060000}"/>
    <cellStyle name="Normale 7_EDEN industria 2008 rev" xfId="572" xr:uid="{00000000-0005-0000-0000-0000D7060000}"/>
    <cellStyle name="Normale 8" xfId="573" xr:uid="{00000000-0005-0000-0000-0000D8060000}"/>
    <cellStyle name="Normale 8 2" xfId="574" xr:uid="{00000000-0005-0000-0000-0000D9060000}"/>
    <cellStyle name="Normale 8 2 2" xfId="2159" xr:uid="{00000000-0005-0000-0000-0000DA060000}"/>
    <cellStyle name="Normale 8 3" xfId="575" xr:uid="{00000000-0005-0000-0000-0000DB060000}"/>
    <cellStyle name="Normale 8 3 2" xfId="2160" xr:uid="{00000000-0005-0000-0000-0000DC060000}"/>
    <cellStyle name="Normale 8 4" xfId="2161" xr:uid="{00000000-0005-0000-0000-0000DD060000}"/>
    <cellStyle name="Normale 8_EDEN industria 2008 rev" xfId="576" xr:uid="{00000000-0005-0000-0000-0000DE060000}"/>
    <cellStyle name="Normale 9" xfId="577" xr:uid="{00000000-0005-0000-0000-0000DF060000}"/>
    <cellStyle name="Normale 9 2" xfId="578" xr:uid="{00000000-0005-0000-0000-0000E0060000}"/>
    <cellStyle name="Normale 9 2 2" xfId="2162" xr:uid="{00000000-0005-0000-0000-0000E1060000}"/>
    <cellStyle name="Normale 9 3" xfId="579" xr:uid="{00000000-0005-0000-0000-0000E2060000}"/>
    <cellStyle name="Normale 9 3 2" xfId="2163" xr:uid="{00000000-0005-0000-0000-0000E3060000}"/>
    <cellStyle name="Normale 9 4" xfId="2164" xr:uid="{00000000-0005-0000-0000-0000E4060000}"/>
    <cellStyle name="Normale 9_EDEN industria 2008 rev" xfId="580" xr:uid="{00000000-0005-0000-0000-0000E5060000}"/>
    <cellStyle name="Normale_B2020" xfId="581" xr:uid="{00000000-0005-0000-0000-0000E6060000}"/>
    <cellStyle name="Nota" xfId="582" xr:uid="{00000000-0005-0000-0000-0000E7060000}"/>
    <cellStyle name="Nota 2" xfId="583" xr:uid="{00000000-0005-0000-0000-0000E8060000}"/>
    <cellStyle name="Nota 2 2" xfId="584" xr:uid="{00000000-0005-0000-0000-0000E9060000}"/>
    <cellStyle name="Nota 2 3" xfId="585" xr:uid="{00000000-0005-0000-0000-0000EA060000}"/>
    <cellStyle name="Nota 2 4" xfId="586" xr:uid="{00000000-0005-0000-0000-0000EB060000}"/>
    <cellStyle name="Nota 2 5" xfId="587" xr:uid="{00000000-0005-0000-0000-0000EC060000}"/>
    <cellStyle name="Nota 3" xfId="588" xr:uid="{00000000-0005-0000-0000-0000ED060000}"/>
    <cellStyle name="Nota 3 2" xfId="589" xr:uid="{00000000-0005-0000-0000-0000EE060000}"/>
    <cellStyle name="Nota 3 2 2" xfId="2165" xr:uid="{00000000-0005-0000-0000-0000EF060000}"/>
    <cellStyle name="Nota 3 2 2 2" xfId="2166" xr:uid="{00000000-0005-0000-0000-0000F0060000}"/>
    <cellStyle name="Nota 3 2 3" xfId="2167" xr:uid="{00000000-0005-0000-0000-0000F1060000}"/>
    <cellStyle name="Nota 3 3" xfId="590" xr:uid="{00000000-0005-0000-0000-0000F2060000}"/>
    <cellStyle name="Nota 3 4" xfId="591" xr:uid="{00000000-0005-0000-0000-0000F3060000}"/>
    <cellStyle name="Nota 3 5" xfId="592" xr:uid="{00000000-0005-0000-0000-0000F4060000}"/>
    <cellStyle name="Nota 4" xfId="593" xr:uid="{00000000-0005-0000-0000-0000F5060000}"/>
    <cellStyle name="Nota 4 2" xfId="2168" xr:uid="{00000000-0005-0000-0000-0000F6060000}"/>
    <cellStyle name="Nota 4 2 2" xfId="2169" xr:uid="{00000000-0005-0000-0000-0000F7060000}"/>
    <cellStyle name="Nota 4 3" xfId="2170" xr:uid="{00000000-0005-0000-0000-0000F8060000}"/>
    <cellStyle name="Nota 5" xfId="2171" xr:uid="{00000000-0005-0000-0000-0000F9060000}"/>
    <cellStyle name="Nota 5 2" xfId="2172" xr:uid="{00000000-0005-0000-0000-0000FA060000}"/>
    <cellStyle name="Nota 6" xfId="2173" xr:uid="{00000000-0005-0000-0000-0000FB060000}"/>
    <cellStyle name="Note 2" xfId="594" xr:uid="{00000000-0005-0000-0000-0000FC060000}"/>
    <cellStyle name="Note 2 2" xfId="2174" xr:uid="{00000000-0005-0000-0000-0000FD060000}"/>
    <cellStyle name="Note 2 2 2" xfId="2175" xr:uid="{00000000-0005-0000-0000-0000FE060000}"/>
    <cellStyle name="Note 2 3" xfId="2176" xr:uid="{00000000-0005-0000-0000-0000FF060000}"/>
    <cellStyle name="Nuovo" xfId="595" xr:uid="{00000000-0005-0000-0000-000000070000}"/>
    <cellStyle name="Nuovo 10" xfId="596" xr:uid="{00000000-0005-0000-0000-000001070000}"/>
    <cellStyle name="Nuovo 10 2" xfId="597" xr:uid="{00000000-0005-0000-0000-000002070000}"/>
    <cellStyle name="Nuovo 10 3" xfId="598" xr:uid="{00000000-0005-0000-0000-000003070000}"/>
    <cellStyle name="Nuovo 10 3 2" xfId="2177" xr:uid="{00000000-0005-0000-0000-000004070000}"/>
    <cellStyle name="Nuovo 10 3 2 2" xfId="2178" xr:uid="{00000000-0005-0000-0000-000005070000}"/>
    <cellStyle name="Nuovo 10 4" xfId="2179" xr:uid="{00000000-0005-0000-0000-000006070000}"/>
    <cellStyle name="Nuovo 10 4 2" xfId="2180" xr:uid="{00000000-0005-0000-0000-000007070000}"/>
    <cellStyle name="Nuovo 10 5" xfId="2181" xr:uid="{00000000-0005-0000-0000-000008070000}"/>
    <cellStyle name="Nuovo 11" xfId="599" xr:uid="{00000000-0005-0000-0000-000009070000}"/>
    <cellStyle name="Nuovo 11 2" xfId="600" xr:uid="{00000000-0005-0000-0000-00000A070000}"/>
    <cellStyle name="Nuovo 11 3" xfId="601" xr:uid="{00000000-0005-0000-0000-00000B070000}"/>
    <cellStyle name="Nuovo 11 3 2" xfId="2182" xr:uid="{00000000-0005-0000-0000-00000C070000}"/>
    <cellStyle name="Nuovo 11 3 2 2" xfId="2183" xr:uid="{00000000-0005-0000-0000-00000D070000}"/>
    <cellStyle name="Nuovo 11 4" xfId="2184" xr:uid="{00000000-0005-0000-0000-00000E070000}"/>
    <cellStyle name="Nuovo 11 4 2" xfId="2185" xr:uid="{00000000-0005-0000-0000-00000F070000}"/>
    <cellStyle name="Nuovo 11 5" xfId="2186" xr:uid="{00000000-0005-0000-0000-000010070000}"/>
    <cellStyle name="Nuovo 12" xfId="602" xr:uid="{00000000-0005-0000-0000-000011070000}"/>
    <cellStyle name="Nuovo 12 2" xfId="603" xr:uid="{00000000-0005-0000-0000-000012070000}"/>
    <cellStyle name="Nuovo 12 3" xfId="604" xr:uid="{00000000-0005-0000-0000-000013070000}"/>
    <cellStyle name="Nuovo 12 3 2" xfId="2187" xr:uid="{00000000-0005-0000-0000-000014070000}"/>
    <cellStyle name="Nuovo 12 3 2 2" xfId="2188" xr:uid="{00000000-0005-0000-0000-000015070000}"/>
    <cellStyle name="Nuovo 12 4" xfId="2189" xr:uid="{00000000-0005-0000-0000-000016070000}"/>
    <cellStyle name="Nuovo 12 4 2" xfId="2190" xr:uid="{00000000-0005-0000-0000-000017070000}"/>
    <cellStyle name="Nuovo 12 5" xfId="2191" xr:uid="{00000000-0005-0000-0000-000018070000}"/>
    <cellStyle name="Nuovo 13" xfId="605" xr:uid="{00000000-0005-0000-0000-000019070000}"/>
    <cellStyle name="Nuovo 13 2" xfId="606" xr:uid="{00000000-0005-0000-0000-00001A070000}"/>
    <cellStyle name="Nuovo 13 3" xfId="607" xr:uid="{00000000-0005-0000-0000-00001B070000}"/>
    <cellStyle name="Nuovo 13 3 2" xfId="2192" xr:uid="{00000000-0005-0000-0000-00001C070000}"/>
    <cellStyle name="Nuovo 13 3 2 2" xfId="2193" xr:uid="{00000000-0005-0000-0000-00001D070000}"/>
    <cellStyle name="Nuovo 13 4" xfId="2194" xr:uid="{00000000-0005-0000-0000-00001E070000}"/>
    <cellStyle name="Nuovo 13 4 2" xfId="2195" xr:uid="{00000000-0005-0000-0000-00001F070000}"/>
    <cellStyle name="Nuovo 13 5" xfId="2196" xr:uid="{00000000-0005-0000-0000-000020070000}"/>
    <cellStyle name="Nuovo 14" xfId="608" xr:uid="{00000000-0005-0000-0000-000021070000}"/>
    <cellStyle name="Nuovo 14 2" xfId="609" xr:uid="{00000000-0005-0000-0000-000022070000}"/>
    <cellStyle name="Nuovo 14 3" xfId="610" xr:uid="{00000000-0005-0000-0000-000023070000}"/>
    <cellStyle name="Nuovo 14 3 2" xfId="2197" xr:uid="{00000000-0005-0000-0000-000024070000}"/>
    <cellStyle name="Nuovo 14 3 2 2" xfId="2198" xr:uid="{00000000-0005-0000-0000-000025070000}"/>
    <cellStyle name="Nuovo 14 4" xfId="2199" xr:uid="{00000000-0005-0000-0000-000026070000}"/>
    <cellStyle name="Nuovo 14 4 2" xfId="2200" xr:uid="{00000000-0005-0000-0000-000027070000}"/>
    <cellStyle name="Nuovo 14 5" xfId="2201" xr:uid="{00000000-0005-0000-0000-000028070000}"/>
    <cellStyle name="Nuovo 15" xfId="611" xr:uid="{00000000-0005-0000-0000-000029070000}"/>
    <cellStyle name="Nuovo 15 2" xfId="612" xr:uid="{00000000-0005-0000-0000-00002A070000}"/>
    <cellStyle name="Nuovo 15 3" xfId="613" xr:uid="{00000000-0005-0000-0000-00002B070000}"/>
    <cellStyle name="Nuovo 15 3 2" xfId="2202" xr:uid="{00000000-0005-0000-0000-00002C070000}"/>
    <cellStyle name="Nuovo 15 3 2 2" xfId="2203" xr:uid="{00000000-0005-0000-0000-00002D070000}"/>
    <cellStyle name="Nuovo 15 4" xfId="2204" xr:uid="{00000000-0005-0000-0000-00002E070000}"/>
    <cellStyle name="Nuovo 15 4 2" xfId="2205" xr:uid="{00000000-0005-0000-0000-00002F070000}"/>
    <cellStyle name="Nuovo 15 5" xfId="2206" xr:uid="{00000000-0005-0000-0000-000030070000}"/>
    <cellStyle name="Nuovo 16" xfId="614" xr:uid="{00000000-0005-0000-0000-000031070000}"/>
    <cellStyle name="Nuovo 16 2" xfId="615" xr:uid="{00000000-0005-0000-0000-000032070000}"/>
    <cellStyle name="Nuovo 16 3" xfId="616" xr:uid="{00000000-0005-0000-0000-000033070000}"/>
    <cellStyle name="Nuovo 16 3 2" xfId="2207" xr:uid="{00000000-0005-0000-0000-000034070000}"/>
    <cellStyle name="Nuovo 16 3 2 2" xfId="2208" xr:uid="{00000000-0005-0000-0000-000035070000}"/>
    <cellStyle name="Nuovo 16 4" xfId="2209" xr:uid="{00000000-0005-0000-0000-000036070000}"/>
    <cellStyle name="Nuovo 16 4 2" xfId="2210" xr:uid="{00000000-0005-0000-0000-000037070000}"/>
    <cellStyle name="Nuovo 16 5" xfId="2211" xr:uid="{00000000-0005-0000-0000-000038070000}"/>
    <cellStyle name="Nuovo 17" xfId="617" xr:uid="{00000000-0005-0000-0000-000039070000}"/>
    <cellStyle name="Nuovo 17 2" xfId="618" xr:uid="{00000000-0005-0000-0000-00003A070000}"/>
    <cellStyle name="Nuovo 17 3" xfId="619" xr:uid="{00000000-0005-0000-0000-00003B070000}"/>
    <cellStyle name="Nuovo 17 3 2" xfId="2212" xr:uid="{00000000-0005-0000-0000-00003C070000}"/>
    <cellStyle name="Nuovo 17 3 2 2" xfId="2213" xr:uid="{00000000-0005-0000-0000-00003D070000}"/>
    <cellStyle name="Nuovo 17 4" xfId="2214" xr:uid="{00000000-0005-0000-0000-00003E070000}"/>
    <cellStyle name="Nuovo 17 4 2" xfId="2215" xr:uid="{00000000-0005-0000-0000-00003F070000}"/>
    <cellStyle name="Nuovo 17 5" xfId="2216" xr:uid="{00000000-0005-0000-0000-000040070000}"/>
    <cellStyle name="Nuovo 18" xfId="620" xr:uid="{00000000-0005-0000-0000-000041070000}"/>
    <cellStyle name="Nuovo 18 2" xfId="621" xr:uid="{00000000-0005-0000-0000-000042070000}"/>
    <cellStyle name="Nuovo 18 3" xfId="622" xr:uid="{00000000-0005-0000-0000-000043070000}"/>
    <cellStyle name="Nuovo 18 3 2" xfId="2217" xr:uid="{00000000-0005-0000-0000-000044070000}"/>
    <cellStyle name="Nuovo 18 3 2 2" xfId="2218" xr:uid="{00000000-0005-0000-0000-000045070000}"/>
    <cellStyle name="Nuovo 18 4" xfId="2219" xr:uid="{00000000-0005-0000-0000-000046070000}"/>
    <cellStyle name="Nuovo 18 4 2" xfId="2220" xr:uid="{00000000-0005-0000-0000-000047070000}"/>
    <cellStyle name="Nuovo 18 5" xfId="2221" xr:uid="{00000000-0005-0000-0000-000048070000}"/>
    <cellStyle name="Nuovo 19" xfId="623" xr:uid="{00000000-0005-0000-0000-000049070000}"/>
    <cellStyle name="Nuovo 19 2" xfId="624" xr:uid="{00000000-0005-0000-0000-00004A070000}"/>
    <cellStyle name="Nuovo 19 3" xfId="625" xr:uid="{00000000-0005-0000-0000-00004B070000}"/>
    <cellStyle name="Nuovo 19 3 2" xfId="2222" xr:uid="{00000000-0005-0000-0000-00004C070000}"/>
    <cellStyle name="Nuovo 19 3 2 2" xfId="2223" xr:uid="{00000000-0005-0000-0000-00004D070000}"/>
    <cellStyle name="Nuovo 19 4" xfId="2224" xr:uid="{00000000-0005-0000-0000-00004E070000}"/>
    <cellStyle name="Nuovo 19 4 2" xfId="2225" xr:uid="{00000000-0005-0000-0000-00004F070000}"/>
    <cellStyle name="Nuovo 19 5" xfId="2226" xr:uid="{00000000-0005-0000-0000-000050070000}"/>
    <cellStyle name="Nuovo 2" xfId="626" xr:uid="{00000000-0005-0000-0000-000051070000}"/>
    <cellStyle name="Nuovo 2 2" xfId="627" xr:uid="{00000000-0005-0000-0000-000052070000}"/>
    <cellStyle name="Nuovo 2 3" xfId="628" xr:uid="{00000000-0005-0000-0000-000053070000}"/>
    <cellStyle name="Nuovo 2 3 2" xfId="2227" xr:uid="{00000000-0005-0000-0000-000054070000}"/>
    <cellStyle name="Nuovo 2 3 2 2" xfId="2228" xr:uid="{00000000-0005-0000-0000-000055070000}"/>
    <cellStyle name="Nuovo 2 4" xfId="2229" xr:uid="{00000000-0005-0000-0000-000056070000}"/>
    <cellStyle name="Nuovo 2 4 2" xfId="2230" xr:uid="{00000000-0005-0000-0000-000057070000}"/>
    <cellStyle name="Nuovo 2 5" xfId="2231" xr:uid="{00000000-0005-0000-0000-000058070000}"/>
    <cellStyle name="Nuovo 20" xfId="629" xr:uid="{00000000-0005-0000-0000-000059070000}"/>
    <cellStyle name="Nuovo 20 2" xfId="630" xr:uid="{00000000-0005-0000-0000-00005A070000}"/>
    <cellStyle name="Nuovo 20 3" xfId="631" xr:uid="{00000000-0005-0000-0000-00005B070000}"/>
    <cellStyle name="Nuovo 20 3 2" xfId="2232" xr:uid="{00000000-0005-0000-0000-00005C070000}"/>
    <cellStyle name="Nuovo 20 3 2 2" xfId="2233" xr:uid="{00000000-0005-0000-0000-00005D070000}"/>
    <cellStyle name="Nuovo 20 4" xfId="2234" xr:uid="{00000000-0005-0000-0000-00005E070000}"/>
    <cellStyle name="Nuovo 20 4 2" xfId="2235" xr:uid="{00000000-0005-0000-0000-00005F070000}"/>
    <cellStyle name="Nuovo 20 5" xfId="2236" xr:uid="{00000000-0005-0000-0000-000060070000}"/>
    <cellStyle name="Nuovo 21" xfId="632" xr:uid="{00000000-0005-0000-0000-000061070000}"/>
    <cellStyle name="Nuovo 21 2" xfId="633" xr:uid="{00000000-0005-0000-0000-000062070000}"/>
    <cellStyle name="Nuovo 21 3" xfId="634" xr:uid="{00000000-0005-0000-0000-000063070000}"/>
    <cellStyle name="Nuovo 21 3 2" xfId="2237" xr:uid="{00000000-0005-0000-0000-000064070000}"/>
    <cellStyle name="Nuovo 21 3 2 2" xfId="2238" xr:uid="{00000000-0005-0000-0000-000065070000}"/>
    <cellStyle name="Nuovo 21 4" xfId="2239" xr:uid="{00000000-0005-0000-0000-000066070000}"/>
    <cellStyle name="Nuovo 21 4 2" xfId="2240" xr:uid="{00000000-0005-0000-0000-000067070000}"/>
    <cellStyle name="Nuovo 21 5" xfId="2241" xr:uid="{00000000-0005-0000-0000-000068070000}"/>
    <cellStyle name="Nuovo 22" xfId="635" xr:uid="{00000000-0005-0000-0000-000069070000}"/>
    <cellStyle name="Nuovo 22 2" xfId="636" xr:uid="{00000000-0005-0000-0000-00006A070000}"/>
    <cellStyle name="Nuovo 22 3" xfId="637" xr:uid="{00000000-0005-0000-0000-00006B070000}"/>
    <cellStyle name="Nuovo 22 3 2" xfId="2242" xr:uid="{00000000-0005-0000-0000-00006C070000}"/>
    <cellStyle name="Nuovo 22 3 2 2" xfId="2243" xr:uid="{00000000-0005-0000-0000-00006D070000}"/>
    <cellStyle name="Nuovo 22 4" xfId="2244" xr:uid="{00000000-0005-0000-0000-00006E070000}"/>
    <cellStyle name="Nuovo 22 4 2" xfId="2245" xr:uid="{00000000-0005-0000-0000-00006F070000}"/>
    <cellStyle name="Nuovo 22 5" xfId="2246" xr:uid="{00000000-0005-0000-0000-000070070000}"/>
    <cellStyle name="Nuovo 23" xfId="638" xr:uid="{00000000-0005-0000-0000-000071070000}"/>
    <cellStyle name="Nuovo 23 2" xfId="639" xr:uid="{00000000-0005-0000-0000-000072070000}"/>
    <cellStyle name="Nuovo 23 3" xfId="640" xr:uid="{00000000-0005-0000-0000-000073070000}"/>
    <cellStyle name="Nuovo 23 3 2" xfId="2247" xr:uid="{00000000-0005-0000-0000-000074070000}"/>
    <cellStyle name="Nuovo 23 3 2 2" xfId="2248" xr:uid="{00000000-0005-0000-0000-000075070000}"/>
    <cellStyle name="Nuovo 23 4" xfId="2249" xr:uid="{00000000-0005-0000-0000-000076070000}"/>
    <cellStyle name="Nuovo 23 4 2" xfId="2250" xr:uid="{00000000-0005-0000-0000-000077070000}"/>
    <cellStyle name="Nuovo 23 5" xfId="2251" xr:uid="{00000000-0005-0000-0000-000078070000}"/>
    <cellStyle name="Nuovo 24" xfId="641" xr:uid="{00000000-0005-0000-0000-000079070000}"/>
    <cellStyle name="Nuovo 24 2" xfId="642" xr:uid="{00000000-0005-0000-0000-00007A070000}"/>
    <cellStyle name="Nuovo 24 3" xfId="643" xr:uid="{00000000-0005-0000-0000-00007B070000}"/>
    <cellStyle name="Nuovo 24 3 2" xfId="2252" xr:uid="{00000000-0005-0000-0000-00007C070000}"/>
    <cellStyle name="Nuovo 24 3 2 2" xfId="2253" xr:uid="{00000000-0005-0000-0000-00007D070000}"/>
    <cellStyle name="Nuovo 24 4" xfId="2254" xr:uid="{00000000-0005-0000-0000-00007E070000}"/>
    <cellStyle name="Nuovo 24 4 2" xfId="2255" xr:uid="{00000000-0005-0000-0000-00007F070000}"/>
    <cellStyle name="Nuovo 24 5" xfId="2256" xr:uid="{00000000-0005-0000-0000-000080070000}"/>
    <cellStyle name="Nuovo 25" xfId="644" xr:uid="{00000000-0005-0000-0000-000081070000}"/>
    <cellStyle name="Nuovo 25 2" xfId="645" xr:uid="{00000000-0005-0000-0000-000082070000}"/>
    <cellStyle name="Nuovo 25 3" xfId="646" xr:uid="{00000000-0005-0000-0000-000083070000}"/>
    <cellStyle name="Nuovo 25 3 2" xfId="2257" xr:uid="{00000000-0005-0000-0000-000084070000}"/>
    <cellStyle name="Nuovo 25 3 2 2" xfId="2258" xr:uid="{00000000-0005-0000-0000-000085070000}"/>
    <cellStyle name="Nuovo 25 4" xfId="2259" xr:uid="{00000000-0005-0000-0000-000086070000}"/>
    <cellStyle name="Nuovo 25 4 2" xfId="2260" xr:uid="{00000000-0005-0000-0000-000087070000}"/>
    <cellStyle name="Nuovo 25 5" xfId="2261" xr:uid="{00000000-0005-0000-0000-000088070000}"/>
    <cellStyle name="Nuovo 26" xfId="647" xr:uid="{00000000-0005-0000-0000-000089070000}"/>
    <cellStyle name="Nuovo 26 2" xfId="648" xr:uid="{00000000-0005-0000-0000-00008A070000}"/>
    <cellStyle name="Nuovo 26 3" xfId="649" xr:uid="{00000000-0005-0000-0000-00008B070000}"/>
    <cellStyle name="Nuovo 26 3 2" xfId="2262" xr:uid="{00000000-0005-0000-0000-00008C070000}"/>
    <cellStyle name="Nuovo 26 3 2 2" xfId="2263" xr:uid="{00000000-0005-0000-0000-00008D070000}"/>
    <cellStyle name="Nuovo 26 4" xfId="2264" xr:uid="{00000000-0005-0000-0000-00008E070000}"/>
    <cellStyle name="Nuovo 26 4 2" xfId="2265" xr:uid="{00000000-0005-0000-0000-00008F070000}"/>
    <cellStyle name="Nuovo 26 5" xfId="2266" xr:uid="{00000000-0005-0000-0000-000090070000}"/>
    <cellStyle name="Nuovo 27" xfId="650" xr:uid="{00000000-0005-0000-0000-000091070000}"/>
    <cellStyle name="Nuovo 27 2" xfId="651" xr:uid="{00000000-0005-0000-0000-000092070000}"/>
    <cellStyle name="Nuovo 27 3" xfId="652" xr:uid="{00000000-0005-0000-0000-000093070000}"/>
    <cellStyle name="Nuovo 27 3 2" xfId="2267" xr:uid="{00000000-0005-0000-0000-000094070000}"/>
    <cellStyle name="Nuovo 27 3 2 2" xfId="2268" xr:uid="{00000000-0005-0000-0000-000095070000}"/>
    <cellStyle name="Nuovo 27 4" xfId="2269" xr:uid="{00000000-0005-0000-0000-000096070000}"/>
    <cellStyle name="Nuovo 27 4 2" xfId="2270" xr:uid="{00000000-0005-0000-0000-000097070000}"/>
    <cellStyle name="Nuovo 27 5" xfId="2271" xr:uid="{00000000-0005-0000-0000-000098070000}"/>
    <cellStyle name="Nuovo 28" xfId="653" xr:uid="{00000000-0005-0000-0000-000099070000}"/>
    <cellStyle name="Nuovo 28 2" xfId="654" xr:uid="{00000000-0005-0000-0000-00009A070000}"/>
    <cellStyle name="Nuovo 28 3" xfId="655" xr:uid="{00000000-0005-0000-0000-00009B070000}"/>
    <cellStyle name="Nuovo 28 3 2" xfId="2272" xr:uid="{00000000-0005-0000-0000-00009C070000}"/>
    <cellStyle name="Nuovo 28 3 2 2" xfId="2273" xr:uid="{00000000-0005-0000-0000-00009D070000}"/>
    <cellStyle name="Nuovo 28 4" xfId="2274" xr:uid="{00000000-0005-0000-0000-00009E070000}"/>
    <cellStyle name="Nuovo 28 4 2" xfId="2275" xr:uid="{00000000-0005-0000-0000-00009F070000}"/>
    <cellStyle name="Nuovo 28 5" xfId="2276" xr:uid="{00000000-0005-0000-0000-0000A0070000}"/>
    <cellStyle name="Nuovo 29" xfId="656" xr:uid="{00000000-0005-0000-0000-0000A1070000}"/>
    <cellStyle name="Nuovo 29 2" xfId="657" xr:uid="{00000000-0005-0000-0000-0000A2070000}"/>
    <cellStyle name="Nuovo 29 3" xfId="658" xr:uid="{00000000-0005-0000-0000-0000A3070000}"/>
    <cellStyle name="Nuovo 29 3 2" xfId="2277" xr:uid="{00000000-0005-0000-0000-0000A4070000}"/>
    <cellStyle name="Nuovo 29 3 2 2" xfId="2278" xr:uid="{00000000-0005-0000-0000-0000A5070000}"/>
    <cellStyle name="Nuovo 29 4" xfId="2279" xr:uid="{00000000-0005-0000-0000-0000A6070000}"/>
    <cellStyle name="Nuovo 29 4 2" xfId="2280" xr:uid="{00000000-0005-0000-0000-0000A7070000}"/>
    <cellStyle name="Nuovo 29 5" xfId="2281" xr:uid="{00000000-0005-0000-0000-0000A8070000}"/>
    <cellStyle name="Nuovo 3" xfId="659" xr:uid="{00000000-0005-0000-0000-0000A9070000}"/>
    <cellStyle name="Nuovo 3 2" xfId="660" xr:uid="{00000000-0005-0000-0000-0000AA070000}"/>
    <cellStyle name="Nuovo 3 3" xfId="661" xr:uid="{00000000-0005-0000-0000-0000AB070000}"/>
    <cellStyle name="Nuovo 3 3 2" xfId="2282" xr:uid="{00000000-0005-0000-0000-0000AC070000}"/>
    <cellStyle name="Nuovo 3 3 2 2" xfId="2283" xr:uid="{00000000-0005-0000-0000-0000AD070000}"/>
    <cellStyle name="Nuovo 3 4" xfId="2284" xr:uid="{00000000-0005-0000-0000-0000AE070000}"/>
    <cellStyle name="Nuovo 3 4 2" xfId="2285" xr:uid="{00000000-0005-0000-0000-0000AF070000}"/>
    <cellStyle name="Nuovo 3 5" xfId="2286" xr:uid="{00000000-0005-0000-0000-0000B0070000}"/>
    <cellStyle name="Nuovo 30" xfId="662" xr:uid="{00000000-0005-0000-0000-0000B1070000}"/>
    <cellStyle name="Nuovo 30 2" xfId="663" xr:uid="{00000000-0005-0000-0000-0000B2070000}"/>
    <cellStyle name="Nuovo 30 3" xfId="664" xr:uid="{00000000-0005-0000-0000-0000B3070000}"/>
    <cellStyle name="Nuovo 30 3 2" xfId="2287" xr:uid="{00000000-0005-0000-0000-0000B4070000}"/>
    <cellStyle name="Nuovo 30 3 2 2" xfId="2288" xr:uid="{00000000-0005-0000-0000-0000B5070000}"/>
    <cellStyle name="Nuovo 30 4" xfId="2289" xr:uid="{00000000-0005-0000-0000-0000B6070000}"/>
    <cellStyle name="Nuovo 30 4 2" xfId="2290" xr:uid="{00000000-0005-0000-0000-0000B7070000}"/>
    <cellStyle name="Nuovo 30 5" xfId="2291" xr:uid="{00000000-0005-0000-0000-0000B8070000}"/>
    <cellStyle name="Nuovo 31" xfId="665" xr:uid="{00000000-0005-0000-0000-0000B9070000}"/>
    <cellStyle name="Nuovo 31 2" xfId="666" xr:uid="{00000000-0005-0000-0000-0000BA070000}"/>
    <cellStyle name="Nuovo 31 3" xfId="667" xr:uid="{00000000-0005-0000-0000-0000BB070000}"/>
    <cellStyle name="Nuovo 31 3 2" xfId="2292" xr:uid="{00000000-0005-0000-0000-0000BC070000}"/>
    <cellStyle name="Nuovo 31 3 2 2" xfId="2293" xr:uid="{00000000-0005-0000-0000-0000BD070000}"/>
    <cellStyle name="Nuovo 31 4" xfId="2294" xr:uid="{00000000-0005-0000-0000-0000BE070000}"/>
    <cellStyle name="Nuovo 31 4 2" xfId="2295" xr:uid="{00000000-0005-0000-0000-0000BF070000}"/>
    <cellStyle name="Nuovo 31 5" xfId="2296" xr:uid="{00000000-0005-0000-0000-0000C0070000}"/>
    <cellStyle name="Nuovo 32" xfId="668" xr:uid="{00000000-0005-0000-0000-0000C1070000}"/>
    <cellStyle name="Nuovo 32 2" xfId="669" xr:uid="{00000000-0005-0000-0000-0000C2070000}"/>
    <cellStyle name="Nuovo 32 3" xfId="670" xr:uid="{00000000-0005-0000-0000-0000C3070000}"/>
    <cellStyle name="Nuovo 32 3 2" xfId="2297" xr:uid="{00000000-0005-0000-0000-0000C4070000}"/>
    <cellStyle name="Nuovo 32 3 2 2" xfId="2298" xr:uid="{00000000-0005-0000-0000-0000C5070000}"/>
    <cellStyle name="Nuovo 32 4" xfId="2299" xr:uid="{00000000-0005-0000-0000-0000C6070000}"/>
    <cellStyle name="Nuovo 32 4 2" xfId="2300" xr:uid="{00000000-0005-0000-0000-0000C7070000}"/>
    <cellStyle name="Nuovo 32 5" xfId="2301" xr:uid="{00000000-0005-0000-0000-0000C8070000}"/>
    <cellStyle name="Nuovo 33" xfId="671" xr:uid="{00000000-0005-0000-0000-0000C9070000}"/>
    <cellStyle name="Nuovo 33 2" xfId="672" xr:uid="{00000000-0005-0000-0000-0000CA070000}"/>
    <cellStyle name="Nuovo 33 3" xfId="673" xr:uid="{00000000-0005-0000-0000-0000CB070000}"/>
    <cellStyle name="Nuovo 33 3 2" xfId="2302" xr:uid="{00000000-0005-0000-0000-0000CC070000}"/>
    <cellStyle name="Nuovo 33 3 2 2" xfId="2303" xr:uid="{00000000-0005-0000-0000-0000CD070000}"/>
    <cellStyle name="Nuovo 33 4" xfId="2304" xr:uid="{00000000-0005-0000-0000-0000CE070000}"/>
    <cellStyle name="Nuovo 33 4 2" xfId="2305" xr:uid="{00000000-0005-0000-0000-0000CF070000}"/>
    <cellStyle name="Nuovo 33 5" xfId="2306" xr:uid="{00000000-0005-0000-0000-0000D0070000}"/>
    <cellStyle name="Nuovo 34" xfId="674" xr:uid="{00000000-0005-0000-0000-0000D1070000}"/>
    <cellStyle name="Nuovo 34 2" xfId="675" xr:uid="{00000000-0005-0000-0000-0000D2070000}"/>
    <cellStyle name="Nuovo 34 3" xfId="676" xr:uid="{00000000-0005-0000-0000-0000D3070000}"/>
    <cellStyle name="Nuovo 34 3 2" xfId="2307" xr:uid="{00000000-0005-0000-0000-0000D4070000}"/>
    <cellStyle name="Nuovo 34 3 2 2" xfId="2308" xr:uid="{00000000-0005-0000-0000-0000D5070000}"/>
    <cellStyle name="Nuovo 34 4" xfId="2309" xr:uid="{00000000-0005-0000-0000-0000D6070000}"/>
    <cellStyle name="Nuovo 34 4 2" xfId="2310" xr:uid="{00000000-0005-0000-0000-0000D7070000}"/>
    <cellStyle name="Nuovo 34 5" xfId="2311" xr:uid="{00000000-0005-0000-0000-0000D8070000}"/>
    <cellStyle name="Nuovo 35" xfId="677" xr:uid="{00000000-0005-0000-0000-0000D9070000}"/>
    <cellStyle name="Nuovo 35 2" xfId="678" xr:uid="{00000000-0005-0000-0000-0000DA070000}"/>
    <cellStyle name="Nuovo 35 3" xfId="679" xr:uid="{00000000-0005-0000-0000-0000DB070000}"/>
    <cellStyle name="Nuovo 35 3 2" xfId="2312" xr:uid="{00000000-0005-0000-0000-0000DC070000}"/>
    <cellStyle name="Nuovo 35 3 2 2" xfId="2313" xr:uid="{00000000-0005-0000-0000-0000DD070000}"/>
    <cellStyle name="Nuovo 35 4" xfId="2314" xr:uid="{00000000-0005-0000-0000-0000DE070000}"/>
    <cellStyle name="Nuovo 35 4 2" xfId="2315" xr:uid="{00000000-0005-0000-0000-0000DF070000}"/>
    <cellStyle name="Nuovo 35 5" xfId="2316" xr:uid="{00000000-0005-0000-0000-0000E0070000}"/>
    <cellStyle name="Nuovo 36" xfId="680" xr:uid="{00000000-0005-0000-0000-0000E1070000}"/>
    <cellStyle name="Nuovo 36 2" xfId="681" xr:uid="{00000000-0005-0000-0000-0000E2070000}"/>
    <cellStyle name="Nuovo 36 3" xfId="682" xr:uid="{00000000-0005-0000-0000-0000E3070000}"/>
    <cellStyle name="Nuovo 36 3 2" xfId="2317" xr:uid="{00000000-0005-0000-0000-0000E4070000}"/>
    <cellStyle name="Nuovo 36 3 2 2" xfId="2318" xr:uid="{00000000-0005-0000-0000-0000E5070000}"/>
    <cellStyle name="Nuovo 36 4" xfId="2319" xr:uid="{00000000-0005-0000-0000-0000E6070000}"/>
    <cellStyle name="Nuovo 36 4 2" xfId="2320" xr:uid="{00000000-0005-0000-0000-0000E7070000}"/>
    <cellStyle name="Nuovo 36 5" xfId="2321" xr:uid="{00000000-0005-0000-0000-0000E8070000}"/>
    <cellStyle name="Nuovo 37" xfId="683" xr:uid="{00000000-0005-0000-0000-0000E9070000}"/>
    <cellStyle name="Nuovo 37 2" xfId="684" xr:uid="{00000000-0005-0000-0000-0000EA070000}"/>
    <cellStyle name="Nuovo 37 3" xfId="685" xr:uid="{00000000-0005-0000-0000-0000EB070000}"/>
    <cellStyle name="Nuovo 37 3 2" xfId="2322" xr:uid="{00000000-0005-0000-0000-0000EC070000}"/>
    <cellStyle name="Nuovo 37 3 2 2" xfId="2323" xr:uid="{00000000-0005-0000-0000-0000ED070000}"/>
    <cellStyle name="Nuovo 37 4" xfId="2324" xr:uid="{00000000-0005-0000-0000-0000EE070000}"/>
    <cellStyle name="Nuovo 37 4 2" xfId="2325" xr:uid="{00000000-0005-0000-0000-0000EF070000}"/>
    <cellStyle name="Nuovo 37 5" xfId="2326" xr:uid="{00000000-0005-0000-0000-0000F0070000}"/>
    <cellStyle name="Nuovo 38" xfId="686" xr:uid="{00000000-0005-0000-0000-0000F1070000}"/>
    <cellStyle name="Nuovo 38 2" xfId="687" xr:uid="{00000000-0005-0000-0000-0000F2070000}"/>
    <cellStyle name="Nuovo 38 3" xfId="688" xr:uid="{00000000-0005-0000-0000-0000F3070000}"/>
    <cellStyle name="Nuovo 38 3 2" xfId="2327" xr:uid="{00000000-0005-0000-0000-0000F4070000}"/>
    <cellStyle name="Nuovo 38 3 2 2" xfId="2328" xr:uid="{00000000-0005-0000-0000-0000F5070000}"/>
    <cellStyle name="Nuovo 38 4" xfId="2329" xr:uid="{00000000-0005-0000-0000-0000F6070000}"/>
    <cellStyle name="Nuovo 38 4 2" xfId="2330" xr:uid="{00000000-0005-0000-0000-0000F7070000}"/>
    <cellStyle name="Nuovo 38 5" xfId="2331" xr:uid="{00000000-0005-0000-0000-0000F8070000}"/>
    <cellStyle name="Nuovo 39" xfId="689" xr:uid="{00000000-0005-0000-0000-0000F9070000}"/>
    <cellStyle name="Nuovo 39 2" xfId="690" xr:uid="{00000000-0005-0000-0000-0000FA070000}"/>
    <cellStyle name="Nuovo 39 3" xfId="691" xr:uid="{00000000-0005-0000-0000-0000FB070000}"/>
    <cellStyle name="Nuovo 39 3 2" xfId="2332" xr:uid="{00000000-0005-0000-0000-0000FC070000}"/>
    <cellStyle name="Nuovo 39 3 2 2" xfId="2333" xr:uid="{00000000-0005-0000-0000-0000FD070000}"/>
    <cellStyle name="Nuovo 39 4" xfId="2334" xr:uid="{00000000-0005-0000-0000-0000FE070000}"/>
    <cellStyle name="Nuovo 39 4 2" xfId="2335" xr:uid="{00000000-0005-0000-0000-0000FF070000}"/>
    <cellStyle name="Nuovo 39 5" xfId="2336" xr:uid="{00000000-0005-0000-0000-000000080000}"/>
    <cellStyle name="Nuovo 4" xfId="692" xr:uid="{00000000-0005-0000-0000-000001080000}"/>
    <cellStyle name="Nuovo 4 2" xfId="693" xr:uid="{00000000-0005-0000-0000-000002080000}"/>
    <cellStyle name="Nuovo 4 3" xfId="694" xr:uid="{00000000-0005-0000-0000-000003080000}"/>
    <cellStyle name="Nuovo 4 3 2" xfId="2337" xr:uid="{00000000-0005-0000-0000-000004080000}"/>
    <cellStyle name="Nuovo 4 3 2 2" xfId="2338" xr:uid="{00000000-0005-0000-0000-000005080000}"/>
    <cellStyle name="Nuovo 4 4" xfId="2339" xr:uid="{00000000-0005-0000-0000-000006080000}"/>
    <cellStyle name="Nuovo 4 4 2" xfId="2340" xr:uid="{00000000-0005-0000-0000-000007080000}"/>
    <cellStyle name="Nuovo 4 5" xfId="2341" xr:uid="{00000000-0005-0000-0000-000008080000}"/>
    <cellStyle name="Nuovo 40" xfId="695" xr:uid="{00000000-0005-0000-0000-000009080000}"/>
    <cellStyle name="Nuovo 40 2" xfId="696" xr:uid="{00000000-0005-0000-0000-00000A080000}"/>
    <cellStyle name="Nuovo 40 3" xfId="697" xr:uid="{00000000-0005-0000-0000-00000B080000}"/>
    <cellStyle name="Nuovo 40 3 2" xfId="2342" xr:uid="{00000000-0005-0000-0000-00000C080000}"/>
    <cellStyle name="Nuovo 40 3 2 2" xfId="2343" xr:uid="{00000000-0005-0000-0000-00000D080000}"/>
    <cellStyle name="Nuovo 40 4" xfId="2344" xr:uid="{00000000-0005-0000-0000-00000E080000}"/>
    <cellStyle name="Nuovo 40 4 2" xfId="2345" xr:uid="{00000000-0005-0000-0000-00000F080000}"/>
    <cellStyle name="Nuovo 40 5" xfId="2346" xr:uid="{00000000-0005-0000-0000-000010080000}"/>
    <cellStyle name="Nuovo 41" xfId="698" xr:uid="{00000000-0005-0000-0000-000011080000}"/>
    <cellStyle name="Nuovo 41 2" xfId="699" xr:uid="{00000000-0005-0000-0000-000012080000}"/>
    <cellStyle name="Nuovo 41 3" xfId="700" xr:uid="{00000000-0005-0000-0000-000013080000}"/>
    <cellStyle name="Nuovo 41 3 2" xfId="2347" xr:uid="{00000000-0005-0000-0000-000014080000}"/>
    <cellStyle name="Nuovo 41 3 2 2" xfId="2348" xr:uid="{00000000-0005-0000-0000-000015080000}"/>
    <cellStyle name="Nuovo 41 4" xfId="2349" xr:uid="{00000000-0005-0000-0000-000016080000}"/>
    <cellStyle name="Nuovo 41 4 2" xfId="2350" xr:uid="{00000000-0005-0000-0000-000017080000}"/>
    <cellStyle name="Nuovo 41 5" xfId="2351" xr:uid="{00000000-0005-0000-0000-000018080000}"/>
    <cellStyle name="Nuovo 42" xfId="701" xr:uid="{00000000-0005-0000-0000-000019080000}"/>
    <cellStyle name="Nuovo 42 2" xfId="702" xr:uid="{00000000-0005-0000-0000-00001A080000}"/>
    <cellStyle name="Nuovo 42 3" xfId="703" xr:uid="{00000000-0005-0000-0000-00001B080000}"/>
    <cellStyle name="Nuovo 42 3 2" xfId="2352" xr:uid="{00000000-0005-0000-0000-00001C080000}"/>
    <cellStyle name="Nuovo 42 3 2 2" xfId="2353" xr:uid="{00000000-0005-0000-0000-00001D080000}"/>
    <cellStyle name="Nuovo 42 4" xfId="2354" xr:uid="{00000000-0005-0000-0000-00001E080000}"/>
    <cellStyle name="Nuovo 42 4 2" xfId="2355" xr:uid="{00000000-0005-0000-0000-00001F080000}"/>
    <cellStyle name="Nuovo 42 5" xfId="2356" xr:uid="{00000000-0005-0000-0000-000020080000}"/>
    <cellStyle name="Nuovo 43" xfId="704" xr:uid="{00000000-0005-0000-0000-000021080000}"/>
    <cellStyle name="Nuovo 43 2" xfId="705" xr:uid="{00000000-0005-0000-0000-000022080000}"/>
    <cellStyle name="Nuovo 43 3" xfId="706" xr:uid="{00000000-0005-0000-0000-000023080000}"/>
    <cellStyle name="Nuovo 43 3 2" xfId="2357" xr:uid="{00000000-0005-0000-0000-000024080000}"/>
    <cellStyle name="Nuovo 43 3 2 2" xfId="2358" xr:uid="{00000000-0005-0000-0000-000025080000}"/>
    <cellStyle name="Nuovo 43 4" xfId="2359" xr:uid="{00000000-0005-0000-0000-000026080000}"/>
    <cellStyle name="Nuovo 43 4 2" xfId="2360" xr:uid="{00000000-0005-0000-0000-000027080000}"/>
    <cellStyle name="Nuovo 43 5" xfId="2361" xr:uid="{00000000-0005-0000-0000-000028080000}"/>
    <cellStyle name="Nuovo 44" xfId="707" xr:uid="{00000000-0005-0000-0000-000029080000}"/>
    <cellStyle name="Nuovo 44 2" xfId="708" xr:uid="{00000000-0005-0000-0000-00002A080000}"/>
    <cellStyle name="Nuovo 44 3" xfId="709" xr:uid="{00000000-0005-0000-0000-00002B080000}"/>
    <cellStyle name="Nuovo 44 3 2" xfId="2362" xr:uid="{00000000-0005-0000-0000-00002C080000}"/>
    <cellStyle name="Nuovo 44 3 2 2" xfId="2363" xr:uid="{00000000-0005-0000-0000-00002D080000}"/>
    <cellStyle name="Nuovo 44 4" xfId="2364" xr:uid="{00000000-0005-0000-0000-00002E080000}"/>
    <cellStyle name="Nuovo 44 4 2" xfId="2365" xr:uid="{00000000-0005-0000-0000-00002F080000}"/>
    <cellStyle name="Nuovo 44 5" xfId="2366" xr:uid="{00000000-0005-0000-0000-000030080000}"/>
    <cellStyle name="Nuovo 45" xfId="710" xr:uid="{00000000-0005-0000-0000-000031080000}"/>
    <cellStyle name="Nuovo 46" xfId="711" xr:uid="{00000000-0005-0000-0000-000032080000}"/>
    <cellStyle name="Nuovo 46 2" xfId="2367" xr:uid="{00000000-0005-0000-0000-000033080000}"/>
    <cellStyle name="Nuovo 46 2 2" xfId="2368" xr:uid="{00000000-0005-0000-0000-000034080000}"/>
    <cellStyle name="Nuovo 47" xfId="2369" xr:uid="{00000000-0005-0000-0000-000035080000}"/>
    <cellStyle name="Nuovo 47 2" xfId="2370" xr:uid="{00000000-0005-0000-0000-000036080000}"/>
    <cellStyle name="Nuovo 48" xfId="2371" xr:uid="{00000000-0005-0000-0000-000037080000}"/>
    <cellStyle name="Nuovo 5" xfId="712" xr:uid="{00000000-0005-0000-0000-000038080000}"/>
    <cellStyle name="Nuovo 5 2" xfId="713" xr:uid="{00000000-0005-0000-0000-000039080000}"/>
    <cellStyle name="Nuovo 5 3" xfId="714" xr:uid="{00000000-0005-0000-0000-00003A080000}"/>
    <cellStyle name="Nuovo 5 3 2" xfId="2372" xr:uid="{00000000-0005-0000-0000-00003B080000}"/>
    <cellStyle name="Nuovo 5 3 2 2" xfId="2373" xr:uid="{00000000-0005-0000-0000-00003C080000}"/>
    <cellStyle name="Nuovo 5 4" xfId="2374" xr:uid="{00000000-0005-0000-0000-00003D080000}"/>
    <cellStyle name="Nuovo 5 4 2" xfId="2375" xr:uid="{00000000-0005-0000-0000-00003E080000}"/>
    <cellStyle name="Nuovo 5 5" xfId="2376" xr:uid="{00000000-0005-0000-0000-00003F080000}"/>
    <cellStyle name="Nuovo 6" xfId="715" xr:uid="{00000000-0005-0000-0000-000040080000}"/>
    <cellStyle name="Nuovo 6 2" xfId="716" xr:uid="{00000000-0005-0000-0000-000041080000}"/>
    <cellStyle name="Nuovo 6 3" xfId="717" xr:uid="{00000000-0005-0000-0000-000042080000}"/>
    <cellStyle name="Nuovo 6 3 2" xfId="2377" xr:uid="{00000000-0005-0000-0000-000043080000}"/>
    <cellStyle name="Nuovo 6 3 2 2" xfId="2378" xr:uid="{00000000-0005-0000-0000-000044080000}"/>
    <cellStyle name="Nuovo 6 4" xfId="2379" xr:uid="{00000000-0005-0000-0000-000045080000}"/>
    <cellStyle name="Nuovo 6 4 2" xfId="2380" xr:uid="{00000000-0005-0000-0000-000046080000}"/>
    <cellStyle name="Nuovo 6 5" xfId="2381" xr:uid="{00000000-0005-0000-0000-000047080000}"/>
    <cellStyle name="Nuovo 7" xfId="718" xr:uid="{00000000-0005-0000-0000-000048080000}"/>
    <cellStyle name="Nuovo 7 2" xfId="719" xr:uid="{00000000-0005-0000-0000-000049080000}"/>
    <cellStyle name="Nuovo 7 3" xfId="720" xr:uid="{00000000-0005-0000-0000-00004A080000}"/>
    <cellStyle name="Nuovo 7 3 2" xfId="2382" xr:uid="{00000000-0005-0000-0000-00004B080000}"/>
    <cellStyle name="Nuovo 7 3 2 2" xfId="2383" xr:uid="{00000000-0005-0000-0000-00004C080000}"/>
    <cellStyle name="Nuovo 7 4" xfId="2384" xr:uid="{00000000-0005-0000-0000-00004D080000}"/>
    <cellStyle name="Nuovo 7 4 2" xfId="2385" xr:uid="{00000000-0005-0000-0000-00004E080000}"/>
    <cellStyle name="Nuovo 7 5" xfId="2386" xr:uid="{00000000-0005-0000-0000-00004F080000}"/>
    <cellStyle name="Nuovo 8" xfId="721" xr:uid="{00000000-0005-0000-0000-000050080000}"/>
    <cellStyle name="Nuovo 8 2" xfId="722" xr:uid="{00000000-0005-0000-0000-000051080000}"/>
    <cellStyle name="Nuovo 8 3" xfId="723" xr:uid="{00000000-0005-0000-0000-000052080000}"/>
    <cellStyle name="Nuovo 8 3 2" xfId="2387" xr:uid="{00000000-0005-0000-0000-000053080000}"/>
    <cellStyle name="Nuovo 8 3 2 2" xfId="2388" xr:uid="{00000000-0005-0000-0000-000054080000}"/>
    <cellStyle name="Nuovo 8 4" xfId="2389" xr:uid="{00000000-0005-0000-0000-000055080000}"/>
    <cellStyle name="Nuovo 8 4 2" xfId="2390" xr:uid="{00000000-0005-0000-0000-000056080000}"/>
    <cellStyle name="Nuovo 8 5" xfId="2391" xr:uid="{00000000-0005-0000-0000-000057080000}"/>
    <cellStyle name="Nuovo 9" xfId="724" xr:uid="{00000000-0005-0000-0000-000058080000}"/>
    <cellStyle name="Nuovo 9 2" xfId="725" xr:uid="{00000000-0005-0000-0000-000059080000}"/>
    <cellStyle name="Nuovo 9 3" xfId="726" xr:uid="{00000000-0005-0000-0000-00005A080000}"/>
    <cellStyle name="Nuovo 9 3 2" xfId="2392" xr:uid="{00000000-0005-0000-0000-00005B080000}"/>
    <cellStyle name="Nuovo 9 3 2 2" xfId="2393" xr:uid="{00000000-0005-0000-0000-00005C080000}"/>
    <cellStyle name="Nuovo 9 4" xfId="2394" xr:uid="{00000000-0005-0000-0000-00005D080000}"/>
    <cellStyle name="Nuovo 9 4 2" xfId="2395" xr:uid="{00000000-0005-0000-0000-00005E080000}"/>
    <cellStyle name="Nuovo 9 5" xfId="2396" xr:uid="{00000000-0005-0000-0000-00005F080000}"/>
    <cellStyle name="Output 2" xfId="728" xr:uid="{00000000-0005-0000-0000-000061080000}"/>
    <cellStyle name="Output 2 2" xfId="729" xr:uid="{00000000-0005-0000-0000-000062080000}"/>
    <cellStyle name="Output 2 2 2" xfId="730" xr:uid="{00000000-0005-0000-0000-000063080000}"/>
    <cellStyle name="Output 2 2 3" xfId="731" xr:uid="{00000000-0005-0000-0000-000064080000}"/>
    <cellStyle name="Output 2 2 4" xfId="732" xr:uid="{00000000-0005-0000-0000-000065080000}"/>
    <cellStyle name="Output 2 2 5" xfId="733" xr:uid="{00000000-0005-0000-0000-000066080000}"/>
    <cellStyle name="Output 2 3" xfId="734" xr:uid="{00000000-0005-0000-0000-000067080000}"/>
    <cellStyle name="Output 2 4" xfId="735" xr:uid="{00000000-0005-0000-0000-000068080000}"/>
    <cellStyle name="Output 2 5" xfId="736" xr:uid="{00000000-0005-0000-0000-000069080000}"/>
    <cellStyle name="Output 2 6" xfId="737" xr:uid="{00000000-0005-0000-0000-00006A080000}"/>
    <cellStyle name="Output 3" xfId="2397" xr:uid="{00000000-0005-0000-0000-00006B080000}"/>
    <cellStyle name="Output 3 2" xfId="2398" xr:uid="{00000000-0005-0000-0000-00006C080000}"/>
    <cellStyle name="Percen - Type1" xfId="2399" xr:uid="{00000000-0005-0000-0000-00006D080000}"/>
    <cellStyle name="Percent 2" xfId="738" xr:uid="{00000000-0005-0000-0000-00006E080000}"/>
    <cellStyle name="Percent 2 2" xfId="739" xr:uid="{00000000-0005-0000-0000-00006F080000}"/>
    <cellStyle name="Percent 2 2 2" xfId="2400" xr:uid="{00000000-0005-0000-0000-000070080000}"/>
    <cellStyle name="Percent 2 2 3" xfId="2401" xr:uid="{00000000-0005-0000-0000-000071080000}"/>
    <cellStyle name="Percent 2 2 3 2" xfId="2402" xr:uid="{00000000-0005-0000-0000-000072080000}"/>
    <cellStyle name="Percent 2 2 4" xfId="2403" xr:uid="{00000000-0005-0000-0000-000073080000}"/>
    <cellStyle name="Percent 2 3" xfId="2404" xr:uid="{00000000-0005-0000-0000-000074080000}"/>
    <cellStyle name="Percent 2 3 2" xfId="2405" xr:uid="{00000000-0005-0000-0000-000075080000}"/>
    <cellStyle name="Percent 3" xfId="740" xr:uid="{00000000-0005-0000-0000-000076080000}"/>
    <cellStyle name="Percent 3 2" xfId="741" xr:uid="{00000000-0005-0000-0000-000077080000}"/>
    <cellStyle name="Percent 3 3" xfId="742" xr:uid="{00000000-0005-0000-0000-000078080000}"/>
    <cellStyle name="Percent 3 3 2" xfId="2406" xr:uid="{00000000-0005-0000-0000-000079080000}"/>
    <cellStyle name="Percent 3 3 2 2" xfId="2407" xr:uid="{00000000-0005-0000-0000-00007A080000}"/>
    <cellStyle name="Percent 3 4" xfId="2408" xr:uid="{00000000-0005-0000-0000-00007B080000}"/>
    <cellStyle name="Percent 3 4 2" xfId="2409" xr:uid="{00000000-0005-0000-0000-00007C080000}"/>
    <cellStyle name="Percent 4" xfId="2410" xr:uid="{00000000-0005-0000-0000-00007D080000}"/>
    <cellStyle name="Percent 5" xfId="2411" xr:uid="{00000000-0005-0000-0000-00007E080000}"/>
    <cellStyle name="Percentuale 10" xfId="743" xr:uid="{00000000-0005-0000-0000-00007F080000}"/>
    <cellStyle name="Percentuale 10 2" xfId="744" xr:uid="{00000000-0005-0000-0000-000080080000}"/>
    <cellStyle name="Percentuale 10 3" xfId="745" xr:uid="{00000000-0005-0000-0000-000081080000}"/>
    <cellStyle name="Percentuale 10 3 2" xfId="2412" xr:uid="{00000000-0005-0000-0000-000082080000}"/>
    <cellStyle name="Percentuale 10 3 2 2" xfId="2413" xr:uid="{00000000-0005-0000-0000-000083080000}"/>
    <cellStyle name="Percentuale 10 4" xfId="2414" xr:uid="{00000000-0005-0000-0000-000084080000}"/>
    <cellStyle name="Percentuale 10 4 2" xfId="2415" xr:uid="{00000000-0005-0000-0000-000085080000}"/>
    <cellStyle name="Percentuale 10 5" xfId="2416" xr:uid="{00000000-0005-0000-0000-000086080000}"/>
    <cellStyle name="Percentuale 11" xfId="746" xr:uid="{00000000-0005-0000-0000-000087080000}"/>
    <cellStyle name="Percentuale 11 2" xfId="747" xr:uid="{00000000-0005-0000-0000-000088080000}"/>
    <cellStyle name="Percentuale 11 3" xfId="748" xr:uid="{00000000-0005-0000-0000-000089080000}"/>
    <cellStyle name="Percentuale 11 3 2" xfId="2417" xr:uid="{00000000-0005-0000-0000-00008A080000}"/>
    <cellStyle name="Percentuale 11 3 2 2" xfId="2418" xr:uid="{00000000-0005-0000-0000-00008B080000}"/>
    <cellStyle name="Percentuale 11 4" xfId="2419" xr:uid="{00000000-0005-0000-0000-00008C080000}"/>
    <cellStyle name="Percentuale 11 4 2" xfId="2420" xr:uid="{00000000-0005-0000-0000-00008D080000}"/>
    <cellStyle name="Percentuale 11 5" xfId="2421" xr:uid="{00000000-0005-0000-0000-00008E080000}"/>
    <cellStyle name="Percentuale 12" xfId="749" xr:uid="{00000000-0005-0000-0000-00008F080000}"/>
    <cellStyle name="Percentuale 12 2" xfId="750" xr:uid="{00000000-0005-0000-0000-000090080000}"/>
    <cellStyle name="Percentuale 12 3" xfId="751" xr:uid="{00000000-0005-0000-0000-000091080000}"/>
    <cellStyle name="Percentuale 12 3 2" xfId="2422" xr:uid="{00000000-0005-0000-0000-000092080000}"/>
    <cellStyle name="Percentuale 12 3 2 2" xfId="2423" xr:uid="{00000000-0005-0000-0000-000093080000}"/>
    <cellStyle name="Percentuale 12 4" xfId="2424" xr:uid="{00000000-0005-0000-0000-000094080000}"/>
    <cellStyle name="Percentuale 12 4 2" xfId="2425" xr:uid="{00000000-0005-0000-0000-000095080000}"/>
    <cellStyle name="Percentuale 12 5" xfId="2426" xr:uid="{00000000-0005-0000-0000-000096080000}"/>
    <cellStyle name="Percentuale 13" xfId="752" xr:uid="{00000000-0005-0000-0000-000097080000}"/>
    <cellStyle name="Percentuale 13 2" xfId="753" xr:uid="{00000000-0005-0000-0000-000098080000}"/>
    <cellStyle name="Percentuale 13 3" xfId="754" xr:uid="{00000000-0005-0000-0000-000099080000}"/>
    <cellStyle name="Percentuale 13 3 2" xfId="2427" xr:uid="{00000000-0005-0000-0000-00009A080000}"/>
    <cellStyle name="Percentuale 13 3 2 2" xfId="2428" xr:uid="{00000000-0005-0000-0000-00009B080000}"/>
    <cellStyle name="Percentuale 13 4" xfId="2429" xr:uid="{00000000-0005-0000-0000-00009C080000}"/>
    <cellStyle name="Percentuale 13 4 2" xfId="2430" xr:uid="{00000000-0005-0000-0000-00009D080000}"/>
    <cellStyle name="Percentuale 13 5" xfId="2431" xr:uid="{00000000-0005-0000-0000-00009E080000}"/>
    <cellStyle name="Percentuale 14" xfId="755" xr:uid="{00000000-0005-0000-0000-00009F080000}"/>
    <cellStyle name="Percentuale 14 2" xfId="756" xr:uid="{00000000-0005-0000-0000-0000A0080000}"/>
    <cellStyle name="Percentuale 14 3" xfId="757" xr:uid="{00000000-0005-0000-0000-0000A1080000}"/>
    <cellStyle name="Percentuale 14 3 2" xfId="2432" xr:uid="{00000000-0005-0000-0000-0000A2080000}"/>
    <cellStyle name="Percentuale 14 3 2 2" xfId="2433" xr:uid="{00000000-0005-0000-0000-0000A3080000}"/>
    <cellStyle name="Percentuale 14 4" xfId="2434" xr:uid="{00000000-0005-0000-0000-0000A4080000}"/>
    <cellStyle name="Percentuale 14 4 2" xfId="2435" xr:uid="{00000000-0005-0000-0000-0000A5080000}"/>
    <cellStyle name="Percentuale 14 5" xfId="2436" xr:uid="{00000000-0005-0000-0000-0000A6080000}"/>
    <cellStyle name="Percentuale 15" xfId="758" xr:uid="{00000000-0005-0000-0000-0000A7080000}"/>
    <cellStyle name="Percentuale 15 2" xfId="759" xr:uid="{00000000-0005-0000-0000-0000A8080000}"/>
    <cellStyle name="Percentuale 15 3" xfId="760" xr:uid="{00000000-0005-0000-0000-0000A9080000}"/>
    <cellStyle name="Percentuale 15 3 2" xfId="2437" xr:uid="{00000000-0005-0000-0000-0000AA080000}"/>
    <cellStyle name="Percentuale 15 3 2 2" xfId="2438" xr:uid="{00000000-0005-0000-0000-0000AB080000}"/>
    <cellStyle name="Percentuale 15 4" xfId="2439" xr:uid="{00000000-0005-0000-0000-0000AC080000}"/>
    <cellStyle name="Percentuale 15 4 2" xfId="2440" xr:uid="{00000000-0005-0000-0000-0000AD080000}"/>
    <cellStyle name="Percentuale 15 5" xfId="2441" xr:uid="{00000000-0005-0000-0000-0000AE080000}"/>
    <cellStyle name="Percentuale 16" xfId="761" xr:uid="{00000000-0005-0000-0000-0000AF080000}"/>
    <cellStyle name="Percentuale 16 2" xfId="762" xr:uid="{00000000-0005-0000-0000-0000B0080000}"/>
    <cellStyle name="Percentuale 16 3" xfId="763" xr:uid="{00000000-0005-0000-0000-0000B1080000}"/>
    <cellStyle name="Percentuale 16 3 2" xfId="2442" xr:uid="{00000000-0005-0000-0000-0000B2080000}"/>
    <cellStyle name="Percentuale 16 3 2 2" xfId="2443" xr:uid="{00000000-0005-0000-0000-0000B3080000}"/>
    <cellStyle name="Percentuale 16 4" xfId="2444" xr:uid="{00000000-0005-0000-0000-0000B4080000}"/>
    <cellStyle name="Percentuale 16 4 2" xfId="2445" xr:uid="{00000000-0005-0000-0000-0000B5080000}"/>
    <cellStyle name="Percentuale 16 5" xfId="2446" xr:uid="{00000000-0005-0000-0000-0000B6080000}"/>
    <cellStyle name="Percentuale 17" xfId="764" xr:uid="{00000000-0005-0000-0000-0000B7080000}"/>
    <cellStyle name="Percentuale 17 2" xfId="765" xr:uid="{00000000-0005-0000-0000-0000B8080000}"/>
    <cellStyle name="Percentuale 17 3" xfId="766" xr:uid="{00000000-0005-0000-0000-0000B9080000}"/>
    <cellStyle name="Percentuale 17 3 2" xfId="2447" xr:uid="{00000000-0005-0000-0000-0000BA080000}"/>
    <cellStyle name="Percentuale 17 3 2 2" xfId="2448" xr:uid="{00000000-0005-0000-0000-0000BB080000}"/>
    <cellStyle name="Percentuale 17 4" xfId="2449" xr:uid="{00000000-0005-0000-0000-0000BC080000}"/>
    <cellStyle name="Percentuale 17 4 2" xfId="2450" xr:uid="{00000000-0005-0000-0000-0000BD080000}"/>
    <cellStyle name="Percentuale 17 5" xfId="2451" xr:uid="{00000000-0005-0000-0000-0000BE080000}"/>
    <cellStyle name="Percentuale 18" xfId="767" xr:uid="{00000000-0005-0000-0000-0000BF080000}"/>
    <cellStyle name="Percentuale 18 2" xfId="768" xr:uid="{00000000-0005-0000-0000-0000C0080000}"/>
    <cellStyle name="Percentuale 18 3" xfId="769" xr:uid="{00000000-0005-0000-0000-0000C1080000}"/>
    <cellStyle name="Percentuale 18 3 2" xfId="2452" xr:uid="{00000000-0005-0000-0000-0000C2080000}"/>
    <cellStyle name="Percentuale 18 3 2 2" xfId="2453" xr:uid="{00000000-0005-0000-0000-0000C3080000}"/>
    <cellStyle name="Percentuale 18 4" xfId="2454" xr:uid="{00000000-0005-0000-0000-0000C4080000}"/>
    <cellStyle name="Percentuale 18 4 2" xfId="2455" xr:uid="{00000000-0005-0000-0000-0000C5080000}"/>
    <cellStyle name="Percentuale 18 5" xfId="2456" xr:uid="{00000000-0005-0000-0000-0000C6080000}"/>
    <cellStyle name="Percentuale 19" xfId="770" xr:uid="{00000000-0005-0000-0000-0000C7080000}"/>
    <cellStyle name="Percentuale 19 2" xfId="771" xr:uid="{00000000-0005-0000-0000-0000C8080000}"/>
    <cellStyle name="Percentuale 19 3" xfId="772" xr:uid="{00000000-0005-0000-0000-0000C9080000}"/>
    <cellStyle name="Percentuale 19 3 2" xfId="2457" xr:uid="{00000000-0005-0000-0000-0000CA080000}"/>
    <cellStyle name="Percentuale 19 3 2 2" xfId="2458" xr:uid="{00000000-0005-0000-0000-0000CB080000}"/>
    <cellStyle name="Percentuale 19 4" xfId="2459" xr:uid="{00000000-0005-0000-0000-0000CC080000}"/>
    <cellStyle name="Percentuale 19 4 2" xfId="2460" xr:uid="{00000000-0005-0000-0000-0000CD080000}"/>
    <cellStyle name="Percentuale 19 5" xfId="2461" xr:uid="{00000000-0005-0000-0000-0000CE080000}"/>
    <cellStyle name="Percentuale 2" xfId="773" xr:uid="{00000000-0005-0000-0000-0000CF080000}"/>
    <cellStyle name="Percentuale 2 2" xfId="774" xr:uid="{00000000-0005-0000-0000-0000D0080000}"/>
    <cellStyle name="Percentuale 2 3" xfId="775" xr:uid="{00000000-0005-0000-0000-0000D1080000}"/>
    <cellStyle name="Percentuale 2 3 2" xfId="2462" xr:uid="{00000000-0005-0000-0000-0000D2080000}"/>
    <cellStyle name="Percentuale 2 3 2 2" xfId="2463" xr:uid="{00000000-0005-0000-0000-0000D3080000}"/>
    <cellStyle name="Percentuale 2 4" xfId="2464" xr:uid="{00000000-0005-0000-0000-0000D4080000}"/>
    <cellStyle name="Percentuale 2 4 2" xfId="2465" xr:uid="{00000000-0005-0000-0000-0000D5080000}"/>
    <cellStyle name="Percentuale 2 5" xfId="2466" xr:uid="{00000000-0005-0000-0000-0000D6080000}"/>
    <cellStyle name="Percentuale 20" xfId="776" xr:uid="{00000000-0005-0000-0000-0000D7080000}"/>
    <cellStyle name="Percentuale 20 2" xfId="777" xr:uid="{00000000-0005-0000-0000-0000D8080000}"/>
    <cellStyle name="Percentuale 20 3" xfId="778" xr:uid="{00000000-0005-0000-0000-0000D9080000}"/>
    <cellStyle name="Percentuale 20 3 2" xfId="2467" xr:uid="{00000000-0005-0000-0000-0000DA080000}"/>
    <cellStyle name="Percentuale 20 3 2 2" xfId="2468" xr:uid="{00000000-0005-0000-0000-0000DB080000}"/>
    <cellStyle name="Percentuale 20 4" xfId="2469" xr:uid="{00000000-0005-0000-0000-0000DC080000}"/>
    <cellStyle name="Percentuale 20 4 2" xfId="2470" xr:uid="{00000000-0005-0000-0000-0000DD080000}"/>
    <cellStyle name="Percentuale 20 5" xfId="2471" xr:uid="{00000000-0005-0000-0000-0000DE080000}"/>
    <cellStyle name="Percentuale 21" xfId="779" xr:uid="{00000000-0005-0000-0000-0000DF080000}"/>
    <cellStyle name="Percentuale 21 2" xfId="780" xr:uid="{00000000-0005-0000-0000-0000E0080000}"/>
    <cellStyle name="Percentuale 21 3" xfId="781" xr:uid="{00000000-0005-0000-0000-0000E1080000}"/>
    <cellStyle name="Percentuale 21 3 2" xfId="2472" xr:uid="{00000000-0005-0000-0000-0000E2080000}"/>
    <cellStyle name="Percentuale 21 3 2 2" xfId="2473" xr:uid="{00000000-0005-0000-0000-0000E3080000}"/>
    <cellStyle name="Percentuale 21 4" xfId="2474" xr:uid="{00000000-0005-0000-0000-0000E4080000}"/>
    <cellStyle name="Percentuale 21 4 2" xfId="2475" xr:uid="{00000000-0005-0000-0000-0000E5080000}"/>
    <cellStyle name="Percentuale 21 5" xfId="2476" xr:uid="{00000000-0005-0000-0000-0000E6080000}"/>
    <cellStyle name="Percentuale 22" xfId="782" xr:uid="{00000000-0005-0000-0000-0000E7080000}"/>
    <cellStyle name="Percentuale 22 2" xfId="783" xr:uid="{00000000-0005-0000-0000-0000E8080000}"/>
    <cellStyle name="Percentuale 22 3" xfId="784" xr:uid="{00000000-0005-0000-0000-0000E9080000}"/>
    <cellStyle name="Percentuale 22 3 2" xfId="2477" xr:uid="{00000000-0005-0000-0000-0000EA080000}"/>
    <cellStyle name="Percentuale 22 3 2 2" xfId="2478" xr:uid="{00000000-0005-0000-0000-0000EB080000}"/>
    <cellStyle name="Percentuale 22 4" xfId="2479" xr:uid="{00000000-0005-0000-0000-0000EC080000}"/>
    <cellStyle name="Percentuale 22 4 2" xfId="2480" xr:uid="{00000000-0005-0000-0000-0000ED080000}"/>
    <cellStyle name="Percentuale 22 5" xfId="2481" xr:uid="{00000000-0005-0000-0000-0000EE080000}"/>
    <cellStyle name="Percentuale 23" xfId="785" xr:uid="{00000000-0005-0000-0000-0000EF080000}"/>
    <cellStyle name="Percentuale 23 2" xfId="786" xr:uid="{00000000-0005-0000-0000-0000F0080000}"/>
    <cellStyle name="Percentuale 23 3" xfId="787" xr:uid="{00000000-0005-0000-0000-0000F1080000}"/>
    <cellStyle name="Percentuale 23 3 2" xfId="2482" xr:uid="{00000000-0005-0000-0000-0000F2080000}"/>
    <cellStyle name="Percentuale 23 3 2 2" xfId="2483" xr:uid="{00000000-0005-0000-0000-0000F3080000}"/>
    <cellStyle name="Percentuale 23 4" xfId="2484" xr:uid="{00000000-0005-0000-0000-0000F4080000}"/>
    <cellStyle name="Percentuale 23 4 2" xfId="2485" xr:uid="{00000000-0005-0000-0000-0000F5080000}"/>
    <cellStyle name="Percentuale 23 5" xfId="2486" xr:uid="{00000000-0005-0000-0000-0000F6080000}"/>
    <cellStyle name="Percentuale 24" xfId="788" xr:uid="{00000000-0005-0000-0000-0000F7080000}"/>
    <cellStyle name="Percentuale 24 2" xfId="789" xr:uid="{00000000-0005-0000-0000-0000F8080000}"/>
    <cellStyle name="Percentuale 24 3" xfId="790" xr:uid="{00000000-0005-0000-0000-0000F9080000}"/>
    <cellStyle name="Percentuale 24 3 2" xfId="2487" xr:uid="{00000000-0005-0000-0000-0000FA080000}"/>
    <cellStyle name="Percentuale 24 3 2 2" xfId="2488" xr:uid="{00000000-0005-0000-0000-0000FB080000}"/>
    <cellStyle name="Percentuale 24 4" xfId="2489" xr:uid="{00000000-0005-0000-0000-0000FC080000}"/>
    <cellStyle name="Percentuale 24 4 2" xfId="2490" xr:uid="{00000000-0005-0000-0000-0000FD080000}"/>
    <cellStyle name="Percentuale 24 5" xfId="2491" xr:uid="{00000000-0005-0000-0000-0000FE080000}"/>
    <cellStyle name="Percentuale 25" xfId="791" xr:uid="{00000000-0005-0000-0000-0000FF080000}"/>
    <cellStyle name="Percentuale 25 2" xfId="792" xr:uid="{00000000-0005-0000-0000-000000090000}"/>
    <cellStyle name="Percentuale 25 3" xfId="793" xr:uid="{00000000-0005-0000-0000-000001090000}"/>
    <cellStyle name="Percentuale 25 3 2" xfId="2492" xr:uid="{00000000-0005-0000-0000-000002090000}"/>
    <cellStyle name="Percentuale 25 3 2 2" xfId="2493" xr:uid="{00000000-0005-0000-0000-000003090000}"/>
    <cellStyle name="Percentuale 25 4" xfId="2494" xr:uid="{00000000-0005-0000-0000-000004090000}"/>
    <cellStyle name="Percentuale 25 4 2" xfId="2495" xr:uid="{00000000-0005-0000-0000-000005090000}"/>
    <cellStyle name="Percentuale 25 5" xfId="2496" xr:uid="{00000000-0005-0000-0000-000006090000}"/>
    <cellStyle name="Percentuale 26" xfId="794" xr:uid="{00000000-0005-0000-0000-000007090000}"/>
    <cellStyle name="Percentuale 26 2" xfId="795" xr:uid="{00000000-0005-0000-0000-000008090000}"/>
    <cellStyle name="Percentuale 26 3" xfId="796" xr:uid="{00000000-0005-0000-0000-000009090000}"/>
    <cellStyle name="Percentuale 26 3 2" xfId="2497" xr:uid="{00000000-0005-0000-0000-00000A090000}"/>
    <cellStyle name="Percentuale 26 3 2 2" xfId="2498" xr:uid="{00000000-0005-0000-0000-00000B090000}"/>
    <cellStyle name="Percentuale 26 4" xfId="2499" xr:uid="{00000000-0005-0000-0000-00000C090000}"/>
    <cellStyle name="Percentuale 26 4 2" xfId="2500" xr:uid="{00000000-0005-0000-0000-00000D090000}"/>
    <cellStyle name="Percentuale 26 5" xfId="2501" xr:uid="{00000000-0005-0000-0000-00000E090000}"/>
    <cellStyle name="Percentuale 27" xfId="797" xr:uid="{00000000-0005-0000-0000-00000F090000}"/>
    <cellStyle name="Percentuale 27 2" xfId="798" xr:uid="{00000000-0005-0000-0000-000010090000}"/>
    <cellStyle name="Percentuale 27 3" xfId="799" xr:uid="{00000000-0005-0000-0000-000011090000}"/>
    <cellStyle name="Percentuale 27 3 2" xfId="2502" xr:uid="{00000000-0005-0000-0000-000012090000}"/>
    <cellStyle name="Percentuale 27 3 2 2" xfId="2503" xr:uid="{00000000-0005-0000-0000-000013090000}"/>
    <cellStyle name="Percentuale 27 4" xfId="2504" xr:uid="{00000000-0005-0000-0000-000014090000}"/>
    <cellStyle name="Percentuale 27 4 2" xfId="2505" xr:uid="{00000000-0005-0000-0000-000015090000}"/>
    <cellStyle name="Percentuale 27 5" xfId="2506" xr:uid="{00000000-0005-0000-0000-000016090000}"/>
    <cellStyle name="Percentuale 28" xfId="800" xr:uid="{00000000-0005-0000-0000-000017090000}"/>
    <cellStyle name="Percentuale 28 2" xfId="801" xr:uid="{00000000-0005-0000-0000-000018090000}"/>
    <cellStyle name="Percentuale 28 3" xfId="802" xr:uid="{00000000-0005-0000-0000-000019090000}"/>
    <cellStyle name="Percentuale 28 3 2" xfId="2507" xr:uid="{00000000-0005-0000-0000-00001A090000}"/>
    <cellStyle name="Percentuale 28 3 2 2" xfId="2508" xr:uid="{00000000-0005-0000-0000-00001B090000}"/>
    <cellStyle name="Percentuale 28 4" xfId="2509" xr:uid="{00000000-0005-0000-0000-00001C090000}"/>
    <cellStyle name="Percentuale 28 4 2" xfId="2510" xr:uid="{00000000-0005-0000-0000-00001D090000}"/>
    <cellStyle name="Percentuale 28 5" xfId="2511" xr:uid="{00000000-0005-0000-0000-00001E090000}"/>
    <cellStyle name="Percentuale 29" xfId="803" xr:uid="{00000000-0005-0000-0000-00001F090000}"/>
    <cellStyle name="Percentuale 29 2" xfId="804" xr:uid="{00000000-0005-0000-0000-000020090000}"/>
    <cellStyle name="Percentuale 29 3" xfId="805" xr:uid="{00000000-0005-0000-0000-000021090000}"/>
    <cellStyle name="Percentuale 29 3 2" xfId="2512" xr:uid="{00000000-0005-0000-0000-000022090000}"/>
    <cellStyle name="Percentuale 29 3 2 2" xfId="2513" xr:uid="{00000000-0005-0000-0000-000023090000}"/>
    <cellStyle name="Percentuale 29 4" xfId="2514" xr:uid="{00000000-0005-0000-0000-000024090000}"/>
    <cellStyle name="Percentuale 29 4 2" xfId="2515" xr:uid="{00000000-0005-0000-0000-000025090000}"/>
    <cellStyle name="Percentuale 29 5" xfId="2516" xr:uid="{00000000-0005-0000-0000-000026090000}"/>
    <cellStyle name="Percentuale 3" xfId="806" xr:uid="{00000000-0005-0000-0000-000027090000}"/>
    <cellStyle name="Percentuale 3 2" xfId="807" xr:uid="{00000000-0005-0000-0000-000028090000}"/>
    <cellStyle name="Percentuale 3 3" xfId="808" xr:uid="{00000000-0005-0000-0000-000029090000}"/>
    <cellStyle name="Percentuale 3 3 2" xfId="2517" xr:uid="{00000000-0005-0000-0000-00002A090000}"/>
    <cellStyle name="Percentuale 3 3 2 2" xfId="2518" xr:uid="{00000000-0005-0000-0000-00002B090000}"/>
    <cellStyle name="Percentuale 3 4" xfId="2519" xr:uid="{00000000-0005-0000-0000-00002C090000}"/>
    <cellStyle name="Percentuale 3 4 2" xfId="2520" xr:uid="{00000000-0005-0000-0000-00002D090000}"/>
    <cellStyle name="Percentuale 3 5" xfId="2521" xr:uid="{00000000-0005-0000-0000-00002E090000}"/>
    <cellStyle name="Percentuale 30" xfId="809" xr:uid="{00000000-0005-0000-0000-00002F090000}"/>
    <cellStyle name="Percentuale 30 2" xfId="810" xr:uid="{00000000-0005-0000-0000-000030090000}"/>
    <cellStyle name="Percentuale 30 3" xfId="811" xr:uid="{00000000-0005-0000-0000-000031090000}"/>
    <cellStyle name="Percentuale 30 3 2" xfId="2522" xr:uid="{00000000-0005-0000-0000-000032090000}"/>
    <cellStyle name="Percentuale 30 3 2 2" xfId="2523" xr:uid="{00000000-0005-0000-0000-000033090000}"/>
    <cellStyle name="Percentuale 30 4" xfId="2524" xr:uid="{00000000-0005-0000-0000-000034090000}"/>
    <cellStyle name="Percentuale 30 4 2" xfId="2525" xr:uid="{00000000-0005-0000-0000-000035090000}"/>
    <cellStyle name="Percentuale 30 5" xfId="2526" xr:uid="{00000000-0005-0000-0000-000036090000}"/>
    <cellStyle name="Percentuale 31" xfId="812" xr:uid="{00000000-0005-0000-0000-000037090000}"/>
    <cellStyle name="Percentuale 31 2" xfId="813" xr:uid="{00000000-0005-0000-0000-000038090000}"/>
    <cellStyle name="Percentuale 31 3" xfId="814" xr:uid="{00000000-0005-0000-0000-000039090000}"/>
    <cellStyle name="Percentuale 31 3 2" xfId="2527" xr:uid="{00000000-0005-0000-0000-00003A090000}"/>
    <cellStyle name="Percentuale 31 3 2 2" xfId="2528" xr:uid="{00000000-0005-0000-0000-00003B090000}"/>
    <cellStyle name="Percentuale 31 4" xfId="2529" xr:uid="{00000000-0005-0000-0000-00003C090000}"/>
    <cellStyle name="Percentuale 31 4 2" xfId="2530" xr:uid="{00000000-0005-0000-0000-00003D090000}"/>
    <cellStyle name="Percentuale 31 5" xfId="2531" xr:uid="{00000000-0005-0000-0000-00003E090000}"/>
    <cellStyle name="Percentuale 32" xfId="815" xr:uid="{00000000-0005-0000-0000-00003F090000}"/>
    <cellStyle name="Percentuale 32 2" xfId="816" xr:uid="{00000000-0005-0000-0000-000040090000}"/>
    <cellStyle name="Percentuale 32 3" xfId="817" xr:uid="{00000000-0005-0000-0000-000041090000}"/>
    <cellStyle name="Percentuale 32 3 2" xfId="2532" xr:uid="{00000000-0005-0000-0000-000042090000}"/>
    <cellStyle name="Percentuale 32 3 2 2" xfId="2533" xr:uid="{00000000-0005-0000-0000-000043090000}"/>
    <cellStyle name="Percentuale 32 4" xfId="2534" xr:uid="{00000000-0005-0000-0000-000044090000}"/>
    <cellStyle name="Percentuale 32 4 2" xfId="2535" xr:uid="{00000000-0005-0000-0000-000045090000}"/>
    <cellStyle name="Percentuale 32 5" xfId="2536" xr:uid="{00000000-0005-0000-0000-000046090000}"/>
    <cellStyle name="Percentuale 33" xfId="818" xr:uid="{00000000-0005-0000-0000-000047090000}"/>
    <cellStyle name="Percentuale 33 2" xfId="819" xr:uid="{00000000-0005-0000-0000-000048090000}"/>
    <cellStyle name="Percentuale 33 3" xfId="820" xr:uid="{00000000-0005-0000-0000-000049090000}"/>
    <cellStyle name="Percentuale 33 3 2" xfId="2537" xr:uid="{00000000-0005-0000-0000-00004A090000}"/>
    <cellStyle name="Percentuale 33 3 2 2" xfId="2538" xr:uid="{00000000-0005-0000-0000-00004B090000}"/>
    <cellStyle name="Percentuale 33 4" xfId="2539" xr:uid="{00000000-0005-0000-0000-00004C090000}"/>
    <cellStyle name="Percentuale 33 4 2" xfId="2540" xr:uid="{00000000-0005-0000-0000-00004D090000}"/>
    <cellStyle name="Percentuale 33 5" xfId="2541" xr:uid="{00000000-0005-0000-0000-00004E090000}"/>
    <cellStyle name="Percentuale 34" xfId="821" xr:uid="{00000000-0005-0000-0000-00004F090000}"/>
    <cellStyle name="Percentuale 34 2" xfId="822" xr:uid="{00000000-0005-0000-0000-000050090000}"/>
    <cellStyle name="Percentuale 34 3" xfId="823" xr:uid="{00000000-0005-0000-0000-000051090000}"/>
    <cellStyle name="Percentuale 34 3 2" xfId="2542" xr:uid="{00000000-0005-0000-0000-000052090000}"/>
    <cellStyle name="Percentuale 34 3 2 2" xfId="2543" xr:uid="{00000000-0005-0000-0000-000053090000}"/>
    <cellStyle name="Percentuale 34 4" xfId="2544" xr:uid="{00000000-0005-0000-0000-000054090000}"/>
    <cellStyle name="Percentuale 34 4 2" xfId="2545" xr:uid="{00000000-0005-0000-0000-000055090000}"/>
    <cellStyle name="Percentuale 34 5" xfId="2546" xr:uid="{00000000-0005-0000-0000-000056090000}"/>
    <cellStyle name="Percentuale 35" xfId="824" xr:uid="{00000000-0005-0000-0000-000057090000}"/>
    <cellStyle name="Percentuale 35 2" xfId="825" xr:uid="{00000000-0005-0000-0000-000058090000}"/>
    <cellStyle name="Percentuale 35 3" xfId="826" xr:uid="{00000000-0005-0000-0000-000059090000}"/>
    <cellStyle name="Percentuale 35 3 2" xfId="2547" xr:uid="{00000000-0005-0000-0000-00005A090000}"/>
    <cellStyle name="Percentuale 35 3 2 2" xfId="2548" xr:uid="{00000000-0005-0000-0000-00005B090000}"/>
    <cellStyle name="Percentuale 35 4" xfId="2549" xr:uid="{00000000-0005-0000-0000-00005C090000}"/>
    <cellStyle name="Percentuale 35 4 2" xfId="2550" xr:uid="{00000000-0005-0000-0000-00005D090000}"/>
    <cellStyle name="Percentuale 35 5" xfId="2551" xr:uid="{00000000-0005-0000-0000-00005E090000}"/>
    <cellStyle name="Percentuale 36" xfId="827" xr:uid="{00000000-0005-0000-0000-00005F090000}"/>
    <cellStyle name="Percentuale 36 2" xfId="828" xr:uid="{00000000-0005-0000-0000-000060090000}"/>
    <cellStyle name="Percentuale 36 3" xfId="829" xr:uid="{00000000-0005-0000-0000-000061090000}"/>
    <cellStyle name="Percentuale 36 3 2" xfId="2552" xr:uid="{00000000-0005-0000-0000-000062090000}"/>
    <cellStyle name="Percentuale 36 3 2 2" xfId="2553" xr:uid="{00000000-0005-0000-0000-000063090000}"/>
    <cellStyle name="Percentuale 36 4" xfId="2554" xr:uid="{00000000-0005-0000-0000-000064090000}"/>
    <cellStyle name="Percentuale 36 4 2" xfId="2555" xr:uid="{00000000-0005-0000-0000-000065090000}"/>
    <cellStyle name="Percentuale 36 5" xfId="2556" xr:uid="{00000000-0005-0000-0000-000066090000}"/>
    <cellStyle name="Percentuale 37" xfId="830" xr:uid="{00000000-0005-0000-0000-000067090000}"/>
    <cellStyle name="Percentuale 37 2" xfId="831" xr:uid="{00000000-0005-0000-0000-000068090000}"/>
    <cellStyle name="Percentuale 37 3" xfId="832" xr:uid="{00000000-0005-0000-0000-000069090000}"/>
    <cellStyle name="Percentuale 37 3 2" xfId="2557" xr:uid="{00000000-0005-0000-0000-00006A090000}"/>
    <cellStyle name="Percentuale 37 3 2 2" xfId="2558" xr:uid="{00000000-0005-0000-0000-00006B090000}"/>
    <cellStyle name="Percentuale 37 4" xfId="2559" xr:uid="{00000000-0005-0000-0000-00006C090000}"/>
    <cellStyle name="Percentuale 37 4 2" xfId="2560" xr:uid="{00000000-0005-0000-0000-00006D090000}"/>
    <cellStyle name="Percentuale 37 5" xfId="2561" xr:uid="{00000000-0005-0000-0000-00006E090000}"/>
    <cellStyle name="Percentuale 38" xfId="833" xr:uid="{00000000-0005-0000-0000-00006F090000}"/>
    <cellStyle name="Percentuale 38 2" xfId="834" xr:uid="{00000000-0005-0000-0000-000070090000}"/>
    <cellStyle name="Percentuale 38 3" xfId="835" xr:uid="{00000000-0005-0000-0000-000071090000}"/>
    <cellStyle name="Percentuale 38 3 2" xfId="2562" xr:uid="{00000000-0005-0000-0000-000072090000}"/>
    <cellStyle name="Percentuale 38 3 2 2" xfId="2563" xr:uid="{00000000-0005-0000-0000-000073090000}"/>
    <cellStyle name="Percentuale 38 4" xfId="2564" xr:uid="{00000000-0005-0000-0000-000074090000}"/>
    <cellStyle name="Percentuale 38 4 2" xfId="2565" xr:uid="{00000000-0005-0000-0000-000075090000}"/>
    <cellStyle name="Percentuale 38 5" xfId="2566" xr:uid="{00000000-0005-0000-0000-000076090000}"/>
    <cellStyle name="Percentuale 39" xfId="836" xr:uid="{00000000-0005-0000-0000-000077090000}"/>
    <cellStyle name="Percentuale 39 2" xfId="837" xr:uid="{00000000-0005-0000-0000-000078090000}"/>
    <cellStyle name="Percentuale 39 3" xfId="838" xr:uid="{00000000-0005-0000-0000-000079090000}"/>
    <cellStyle name="Percentuale 39 3 2" xfId="2567" xr:uid="{00000000-0005-0000-0000-00007A090000}"/>
    <cellStyle name="Percentuale 39 3 2 2" xfId="2568" xr:uid="{00000000-0005-0000-0000-00007B090000}"/>
    <cellStyle name="Percentuale 39 4" xfId="2569" xr:uid="{00000000-0005-0000-0000-00007C090000}"/>
    <cellStyle name="Percentuale 39 4 2" xfId="2570" xr:uid="{00000000-0005-0000-0000-00007D090000}"/>
    <cellStyle name="Percentuale 39 5" xfId="2571" xr:uid="{00000000-0005-0000-0000-00007E090000}"/>
    <cellStyle name="Percentuale 4" xfId="839" xr:uid="{00000000-0005-0000-0000-00007F090000}"/>
    <cellStyle name="Percentuale 4 2" xfId="840" xr:uid="{00000000-0005-0000-0000-000080090000}"/>
    <cellStyle name="Percentuale 4 3" xfId="841" xr:uid="{00000000-0005-0000-0000-000081090000}"/>
    <cellStyle name="Percentuale 4 3 2" xfId="2572" xr:uid="{00000000-0005-0000-0000-000082090000}"/>
    <cellStyle name="Percentuale 4 3 2 2" xfId="2573" xr:uid="{00000000-0005-0000-0000-000083090000}"/>
    <cellStyle name="Percentuale 4 4" xfId="2574" xr:uid="{00000000-0005-0000-0000-000084090000}"/>
    <cellStyle name="Percentuale 4 4 2" xfId="2575" xr:uid="{00000000-0005-0000-0000-000085090000}"/>
    <cellStyle name="Percentuale 4 5" xfId="2576" xr:uid="{00000000-0005-0000-0000-000086090000}"/>
    <cellStyle name="Percentuale 40" xfId="842" xr:uid="{00000000-0005-0000-0000-000087090000}"/>
    <cellStyle name="Percentuale 40 2" xfId="843" xr:uid="{00000000-0005-0000-0000-000088090000}"/>
    <cellStyle name="Percentuale 40 3" xfId="844" xr:uid="{00000000-0005-0000-0000-000089090000}"/>
    <cellStyle name="Percentuale 40 3 2" xfId="2577" xr:uid="{00000000-0005-0000-0000-00008A090000}"/>
    <cellStyle name="Percentuale 40 3 2 2" xfId="2578" xr:uid="{00000000-0005-0000-0000-00008B090000}"/>
    <cellStyle name="Percentuale 40 4" xfId="2579" xr:uid="{00000000-0005-0000-0000-00008C090000}"/>
    <cellStyle name="Percentuale 40 4 2" xfId="2580" xr:uid="{00000000-0005-0000-0000-00008D090000}"/>
    <cellStyle name="Percentuale 40 5" xfId="2581" xr:uid="{00000000-0005-0000-0000-00008E090000}"/>
    <cellStyle name="Percentuale 41" xfId="845" xr:uid="{00000000-0005-0000-0000-00008F090000}"/>
    <cellStyle name="Percentuale 41 2" xfId="846" xr:uid="{00000000-0005-0000-0000-000090090000}"/>
    <cellStyle name="Percentuale 41 3" xfId="847" xr:uid="{00000000-0005-0000-0000-000091090000}"/>
    <cellStyle name="Percentuale 41 3 2" xfId="2582" xr:uid="{00000000-0005-0000-0000-000092090000}"/>
    <cellStyle name="Percentuale 41 3 2 2" xfId="2583" xr:uid="{00000000-0005-0000-0000-000093090000}"/>
    <cellStyle name="Percentuale 41 4" xfId="2584" xr:uid="{00000000-0005-0000-0000-000094090000}"/>
    <cellStyle name="Percentuale 41 4 2" xfId="2585" xr:uid="{00000000-0005-0000-0000-000095090000}"/>
    <cellStyle name="Percentuale 41 5" xfId="2586" xr:uid="{00000000-0005-0000-0000-000096090000}"/>
    <cellStyle name="Percentuale 42" xfId="848" xr:uid="{00000000-0005-0000-0000-000097090000}"/>
    <cellStyle name="Percentuale 42 2" xfId="849" xr:uid="{00000000-0005-0000-0000-000098090000}"/>
    <cellStyle name="Percentuale 42 3" xfId="850" xr:uid="{00000000-0005-0000-0000-000099090000}"/>
    <cellStyle name="Percentuale 42 3 2" xfId="2587" xr:uid="{00000000-0005-0000-0000-00009A090000}"/>
    <cellStyle name="Percentuale 42 3 2 2" xfId="2588" xr:uid="{00000000-0005-0000-0000-00009B090000}"/>
    <cellStyle name="Percentuale 42 4" xfId="2589" xr:uid="{00000000-0005-0000-0000-00009C090000}"/>
    <cellStyle name="Percentuale 42 4 2" xfId="2590" xr:uid="{00000000-0005-0000-0000-00009D090000}"/>
    <cellStyle name="Percentuale 42 5" xfId="2591" xr:uid="{00000000-0005-0000-0000-00009E090000}"/>
    <cellStyle name="Percentuale 43" xfId="851" xr:uid="{00000000-0005-0000-0000-00009F090000}"/>
    <cellStyle name="Percentuale 43 2" xfId="852" xr:uid="{00000000-0005-0000-0000-0000A0090000}"/>
    <cellStyle name="Percentuale 43 3" xfId="853" xr:uid="{00000000-0005-0000-0000-0000A1090000}"/>
    <cellStyle name="Percentuale 43 3 2" xfId="2592" xr:uid="{00000000-0005-0000-0000-0000A2090000}"/>
    <cellStyle name="Percentuale 43 3 2 2" xfId="2593" xr:uid="{00000000-0005-0000-0000-0000A3090000}"/>
    <cellStyle name="Percentuale 43 4" xfId="2594" xr:uid="{00000000-0005-0000-0000-0000A4090000}"/>
    <cellStyle name="Percentuale 43 4 2" xfId="2595" xr:uid="{00000000-0005-0000-0000-0000A5090000}"/>
    <cellStyle name="Percentuale 43 5" xfId="2596" xr:uid="{00000000-0005-0000-0000-0000A6090000}"/>
    <cellStyle name="Percentuale 44" xfId="854" xr:uid="{00000000-0005-0000-0000-0000A7090000}"/>
    <cellStyle name="Percentuale 44 2" xfId="855" xr:uid="{00000000-0005-0000-0000-0000A8090000}"/>
    <cellStyle name="Percentuale 44 3" xfId="856" xr:uid="{00000000-0005-0000-0000-0000A9090000}"/>
    <cellStyle name="Percentuale 44 3 2" xfId="2597" xr:uid="{00000000-0005-0000-0000-0000AA090000}"/>
    <cellStyle name="Percentuale 44 3 2 2" xfId="2598" xr:uid="{00000000-0005-0000-0000-0000AB090000}"/>
    <cellStyle name="Percentuale 44 4" xfId="2599" xr:uid="{00000000-0005-0000-0000-0000AC090000}"/>
    <cellStyle name="Percentuale 44 4 2" xfId="2600" xr:uid="{00000000-0005-0000-0000-0000AD090000}"/>
    <cellStyle name="Percentuale 44 5" xfId="2601" xr:uid="{00000000-0005-0000-0000-0000AE090000}"/>
    <cellStyle name="Percentuale 45" xfId="857" xr:uid="{00000000-0005-0000-0000-0000AF090000}"/>
    <cellStyle name="Percentuale 45 2" xfId="858" xr:uid="{00000000-0005-0000-0000-0000B0090000}"/>
    <cellStyle name="Percentuale 45 3" xfId="859" xr:uid="{00000000-0005-0000-0000-0000B1090000}"/>
    <cellStyle name="Percentuale 45 3 2" xfId="2602" xr:uid="{00000000-0005-0000-0000-0000B2090000}"/>
    <cellStyle name="Percentuale 45 3 2 2" xfId="2603" xr:uid="{00000000-0005-0000-0000-0000B3090000}"/>
    <cellStyle name="Percentuale 45 4" xfId="2604" xr:uid="{00000000-0005-0000-0000-0000B4090000}"/>
    <cellStyle name="Percentuale 45 4 2" xfId="2605" xr:uid="{00000000-0005-0000-0000-0000B5090000}"/>
    <cellStyle name="Percentuale 45 5" xfId="2606" xr:uid="{00000000-0005-0000-0000-0000B6090000}"/>
    <cellStyle name="Percentuale 46" xfId="860" xr:uid="{00000000-0005-0000-0000-0000B7090000}"/>
    <cellStyle name="Percentuale 46 2" xfId="861" xr:uid="{00000000-0005-0000-0000-0000B8090000}"/>
    <cellStyle name="Percentuale 46 3" xfId="862" xr:uid="{00000000-0005-0000-0000-0000B9090000}"/>
    <cellStyle name="Percentuale 46 3 2" xfId="2607" xr:uid="{00000000-0005-0000-0000-0000BA090000}"/>
    <cellStyle name="Percentuale 46 3 2 2" xfId="2608" xr:uid="{00000000-0005-0000-0000-0000BB090000}"/>
    <cellStyle name="Percentuale 46 4" xfId="2609" xr:uid="{00000000-0005-0000-0000-0000BC090000}"/>
    <cellStyle name="Percentuale 46 4 2" xfId="2610" xr:uid="{00000000-0005-0000-0000-0000BD090000}"/>
    <cellStyle name="Percentuale 46 5" xfId="2611" xr:uid="{00000000-0005-0000-0000-0000BE090000}"/>
    <cellStyle name="Percentuale 47" xfId="863" xr:uid="{00000000-0005-0000-0000-0000BF090000}"/>
    <cellStyle name="Percentuale 47 2" xfId="864" xr:uid="{00000000-0005-0000-0000-0000C0090000}"/>
    <cellStyle name="Percentuale 47 3" xfId="865" xr:uid="{00000000-0005-0000-0000-0000C1090000}"/>
    <cellStyle name="Percentuale 47 3 2" xfId="2612" xr:uid="{00000000-0005-0000-0000-0000C2090000}"/>
    <cellStyle name="Percentuale 47 3 2 2" xfId="2613" xr:uid="{00000000-0005-0000-0000-0000C3090000}"/>
    <cellStyle name="Percentuale 47 4" xfId="2614" xr:uid="{00000000-0005-0000-0000-0000C4090000}"/>
    <cellStyle name="Percentuale 47 4 2" xfId="2615" xr:uid="{00000000-0005-0000-0000-0000C5090000}"/>
    <cellStyle name="Percentuale 47 5" xfId="2616" xr:uid="{00000000-0005-0000-0000-0000C6090000}"/>
    <cellStyle name="Percentuale 48" xfId="866" xr:uid="{00000000-0005-0000-0000-0000C7090000}"/>
    <cellStyle name="Percentuale 48 2" xfId="867" xr:uid="{00000000-0005-0000-0000-0000C8090000}"/>
    <cellStyle name="Percentuale 48 3" xfId="868" xr:uid="{00000000-0005-0000-0000-0000C9090000}"/>
    <cellStyle name="Percentuale 48 3 2" xfId="2617" xr:uid="{00000000-0005-0000-0000-0000CA090000}"/>
    <cellStyle name="Percentuale 48 3 2 2" xfId="2618" xr:uid="{00000000-0005-0000-0000-0000CB090000}"/>
    <cellStyle name="Percentuale 48 4" xfId="2619" xr:uid="{00000000-0005-0000-0000-0000CC090000}"/>
    <cellStyle name="Percentuale 48 4 2" xfId="2620" xr:uid="{00000000-0005-0000-0000-0000CD090000}"/>
    <cellStyle name="Percentuale 48 5" xfId="2621" xr:uid="{00000000-0005-0000-0000-0000CE090000}"/>
    <cellStyle name="Percentuale 49" xfId="869" xr:uid="{00000000-0005-0000-0000-0000CF090000}"/>
    <cellStyle name="Percentuale 49 2" xfId="870" xr:uid="{00000000-0005-0000-0000-0000D0090000}"/>
    <cellStyle name="Percentuale 49 3" xfId="871" xr:uid="{00000000-0005-0000-0000-0000D1090000}"/>
    <cellStyle name="Percentuale 49 3 2" xfId="2622" xr:uid="{00000000-0005-0000-0000-0000D2090000}"/>
    <cellStyle name="Percentuale 49 3 2 2" xfId="2623" xr:uid="{00000000-0005-0000-0000-0000D3090000}"/>
    <cellStyle name="Percentuale 49 4" xfId="2624" xr:uid="{00000000-0005-0000-0000-0000D4090000}"/>
    <cellStyle name="Percentuale 49 4 2" xfId="2625" xr:uid="{00000000-0005-0000-0000-0000D5090000}"/>
    <cellStyle name="Percentuale 49 5" xfId="2626" xr:uid="{00000000-0005-0000-0000-0000D6090000}"/>
    <cellStyle name="Percentuale 5" xfId="872" xr:uid="{00000000-0005-0000-0000-0000D7090000}"/>
    <cellStyle name="Percentuale 5 2" xfId="873" xr:uid="{00000000-0005-0000-0000-0000D8090000}"/>
    <cellStyle name="Percentuale 5 3" xfId="874" xr:uid="{00000000-0005-0000-0000-0000D9090000}"/>
    <cellStyle name="Percentuale 5 3 2" xfId="2627" xr:uid="{00000000-0005-0000-0000-0000DA090000}"/>
    <cellStyle name="Percentuale 5 3 2 2" xfId="2628" xr:uid="{00000000-0005-0000-0000-0000DB090000}"/>
    <cellStyle name="Percentuale 5 4" xfId="2629" xr:uid="{00000000-0005-0000-0000-0000DC090000}"/>
    <cellStyle name="Percentuale 5 4 2" xfId="2630" xr:uid="{00000000-0005-0000-0000-0000DD090000}"/>
    <cellStyle name="Percentuale 5 5" xfId="2631" xr:uid="{00000000-0005-0000-0000-0000DE090000}"/>
    <cellStyle name="Percentuale 50" xfId="875" xr:uid="{00000000-0005-0000-0000-0000DF090000}"/>
    <cellStyle name="Percentuale 50 2" xfId="876" xr:uid="{00000000-0005-0000-0000-0000E0090000}"/>
    <cellStyle name="Percentuale 50 3" xfId="877" xr:uid="{00000000-0005-0000-0000-0000E1090000}"/>
    <cellStyle name="Percentuale 50 3 2" xfId="2632" xr:uid="{00000000-0005-0000-0000-0000E2090000}"/>
    <cellStyle name="Percentuale 50 3 2 2" xfId="2633" xr:uid="{00000000-0005-0000-0000-0000E3090000}"/>
    <cellStyle name="Percentuale 50 4" xfId="2634" xr:uid="{00000000-0005-0000-0000-0000E4090000}"/>
    <cellStyle name="Percentuale 50 4 2" xfId="2635" xr:uid="{00000000-0005-0000-0000-0000E5090000}"/>
    <cellStyle name="Percentuale 50 5" xfId="2636" xr:uid="{00000000-0005-0000-0000-0000E6090000}"/>
    <cellStyle name="Percentuale 51" xfId="878" xr:uid="{00000000-0005-0000-0000-0000E7090000}"/>
    <cellStyle name="Percentuale 51 2" xfId="879" xr:uid="{00000000-0005-0000-0000-0000E8090000}"/>
    <cellStyle name="Percentuale 51 3" xfId="880" xr:uid="{00000000-0005-0000-0000-0000E9090000}"/>
    <cellStyle name="Percentuale 51 3 2" xfId="2637" xr:uid="{00000000-0005-0000-0000-0000EA090000}"/>
    <cellStyle name="Percentuale 51 3 2 2" xfId="2638" xr:uid="{00000000-0005-0000-0000-0000EB090000}"/>
    <cellStyle name="Percentuale 51 4" xfId="2639" xr:uid="{00000000-0005-0000-0000-0000EC090000}"/>
    <cellStyle name="Percentuale 51 4 2" xfId="2640" xr:uid="{00000000-0005-0000-0000-0000ED090000}"/>
    <cellStyle name="Percentuale 51 5" xfId="2641" xr:uid="{00000000-0005-0000-0000-0000EE090000}"/>
    <cellStyle name="Percentuale 52" xfId="881" xr:uid="{00000000-0005-0000-0000-0000EF090000}"/>
    <cellStyle name="Percentuale 52 2" xfId="882" xr:uid="{00000000-0005-0000-0000-0000F0090000}"/>
    <cellStyle name="Percentuale 52 3" xfId="883" xr:uid="{00000000-0005-0000-0000-0000F1090000}"/>
    <cellStyle name="Percentuale 52 3 2" xfId="2642" xr:uid="{00000000-0005-0000-0000-0000F2090000}"/>
    <cellStyle name="Percentuale 52 3 2 2" xfId="2643" xr:uid="{00000000-0005-0000-0000-0000F3090000}"/>
    <cellStyle name="Percentuale 52 4" xfId="2644" xr:uid="{00000000-0005-0000-0000-0000F4090000}"/>
    <cellStyle name="Percentuale 52 4 2" xfId="2645" xr:uid="{00000000-0005-0000-0000-0000F5090000}"/>
    <cellStyle name="Percentuale 52 5" xfId="2646" xr:uid="{00000000-0005-0000-0000-0000F6090000}"/>
    <cellStyle name="Percentuale 53" xfId="884" xr:uid="{00000000-0005-0000-0000-0000F7090000}"/>
    <cellStyle name="Percentuale 53 2" xfId="885" xr:uid="{00000000-0005-0000-0000-0000F8090000}"/>
    <cellStyle name="Percentuale 53 3" xfId="886" xr:uid="{00000000-0005-0000-0000-0000F9090000}"/>
    <cellStyle name="Percentuale 53 3 2" xfId="2647" xr:uid="{00000000-0005-0000-0000-0000FA090000}"/>
    <cellStyle name="Percentuale 53 3 2 2" xfId="2648" xr:uid="{00000000-0005-0000-0000-0000FB090000}"/>
    <cellStyle name="Percentuale 53 4" xfId="2649" xr:uid="{00000000-0005-0000-0000-0000FC090000}"/>
    <cellStyle name="Percentuale 53 4 2" xfId="2650" xr:uid="{00000000-0005-0000-0000-0000FD090000}"/>
    <cellStyle name="Percentuale 53 5" xfId="2651" xr:uid="{00000000-0005-0000-0000-0000FE090000}"/>
    <cellStyle name="Percentuale 54" xfId="887" xr:uid="{00000000-0005-0000-0000-0000FF090000}"/>
    <cellStyle name="Percentuale 54 2" xfId="888" xr:uid="{00000000-0005-0000-0000-0000000A0000}"/>
    <cellStyle name="Percentuale 54 3" xfId="889" xr:uid="{00000000-0005-0000-0000-0000010A0000}"/>
    <cellStyle name="Percentuale 54 3 2" xfId="2652" xr:uid="{00000000-0005-0000-0000-0000020A0000}"/>
    <cellStyle name="Percentuale 54 3 2 2" xfId="2653" xr:uid="{00000000-0005-0000-0000-0000030A0000}"/>
    <cellStyle name="Percentuale 54 4" xfId="2654" xr:uid="{00000000-0005-0000-0000-0000040A0000}"/>
    <cellStyle name="Percentuale 54 4 2" xfId="2655" xr:uid="{00000000-0005-0000-0000-0000050A0000}"/>
    <cellStyle name="Percentuale 54 5" xfId="2656" xr:uid="{00000000-0005-0000-0000-0000060A0000}"/>
    <cellStyle name="Percentuale 55" xfId="890" xr:uid="{00000000-0005-0000-0000-0000070A0000}"/>
    <cellStyle name="Percentuale 55 2" xfId="891" xr:uid="{00000000-0005-0000-0000-0000080A0000}"/>
    <cellStyle name="Percentuale 55 3" xfId="892" xr:uid="{00000000-0005-0000-0000-0000090A0000}"/>
    <cellStyle name="Percentuale 55 3 2" xfId="2657" xr:uid="{00000000-0005-0000-0000-00000A0A0000}"/>
    <cellStyle name="Percentuale 55 3 2 2" xfId="2658" xr:uid="{00000000-0005-0000-0000-00000B0A0000}"/>
    <cellStyle name="Percentuale 55 4" xfId="2659" xr:uid="{00000000-0005-0000-0000-00000C0A0000}"/>
    <cellStyle name="Percentuale 55 4 2" xfId="2660" xr:uid="{00000000-0005-0000-0000-00000D0A0000}"/>
    <cellStyle name="Percentuale 55 5" xfId="2661" xr:uid="{00000000-0005-0000-0000-00000E0A0000}"/>
    <cellStyle name="Percentuale 56" xfId="893" xr:uid="{00000000-0005-0000-0000-00000F0A0000}"/>
    <cellStyle name="Percentuale 56 2" xfId="894" xr:uid="{00000000-0005-0000-0000-0000100A0000}"/>
    <cellStyle name="Percentuale 56 3" xfId="895" xr:uid="{00000000-0005-0000-0000-0000110A0000}"/>
    <cellStyle name="Percentuale 56 3 2" xfId="2662" xr:uid="{00000000-0005-0000-0000-0000120A0000}"/>
    <cellStyle name="Percentuale 56 3 2 2" xfId="2663" xr:uid="{00000000-0005-0000-0000-0000130A0000}"/>
    <cellStyle name="Percentuale 56 4" xfId="2664" xr:uid="{00000000-0005-0000-0000-0000140A0000}"/>
    <cellStyle name="Percentuale 56 4 2" xfId="2665" xr:uid="{00000000-0005-0000-0000-0000150A0000}"/>
    <cellStyle name="Percentuale 56 5" xfId="2666" xr:uid="{00000000-0005-0000-0000-0000160A0000}"/>
    <cellStyle name="Percentuale 57" xfId="896" xr:uid="{00000000-0005-0000-0000-0000170A0000}"/>
    <cellStyle name="Percentuale 57 2" xfId="897" xr:uid="{00000000-0005-0000-0000-0000180A0000}"/>
    <cellStyle name="Percentuale 57 3" xfId="898" xr:uid="{00000000-0005-0000-0000-0000190A0000}"/>
    <cellStyle name="Percentuale 57 3 2" xfId="2667" xr:uid="{00000000-0005-0000-0000-00001A0A0000}"/>
    <cellStyle name="Percentuale 57 3 2 2" xfId="2668" xr:uid="{00000000-0005-0000-0000-00001B0A0000}"/>
    <cellStyle name="Percentuale 57 4" xfId="2669" xr:uid="{00000000-0005-0000-0000-00001C0A0000}"/>
    <cellStyle name="Percentuale 57 4 2" xfId="2670" xr:uid="{00000000-0005-0000-0000-00001D0A0000}"/>
    <cellStyle name="Percentuale 57 5" xfId="2671" xr:uid="{00000000-0005-0000-0000-00001E0A0000}"/>
    <cellStyle name="Percentuale 58" xfId="899" xr:uid="{00000000-0005-0000-0000-00001F0A0000}"/>
    <cellStyle name="Percentuale 58 2" xfId="900" xr:uid="{00000000-0005-0000-0000-0000200A0000}"/>
    <cellStyle name="Percentuale 58 3" xfId="901" xr:uid="{00000000-0005-0000-0000-0000210A0000}"/>
    <cellStyle name="Percentuale 58 3 2" xfId="2672" xr:uid="{00000000-0005-0000-0000-0000220A0000}"/>
    <cellStyle name="Percentuale 58 3 2 2" xfId="2673" xr:uid="{00000000-0005-0000-0000-0000230A0000}"/>
    <cellStyle name="Percentuale 58 4" xfId="2674" xr:uid="{00000000-0005-0000-0000-0000240A0000}"/>
    <cellStyle name="Percentuale 58 4 2" xfId="2675" xr:uid="{00000000-0005-0000-0000-0000250A0000}"/>
    <cellStyle name="Percentuale 58 5" xfId="2676" xr:uid="{00000000-0005-0000-0000-0000260A0000}"/>
    <cellStyle name="Percentuale 59" xfId="902" xr:uid="{00000000-0005-0000-0000-0000270A0000}"/>
    <cellStyle name="Percentuale 59 2" xfId="903" xr:uid="{00000000-0005-0000-0000-0000280A0000}"/>
    <cellStyle name="Percentuale 59 3" xfId="904" xr:uid="{00000000-0005-0000-0000-0000290A0000}"/>
    <cellStyle name="Percentuale 59 3 2" xfId="2677" xr:uid="{00000000-0005-0000-0000-00002A0A0000}"/>
    <cellStyle name="Percentuale 59 3 2 2" xfId="2678" xr:uid="{00000000-0005-0000-0000-00002B0A0000}"/>
    <cellStyle name="Percentuale 59 4" xfId="2679" xr:uid="{00000000-0005-0000-0000-00002C0A0000}"/>
    <cellStyle name="Percentuale 59 4 2" xfId="2680" xr:uid="{00000000-0005-0000-0000-00002D0A0000}"/>
    <cellStyle name="Percentuale 59 5" xfId="2681" xr:uid="{00000000-0005-0000-0000-00002E0A0000}"/>
    <cellStyle name="Percentuale 6" xfId="905" xr:uid="{00000000-0005-0000-0000-00002F0A0000}"/>
    <cellStyle name="Percentuale 6 2" xfId="906" xr:uid="{00000000-0005-0000-0000-0000300A0000}"/>
    <cellStyle name="Percentuale 6 3" xfId="907" xr:uid="{00000000-0005-0000-0000-0000310A0000}"/>
    <cellStyle name="Percentuale 6 3 2" xfId="2682" xr:uid="{00000000-0005-0000-0000-0000320A0000}"/>
    <cellStyle name="Percentuale 6 3 2 2" xfId="2683" xr:uid="{00000000-0005-0000-0000-0000330A0000}"/>
    <cellStyle name="Percentuale 6 4" xfId="2684" xr:uid="{00000000-0005-0000-0000-0000340A0000}"/>
    <cellStyle name="Percentuale 6 4 2" xfId="2685" xr:uid="{00000000-0005-0000-0000-0000350A0000}"/>
    <cellStyle name="Percentuale 6 5" xfId="2686" xr:uid="{00000000-0005-0000-0000-0000360A0000}"/>
    <cellStyle name="Percentuale 60" xfId="908" xr:uid="{00000000-0005-0000-0000-0000370A0000}"/>
    <cellStyle name="Percentuale 60 2" xfId="909" xr:uid="{00000000-0005-0000-0000-0000380A0000}"/>
    <cellStyle name="Percentuale 60 3" xfId="910" xr:uid="{00000000-0005-0000-0000-0000390A0000}"/>
    <cellStyle name="Percentuale 60 3 2" xfId="2687" xr:uid="{00000000-0005-0000-0000-00003A0A0000}"/>
    <cellStyle name="Percentuale 60 3 2 2" xfId="2688" xr:uid="{00000000-0005-0000-0000-00003B0A0000}"/>
    <cellStyle name="Percentuale 60 4" xfId="2689" xr:uid="{00000000-0005-0000-0000-00003C0A0000}"/>
    <cellStyle name="Percentuale 60 4 2" xfId="2690" xr:uid="{00000000-0005-0000-0000-00003D0A0000}"/>
    <cellStyle name="Percentuale 60 5" xfId="2691" xr:uid="{00000000-0005-0000-0000-00003E0A0000}"/>
    <cellStyle name="Percentuale 61" xfId="911" xr:uid="{00000000-0005-0000-0000-00003F0A0000}"/>
    <cellStyle name="Percentuale 61 2" xfId="912" xr:uid="{00000000-0005-0000-0000-0000400A0000}"/>
    <cellStyle name="Percentuale 61 3" xfId="913" xr:uid="{00000000-0005-0000-0000-0000410A0000}"/>
    <cellStyle name="Percentuale 61 3 2" xfId="2692" xr:uid="{00000000-0005-0000-0000-0000420A0000}"/>
    <cellStyle name="Percentuale 61 3 2 2" xfId="2693" xr:uid="{00000000-0005-0000-0000-0000430A0000}"/>
    <cellStyle name="Percentuale 61 4" xfId="2694" xr:uid="{00000000-0005-0000-0000-0000440A0000}"/>
    <cellStyle name="Percentuale 61 4 2" xfId="2695" xr:uid="{00000000-0005-0000-0000-0000450A0000}"/>
    <cellStyle name="Percentuale 61 5" xfId="2696" xr:uid="{00000000-0005-0000-0000-0000460A0000}"/>
    <cellStyle name="Percentuale 62" xfId="914" xr:uid="{00000000-0005-0000-0000-0000470A0000}"/>
    <cellStyle name="Percentuale 62 2" xfId="2697" xr:uid="{00000000-0005-0000-0000-0000480A0000}"/>
    <cellStyle name="Percentuale 63" xfId="915" xr:uid="{00000000-0005-0000-0000-0000490A0000}"/>
    <cellStyle name="Percentuale 63 2" xfId="2698" xr:uid="{00000000-0005-0000-0000-00004A0A0000}"/>
    <cellStyle name="Percentuale 64" xfId="916" xr:uid="{00000000-0005-0000-0000-00004B0A0000}"/>
    <cellStyle name="Percentuale 64 2" xfId="2699" xr:uid="{00000000-0005-0000-0000-00004C0A0000}"/>
    <cellStyle name="Percentuale 65" xfId="917" xr:uid="{00000000-0005-0000-0000-00004D0A0000}"/>
    <cellStyle name="Percentuale 65 2" xfId="2700" xr:uid="{00000000-0005-0000-0000-00004E0A0000}"/>
    <cellStyle name="Percentuale 66" xfId="918" xr:uid="{00000000-0005-0000-0000-00004F0A0000}"/>
    <cellStyle name="Percentuale 66 2" xfId="2701" xr:uid="{00000000-0005-0000-0000-0000500A0000}"/>
    <cellStyle name="Percentuale 67" xfId="919" xr:uid="{00000000-0005-0000-0000-0000510A0000}"/>
    <cellStyle name="Percentuale 67 2" xfId="2702" xr:uid="{00000000-0005-0000-0000-0000520A0000}"/>
    <cellStyle name="Percentuale 68" xfId="920" xr:uid="{00000000-0005-0000-0000-0000530A0000}"/>
    <cellStyle name="Percentuale 68 2" xfId="921" xr:uid="{00000000-0005-0000-0000-0000540A0000}"/>
    <cellStyle name="Percentuale 68 3" xfId="922" xr:uid="{00000000-0005-0000-0000-0000550A0000}"/>
    <cellStyle name="Percentuale 68 3 2" xfId="2703" xr:uid="{00000000-0005-0000-0000-0000560A0000}"/>
    <cellStyle name="Percentuale 68 3 2 2" xfId="2704" xr:uid="{00000000-0005-0000-0000-0000570A0000}"/>
    <cellStyle name="Percentuale 68 4" xfId="2705" xr:uid="{00000000-0005-0000-0000-0000580A0000}"/>
    <cellStyle name="Percentuale 68 4 2" xfId="2706" xr:uid="{00000000-0005-0000-0000-0000590A0000}"/>
    <cellStyle name="Percentuale 68 5" xfId="2707" xr:uid="{00000000-0005-0000-0000-00005A0A0000}"/>
    <cellStyle name="Percentuale 69" xfId="923" xr:uid="{00000000-0005-0000-0000-00005B0A0000}"/>
    <cellStyle name="Percentuale 69 2" xfId="924" xr:uid="{00000000-0005-0000-0000-00005C0A0000}"/>
    <cellStyle name="Percentuale 69 3" xfId="925" xr:uid="{00000000-0005-0000-0000-00005D0A0000}"/>
    <cellStyle name="Percentuale 69 3 2" xfId="2708" xr:uid="{00000000-0005-0000-0000-00005E0A0000}"/>
    <cellStyle name="Percentuale 69 3 2 2" xfId="2709" xr:uid="{00000000-0005-0000-0000-00005F0A0000}"/>
    <cellStyle name="Percentuale 69 4" xfId="2710" xr:uid="{00000000-0005-0000-0000-0000600A0000}"/>
    <cellStyle name="Percentuale 69 4 2" xfId="2711" xr:uid="{00000000-0005-0000-0000-0000610A0000}"/>
    <cellStyle name="Percentuale 69 5" xfId="2712" xr:uid="{00000000-0005-0000-0000-0000620A0000}"/>
    <cellStyle name="Percentuale 7" xfId="926" xr:uid="{00000000-0005-0000-0000-0000630A0000}"/>
    <cellStyle name="Percentuale 7 2" xfId="927" xr:uid="{00000000-0005-0000-0000-0000640A0000}"/>
    <cellStyle name="Percentuale 7 3" xfId="928" xr:uid="{00000000-0005-0000-0000-0000650A0000}"/>
    <cellStyle name="Percentuale 7 3 2" xfId="2713" xr:uid="{00000000-0005-0000-0000-0000660A0000}"/>
    <cellStyle name="Percentuale 7 3 2 2" xfId="2714" xr:uid="{00000000-0005-0000-0000-0000670A0000}"/>
    <cellStyle name="Percentuale 7 4" xfId="2715" xr:uid="{00000000-0005-0000-0000-0000680A0000}"/>
    <cellStyle name="Percentuale 7 4 2" xfId="2716" xr:uid="{00000000-0005-0000-0000-0000690A0000}"/>
    <cellStyle name="Percentuale 7 5" xfId="2717" xr:uid="{00000000-0005-0000-0000-00006A0A0000}"/>
    <cellStyle name="Percentuale 8" xfId="929" xr:uid="{00000000-0005-0000-0000-00006B0A0000}"/>
    <cellStyle name="Percentuale 8 2" xfId="930" xr:uid="{00000000-0005-0000-0000-00006C0A0000}"/>
    <cellStyle name="Percentuale 8 3" xfId="931" xr:uid="{00000000-0005-0000-0000-00006D0A0000}"/>
    <cellStyle name="Percentuale 8 3 2" xfId="2718" xr:uid="{00000000-0005-0000-0000-00006E0A0000}"/>
    <cellStyle name="Percentuale 8 3 2 2" xfId="2719" xr:uid="{00000000-0005-0000-0000-00006F0A0000}"/>
    <cellStyle name="Percentuale 8 4" xfId="2720" xr:uid="{00000000-0005-0000-0000-0000700A0000}"/>
    <cellStyle name="Percentuale 8 4 2" xfId="2721" xr:uid="{00000000-0005-0000-0000-0000710A0000}"/>
    <cellStyle name="Percentuale 8 5" xfId="2722" xr:uid="{00000000-0005-0000-0000-0000720A0000}"/>
    <cellStyle name="Percentuale 9" xfId="932" xr:uid="{00000000-0005-0000-0000-0000730A0000}"/>
    <cellStyle name="Percentuale 9 2" xfId="933" xr:uid="{00000000-0005-0000-0000-0000740A0000}"/>
    <cellStyle name="Percentuale 9 3" xfId="934" xr:uid="{00000000-0005-0000-0000-0000750A0000}"/>
    <cellStyle name="Percentuale 9 3 2" xfId="2723" xr:uid="{00000000-0005-0000-0000-0000760A0000}"/>
    <cellStyle name="Percentuale 9 3 2 2" xfId="2724" xr:uid="{00000000-0005-0000-0000-0000770A0000}"/>
    <cellStyle name="Percentuale 9 4" xfId="2725" xr:uid="{00000000-0005-0000-0000-0000780A0000}"/>
    <cellStyle name="Percentuale 9 4 2" xfId="2726" xr:uid="{00000000-0005-0000-0000-0000790A0000}"/>
    <cellStyle name="Percentuale 9 5" xfId="2727" xr:uid="{00000000-0005-0000-0000-00007A0A0000}"/>
    <cellStyle name="Procent 2" xfId="1125" xr:uid="{00000000-0005-0000-0000-00007B0A0000}"/>
    <cellStyle name="Procent 2 2" xfId="1126" xr:uid="{00000000-0005-0000-0000-00007C0A0000}"/>
    <cellStyle name="Procent 2 2 2" xfId="1127" xr:uid="{00000000-0005-0000-0000-00007D0A0000}"/>
    <cellStyle name="Procent 2 3" xfId="1128" xr:uid="{00000000-0005-0000-0000-00007E0A0000}"/>
    <cellStyle name="Procent 2 3 2" xfId="1129" xr:uid="{00000000-0005-0000-0000-00007F0A0000}"/>
    <cellStyle name="Procent 2 4" xfId="1130" xr:uid="{00000000-0005-0000-0000-0000800A0000}"/>
    <cellStyle name="Procent 3" xfId="1131" xr:uid="{00000000-0005-0000-0000-0000810A0000}"/>
    <cellStyle name="Procent 3 2" xfId="2728" xr:uid="{00000000-0005-0000-0000-0000820A0000}"/>
    <cellStyle name="Procent 4" xfId="1132" xr:uid="{00000000-0005-0000-0000-0000830A0000}"/>
    <cellStyle name="Procent 4 2" xfId="1133" xr:uid="{00000000-0005-0000-0000-0000840A0000}"/>
    <cellStyle name="Procent 5" xfId="1134" xr:uid="{00000000-0005-0000-0000-0000850A0000}"/>
    <cellStyle name="Procent 5 2" xfId="1135" xr:uid="{00000000-0005-0000-0000-0000860A0000}"/>
    <cellStyle name="Procent 6" xfId="1136" xr:uid="{00000000-0005-0000-0000-0000870A0000}"/>
    <cellStyle name="Procent 7" xfId="1137" xr:uid="{00000000-0005-0000-0000-0000880A0000}"/>
    <cellStyle name="Schlecht" xfId="46" builtinId="27" customBuiltin="1"/>
    <cellStyle name="Standard" xfId="0" builtinId="0"/>
    <cellStyle name="Style 134 2" xfId="1138" xr:uid="{00000000-0005-0000-0000-00008A0A0000}"/>
    <cellStyle name="Style 140" xfId="1139" xr:uid="{00000000-0005-0000-0000-00008B0A0000}"/>
    <cellStyle name="Style 142 2" xfId="1140" xr:uid="{00000000-0005-0000-0000-00008C0A0000}"/>
    <cellStyle name="Style 155" xfId="2729" xr:uid="{00000000-0005-0000-0000-00008D0A0000}"/>
    <cellStyle name="Style 156" xfId="2730" xr:uid="{00000000-0005-0000-0000-00008E0A0000}"/>
    <cellStyle name="Style 157" xfId="2731" xr:uid="{00000000-0005-0000-0000-00008F0A0000}"/>
    <cellStyle name="Style 158" xfId="2732" xr:uid="{00000000-0005-0000-0000-0000900A0000}"/>
    <cellStyle name="Style 159" xfId="2733" xr:uid="{00000000-0005-0000-0000-0000910A0000}"/>
    <cellStyle name="Style 161" xfId="2734" xr:uid="{00000000-0005-0000-0000-0000920A0000}"/>
    <cellStyle name="Style 162" xfId="2735" xr:uid="{00000000-0005-0000-0000-0000930A0000}"/>
    <cellStyle name="Style 163" xfId="2736" xr:uid="{00000000-0005-0000-0000-0000940A0000}"/>
    <cellStyle name="Style 223" xfId="2737" xr:uid="{00000000-0005-0000-0000-0000950A0000}"/>
    <cellStyle name="Style 224" xfId="2738" xr:uid="{00000000-0005-0000-0000-0000960A0000}"/>
    <cellStyle name="Style 225" xfId="2739" xr:uid="{00000000-0005-0000-0000-0000970A0000}"/>
    <cellStyle name="Style 226" xfId="2740" xr:uid="{00000000-0005-0000-0000-0000980A0000}"/>
    <cellStyle name="Style 227" xfId="2741" xr:uid="{00000000-0005-0000-0000-0000990A0000}"/>
    <cellStyle name="Style 229" xfId="2742" xr:uid="{00000000-0005-0000-0000-00009A0A0000}"/>
    <cellStyle name="Style 230" xfId="2743" xr:uid="{00000000-0005-0000-0000-00009B0A0000}"/>
    <cellStyle name="Style 231" xfId="2744" xr:uid="{00000000-0005-0000-0000-00009C0A0000}"/>
    <cellStyle name="Style 257" xfId="2745" xr:uid="{00000000-0005-0000-0000-00009D0A0000}"/>
    <cellStyle name="Style 258" xfId="2746" xr:uid="{00000000-0005-0000-0000-00009E0A0000}"/>
    <cellStyle name="Style 259" xfId="2747" xr:uid="{00000000-0005-0000-0000-00009F0A0000}"/>
    <cellStyle name="Style 260" xfId="2748" xr:uid="{00000000-0005-0000-0000-0000A00A0000}"/>
    <cellStyle name="Style 261" xfId="2749" xr:uid="{00000000-0005-0000-0000-0000A10A0000}"/>
    <cellStyle name="Style 263" xfId="2750" xr:uid="{00000000-0005-0000-0000-0000A20A0000}"/>
    <cellStyle name="Style 264" xfId="2751" xr:uid="{00000000-0005-0000-0000-0000A30A0000}"/>
    <cellStyle name="Style 265" xfId="2752" xr:uid="{00000000-0005-0000-0000-0000A40A0000}"/>
    <cellStyle name="Style 461" xfId="2753" xr:uid="{00000000-0005-0000-0000-0000A50A0000}"/>
    <cellStyle name="Style 467" xfId="2754" xr:uid="{00000000-0005-0000-0000-0000A60A0000}"/>
    <cellStyle name="Style 468" xfId="2755" xr:uid="{00000000-0005-0000-0000-0000A70A0000}"/>
    <cellStyle name="Style 469" xfId="2756" xr:uid="{00000000-0005-0000-0000-0000A80A0000}"/>
    <cellStyle name="Style 478" xfId="2757" xr:uid="{00000000-0005-0000-0000-0000A90A0000}"/>
    <cellStyle name="Style 479" xfId="2758" xr:uid="{00000000-0005-0000-0000-0000AA0A0000}"/>
    <cellStyle name="Style 480" xfId="2759" xr:uid="{00000000-0005-0000-0000-0000AB0A0000}"/>
    <cellStyle name="Style 481" xfId="2760" xr:uid="{00000000-0005-0000-0000-0000AC0A0000}"/>
    <cellStyle name="Style 482" xfId="2761" xr:uid="{00000000-0005-0000-0000-0000AD0A0000}"/>
    <cellStyle name="Style 484" xfId="2762" xr:uid="{00000000-0005-0000-0000-0000AE0A0000}"/>
    <cellStyle name="Style 485" xfId="2763" xr:uid="{00000000-0005-0000-0000-0000AF0A0000}"/>
    <cellStyle name="Style 486" xfId="2764" xr:uid="{00000000-0005-0000-0000-0000B00A0000}"/>
    <cellStyle name="Style 495" xfId="2765" xr:uid="{00000000-0005-0000-0000-0000B10A0000}"/>
    <cellStyle name="Style 496" xfId="2766" xr:uid="{00000000-0005-0000-0000-0000B20A0000}"/>
    <cellStyle name="Style 497" xfId="2767" xr:uid="{00000000-0005-0000-0000-0000B30A0000}"/>
    <cellStyle name="Style 498" xfId="2768" xr:uid="{00000000-0005-0000-0000-0000B40A0000}"/>
    <cellStyle name="Style 499" xfId="2769" xr:uid="{00000000-0005-0000-0000-0000B50A0000}"/>
    <cellStyle name="Style 501" xfId="2770" xr:uid="{00000000-0005-0000-0000-0000B60A0000}"/>
    <cellStyle name="Style 502" xfId="2771" xr:uid="{00000000-0005-0000-0000-0000B70A0000}"/>
    <cellStyle name="Style 503" xfId="2772" xr:uid="{00000000-0005-0000-0000-0000B80A0000}"/>
    <cellStyle name="Style 580" xfId="2773" xr:uid="{00000000-0005-0000-0000-0000B90A0000}"/>
    <cellStyle name="Style 581" xfId="2774" xr:uid="{00000000-0005-0000-0000-0000BA0A0000}"/>
    <cellStyle name="Style 582" xfId="2775" xr:uid="{00000000-0005-0000-0000-0000BB0A0000}"/>
    <cellStyle name="Style 583" xfId="2776" xr:uid="{00000000-0005-0000-0000-0000BC0A0000}"/>
    <cellStyle name="Style 584" xfId="2777" xr:uid="{00000000-0005-0000-0000-0000BD0A0000}"/>
    <cellStyle name="Style 586" xfId="2778" xr:uid="{00000000-0005-0000-0000-0000BE0A0000}"/>
    <cellStyle name="Style 587" xfId="2779" xr:uid="{00000000-0005-0000-0000-0000BF0A0000}"/>
    <cellStyle name="Style 588" xfId="2780" xr:uid="{00000000-0005-0000-0000-0000C00A0000}"/>
    <cellStyle name="Testo avviso" xfId="935" xr:uid="{00000000-0005-0000-0000-0000C10A0000}"/>
    <cellStyle name="Testo descrittivo" xfId="936" xr:uid="{00000000-0005-0000-0000-0000C20A0000}"/>
    <cellStyle name="Titel 2" xfId="1141" xr:uid="{00000000-0005-0000-0000-0000C30A0000}"/>
    <cellStyle name="Title 2" xfId="1142" xr:uid="{00000000-0005-0000-0000-0000C50A0000}"/>
    <cellStyle name="Titolo" xfId="938" xr:uid="{00000000-0005-0000-0000-0000C60A0000}"/>
    <cellStyle name="Titolo 1" xfId="939" xr:uid="{00000000-0005-0000-0000-0000C70A0000}"/>
    <cellStyle name="Titolo 1 2" xfId="2781" xr:uid="{00000000-0005-0000-0000-0000C80A0000}"/>
    <cellStyle name="Titolo 2" xfId="940" xr:uid="{00000000-0005-0000-0000-0000C90A0000}"/>
    <cellStyle name="Titolo 2 2" xfId="2782" xr:uid="{00000000-0005-0000-0000-0000CA0A0000}"/>
    <cellStyle name="Titolo 3" xfId="941" xr:uid="{00000000-0005-0000-0000-0000CB0A0000}"/>
    <cellStyle name="Titolo 3 2" xfId="2783" xr:uid="{00000000-0005-0000-0000-0000CC0A0000}"/>
    <cellStyle name="Titolo 4" xfId="942" xr:uid="{00000000-0005-0000-0000-0000CD0A0000}"/>
    <cellStyle name="Total 2" xfId="1143" xr:uid="{00000000-0005-0000-0000-0000CF0A0000}"/>
    <cellStyle name="Total 2 2" xfId="2784" xr:uid="{00000000-0005-0000-0000-0000D00A0000}"/>
    <cellStyle name="Totale" xfId="944" xr:uid="{00000000-0005-0000-0000-0000D10A0000}"/>
    <cellStyle name="Totale 2" xfId="945" xr:uid="{00000000-0005-0000-0000-0000D20A0000}"/>
    <cellStyle name="Totale 2 2" xfId="946" xr:uid="{00000000-0005-0000-0000-0000D30A0000}"/>
    <cellStyle name="Totale 2 3" xfId="947" xr:uid="{00000000-0005-0000-0000-0000D40A0000}"/>
    <cellStyle name="Totale 2 4" xfId="948" xr:uid="{00000000-0005-0000-0000-0000D50A0000}"/>
    <cellStyle name="Totale 2 5" xfId="949" xr:uid="{00000000-0005-0000-0000-0000D60A0000}"/>
    <cellStyle name="Totale 3" xfId="950" xr:uid="{00000000-0005-0000-0000-0000D70A0000}"/>
    <cellStyle name="Totale 3 2" xfId="2785" xr:uid="{00000000-0005-0000-0000-0000D80A0000}"/>
    <cellStyle name="Totale 4" xfId="951" xr:uid="{00000000-0005-0000-0000-0000D90A0000}"/>
    <cellStyle name="Totale 5" xfId="952" xr:uid="{00000000-0005-0000-0000-0000DA0A0000}"/>
    <cellStyle name="Totale 6" xfId="953" xr:uid="{00000000-0005-0000-0000-0000DB0A0000}"/>
    <cellStyle name="Überschrift" xfId="937" builtinId="15" customBuiltin="1"/>
    <cellStyle name="Überschrift 1" xfId="206" builtinId="16" customBuiltin="1"/>
    <cellStyle name="Überschrift 2" xfId="207" builtinId="17" customBuiltin="1"/>
    <cellStyle name="Überschrift 3" xfId="208" builtinId="18" customBuiltin="1"/>
    <cellStyle name="Überschrift 4" xfId="209" builtinId="19" customBuiltin="1"/>
    <cellStyle name="Valore non valido" xfId="954" xr:uid="{00000000-0005-0000-0000-0000DC0A0000}"/>
    <cellStyle name="Valore valido" xfId="955" xr:uid="{00000000-0005-0000-0000-0000DD0A0000}"/>
    <cellStyle name="Verknüpfte Zelle" xfId="222" builtinId="24" customBuiltin="1"/>
    <cellStyle name="Warnender Text" xfId="956" builtinId="11" customBuiltin="1"/>
    <cellStyle name="Warning Text 2" xfId="1144" xr:uid="{00000000-0005-0000-0000-0000DF0A0000}"/>
    <cellStyle name="X08_Total Oil" xfId="1145" xr:uid="{00000000-0005-0000-0000-0000E00A0000}"/>
    <cellStyle name="X12_Total Figs 1 dec" xfId="1146" xr:uid="{00000000-0005-0000-0000-0000E10A0000}"/>
    <cellStyle name="Zelle überprüfen" xfId="60" builtinId="23" customBuiltin="1"/>
    <cellStyle name="Обычный_CRF2002 (1)" xfId="957" xr:uid="{00000000-0005-0000-0000-0000E20A0000}"/>
  </cellStyles>
  <dxfs count="2">
    <dxf>
      <font>
        <color rgb="FF006100"/>
      </font>
      <fill>
        <patternFill>
          <bgColor rgb="FFC6EF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2</xdr:col>
      <xdr:colOff>9525</xdr:colOff>
      <xdr:row>0</xdr:row>
      <xdr:rowOff>9526</xdr:rowOff>
    </xdr:from>
    <xdr:to>
      <xdr:col>6</xdr:col>
      <xdr:colOff>600075</xdr:colOff>
      <xdr:row>4</xdr:row>
      <xdr:rowOff>152400</xdr:rowOff>
    </xdr:to>
    <xdr:sp macro="" textlink="">
      <xdr:nvSpPr>
        <xdr:cNvPr id="2" name="TextBox 1">
          <a:extLst>
            <a:ext uri="{FF2B5EF4-FFF2-40B4-BE49-F238E27FC236}">
              <a16:creationId xmlns:a16="http://schemas.microsoft.com/office/drawing/2014/main" id="{00000000-0008-0000-0200-000002000000}"/>
            </a:ext>
          </a:extLst>
        </xdr:cNvPr>
        <xdr:cNvSpPr txBox="1"/>
      </xdr:nvSpPr>
      <xdr:spPr>
        <a:xfrm>
          <a:off x="1228725" y="9526"/>
          <a:ext cx="3238500" cy="79057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i="1"/>
            <a:t>The table</a:t>
          </a:r>
          <a:r>
            <a:rPr lang="en-GB" sz="1100" i="1" baseline="0"/>
            <a:t> below specifies whether a transmission connection to DKE/DKW  from abroad is possible (indicated by "1"). Import and export connections are specified separately.</a:t>
          </a:r>
          <a:endParaRPr lang="en-GB" sz="1100" i="1"/>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28574</xdr:colOff>
      <xdr:row>0</xdr:row>
      <xdr:rowOff>57151</xdr:rowOff>
    </xdr:from>
    <xdr:to>
      <xdr:col>9</xdr:col>
      <xdr:colOff>180974</xdr:colOff>
      <xdr:row>2</xdr:row>
      <xdr:rowOff>200025</xdr:rowOff>
    </xdr:to>
    <xdr:sp macro="" textlink="">
      <xdr:nvSpPr>
        <xdr:cNvPr id="2" name="TextBox 1">
          <a:extLst>
            <a:ext uri="{FF2B5EF4-FFF2-40B4-BE49-F238E27FC236}">
              <a16:creationId xmlns:a16="http://schemas.microsoft.com/office/drawing/2014/main" id="{00000000-0008-0000-0600-000002000000}"/>
            </a:ext>
          </a:extLst>
        </xdr:cNvPr>
        <xdr:cNvSpPr txBox="1"/>
      </xdr:nvSpPr>
      <xdr:spPr>
        <a:xfrm>
          <a:off x="790574" y="57151"/>
          <a:ext cx="6263640" cy="44767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i="1"/>
            <a:t>The table below specifies upper bounds</a:t>
          </a:r>
          <a:r>
            <a:rPr lang="en-GB" sz="1100" i="1" baseline="0"/>
            <a:t> for</a:t>
          </a:r>
          <a:r>
            <a:rPr lang="en-GB" sz="1100" i="1" baseline="0">
              <a:solidFill>
                <a:schemeClr val="dk1"/>
              </a:solidFill>
              <a:effectLst/>
              <a:latin typeface="+mn-lt"/>
              <a:ea typeface="+mn-ea"/>
              <a:cs typeface="+mn-cs"/>
            </a:rPr>
            <a:t> existing and planned capacity (CAP_BND)</a:t>
          </a:r>
          <a:r>
            <a:rPr lang="en-GB" sz="1100" i="1" baseline="0"/>
            <a:t> of transmission lines from DKE/DKW to other countries. The bounds are based on the data in the table to the right.</a:t>
          </a:r>
          <a:endParaRPr lang="en-GB" sz="1100" i="1"/>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28574</xdr:colOff>
      <xdr:row>0</xdr:row>
      <xdr:rowOff>57151</xdr:rowOff>
    </xdr:from>
    <xdr:to>
      <xdr:col>13</xdr:col>
      <xdr:colOff>180974</xdr:colOff>
      <xdr:row>2</xdr:row>
      <xdr:rowOff>200025</xdr:rowOff>
    </xdr:to>
    <xdr:sp macro="" textlink="">
      <xdr:nvSpPr>
        <xdr:cNvPr id="2" name="TextBox 1">
          <a:extLst>
            <a:ext uri="{FF2B5EF4-FFF2-40B4-BE49-F238E27FC236}">
              <a16:creationId xmlns:a16="http://schemas.microsoft.com/office/drawing/2014/main" id="{00000000-0008-0000-0400-000002000000}"/>
            </a:ext>
          </a:extLst>
        </xdr:cNvPr>
        <xdr:cNvSpPr txBox="1"/>
      </xdr:nvSpPr>
      <xdr:spPr>
        <a:xfrm>
          <a:off x="790574" y="57151"/>
          <a:ext cx="6263640" cy="47815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i="1"/>
            <a:t>The table below specifies upper bounds</a:t>
          </a:r>
          <a:r>
            <a:rPr lang="en-GB" sz="1100" i="1" baseline="0"/>
            <a:t> for</a:t>
          </a:r>
          <a:r>
            <a:rPr lang="en-GB" sz="1100" i="1" baseline="0">
              <a:solidFill>
                <a:schemeClr val="dk1"/>
              </a:solidFill>
              <a:effectLst/>
              <a:latin typeface="+mn-lt"/>
              <a:ea typeface="+mn-ea"/>
              <a:cs typeface="+mn-cs"/>
            </a:rPr>
            <a:t> existing and planned capacity (CAP_BND)</a:t>
          </a:r>
          <a:r>
            <a:rPr lang="en-GB" sz="1100" i="1" baseline="0"/>
            <a:t> of transmission lines from DKE/DKW to other countries. The bounds are based on the data in the table to the right.</a:t>
          </a:r>
          <a:endParaRPr lang="en-GB" sz="1100" i="1"/>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28574</xdr:colOff>
      <xdr:row>0</xdr:row>
      <xdr:rowOff>57151</xdr:rowOff>
    </xdr:from>
    <xdr:to>
      <xdr:col>9</xdr:col>
      <xdr:colOff>180974</xdr:colOff>
      <xdr:row>2</xdr:row>
      <xdr:rowOff>200025</xdr:rowOff>
    </xdr:to>
    <xdr:sp macro="" textlink="">
      <xdr:nvSpPr>
        <xdr:cNvPr id="2" name="TextBox 1">
          <a:extLst>
            <a:ext uri="{FF2B5EF4-FFF2-40B4-BE49-F238E27FC236}">
              <a16:creationId xmlns:a16="http://schemas.microsoft.com/office/drawing/2014/main" id="{00000000-0008-0000-0300-000002000000}"/>
            </a:ext>
          </a:extLst>
        </xdr:cNvPr>
        <xdr:cNvSpPr txBox="1"/>
      </xdr:nvSpPr>
      <xdr:spPr>
        <a:xfrm>
          <a:off x="771524" y="219076"/>
          <a:ext cx="6105525" cy="46672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i="1"/>
            <a:t>The table below specifies upper bounds</a:t>
          </a:r>
          <a:r>
            <a:rPr lang="en-GB" sz="1100" i="1" baseline="0"/>
            <a:t> for</a:t>
          </a:r>
          <a:r>
            <a:rPr lang="en-GB" sz="1100" i="1" baseline="0">
              <a:solidFill>
                <a:schemeClr val="dk1"/>
              </a:solidFill>
              <a:effectLst/>
              <a:latin typeface="+mn-lt"/>
              <a:ea typeface="+mn-ea"/>
              <a:cs typeface="+mn-cs"/>
            </a:rPr>
            <a:t> existing and planned capacity (CAP_BND)</a:t>
          </a:r>
          <a:r>
            <a:rPr lang="en-GB" sz="1100" i="1" baseline="0"/>
            <a:t> of transmission lines from DKE/DKW to other countries. The bounds are based on the data in the table to the right.</a:t>
          </a:r>
          <a:endParaRPr lang="en-GB" sz="1100" i="1"/>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Wolfgang\c\temphold\TMPL_RE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VEDA/VEDA_Models/Denmark/TIMES-DK-DEA_ws2016/VT_DK_ELC_v1p1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EA Data"/>
      <sheetName val="E&amp;D Drivers"/>
      <sheetName val="AGR_Fuels"/>
      <sheetName val="AGR"/>
      <sheetName val="RES_Fuels"/>
      <sheetName val="RH1"/>
      <sheetName val="RH2"/>
      <sheetName val="RH3"/>
      <sheetName val="RH4"/>
      <sheetName val="RC1"/>
      <sheetName val="RC2"/>
      <sheetName val="RC3"/>
      <sheetName val="RC4"/>
      <sheetName val="RHW"/>
      <sheetName val="RRF"/>
      <sheetName val="RCW"/>
      <sheetName val="RCD"/>
      <sheetName val="RK1"/>
      <sheetName val="RK2"/>
      <sheetName val="RK3"/>
      <sheetName val="RK4"/>
      <sheetName val="RDW"/>
      <sheetName val="RME"/>
      <sheetName val="RL1"/>
      <sheetName val="RL2"/>
      <sheetName val="RL3"/>
      <sheetName val="RL4"/>
      <sheetName val="COM_Fuels"/>
      <sheetName val="CH1"/>
      <sheetName val="CH2"/>
      <sheetName val="CH3"/>
      <sheetName val="CH4"/>
      <sheetName val="CC1"/>
      <sheetName val="CC2"/>
      <sheetName val="CC3"/>
      <sheetName val="CC4"/>
      <sheetName val="CHW"/>
      <sheetName val="CAA"/>
      <sheetName val="CLA"/>
      <sheetName val="ElastPar"/>
      <sheetName val="Conversion Factors"/>
      <sheetName val="Intro"/>
      <sheetName val="TechRep"/>
      <sheetName val="Other_HYDRO"/>
      <sheetName val="Other_NUCL"/>
      <sheetName val="Other_THERM"/>
      <sheetName val="Other_CHP"/>
      <sheetName val="Other_RENEW"/>
      <sheetName val="Other_HEAT"/>
      <sheetName val="ELC_FUELS"/>
      <sheetName val="ELC"/>
      <sheetName val="HEAT"/>
      <sheetName val="CHP"/>
      <sheetName val="ELC_EMI"/>
      <sheetName val="Constant Table"/>
      <sheetName val="ANS_ITEMS_DEL"/>
      <sheetName val="ANS_ITEMS"/>
      <sheetName val="ANS_TIDDATA"/>
      <sheetName val="ANS_TSDATA"/>
    </sheetNames>
    <sheetDataSet>
      <sheetData sheetId="0" refreshError="1"/>
      <sheetData sheetId="1" refreshError="1"/>
      <sheetData sheetId="2" refreshError="1">
        <row r="2">
          <cell r="A2" t="str">
            <v>^FI_ST: TCH, PRC</v>
          </cell>
        </row>
      </sheetData>
      <sheetData sheetId="3"/>
      <sheetData sheetId="4" refreshError="1"/>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refreshError="1"/>
      <sheetData sheetId="28"/>
      <sheetData sheetId="29"/>
      <sheetData sheetId="30"/>
      <sheetData sheetId="31"/>
      <sheetData sheetId="32"/>
      <sheetData sheetId="33"/>
      <sheetData sheetId="34"/>
      <sheetData sheetId="35"/>
      <sheetData sheetId="36"/>
      <sheetData sheetId="37"/>
      <sheetData sheetId="38"/>
      <sheetData sheetId="39" refreshError="1"/>
      <sheetData sheetId="40" refreshError="1"/>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G"/>
      <sheetName val="Intro"/>
      <sheetName val="Comm"/>
      <sheetName val="Proc"/>
      <sheetName val="ProcA"/>
      <sheetName val="ProcB"/>
      <sheetName val="Tech"/>
      <sheetName val="TechA"/>
      <sheetName val="TechB"/>
      <sheetName val="Fuel Tech"/>
      <sheetName val="Emis"/>
      <sheetName val="Fuel"/>
      <sheetName val="O&amp;M waste "/>
    </sheetNames>
    <sheetDataSet>
      <sheetData sheetId="0"/>
      <sheetData sheetId="1"/>
      <sheetData sheetId="2"/>
      <sheetData sheetId="3"/>
      <sheetData sheetId="4"/>
      <sheetData sheetId="5"/>
      <sheetData sheetId="6"/>
      <sheetData sheetId="7"/>
      <sheetData sheetId="8"/>
      <sheetData sheetId="9"/>
      <sheetData sheetId="10"/>
      <sheetData sheetId="11"/>
      <sheetData sheetId="12">
        <row r="4">
          <cell r="C4">
            <v>1.49</v>
          </cell>
          <cell r="D4">
            <v>49.459722222222226</v>
          </cell>
        </row>
        <row r="5">
          <cell r="D5">
            <v>13.658333333333333</v>
          </cell>
        </row>
      </sheetData>
    </sheetDataSet>
  </externalBook>
</externalLink>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9"/>
  </sheetPr>
  <dimension ref="A3:E31"/>
  <sheetViews>
    <sheetView workbookViewId="0">
      <selection activeCell="D11" sqref="D11:D12"/>
    </sheetView>
  </sheetViews>
  <sheetFormatPr baseColWidth="10" defaultColWidth="9.06640625" defaultRowHeight="12.75"/>
  <cols>
    <col min="1" max="1" width="11.53125" customWidth="1"/>
    <col min="2" max="2" width="15.73046875" customWidth="1"/>
    <col min="3" max="3" width="13.796875" customWidth="1"/>
    <col min="4" max="4" width="19.796875" customWidth="1"/>
    <col min="5" max="5" width="60.265625" customWidth="1"/>
  </cols>
  <sheetData>
    <row r="3" spans="1:5" ht="13.15">
      <c r="A3" s="54" t="s">
        <v>34</v>
      </c>
      <c r="B3" s="54" t="s">
        <v>35</v>
      </c>
      <c r="C3" s="54" t="s">
        <v>36</v>
      </c>
      <c r="D3" s="54" t="s">
        <v>37</v>
      </c>
      <c r="E3" s="54" t="s">
        <v>38</v>
      </c>
    </row>
    <row r="4" spans="1:5" s="62" customFormat="1">
      <c r="A4" s="64">
        <v>43114</v>
      </c>
      <c r="B4" s="62" t="s">
        <v>270</v>
      </c>
      <c r="E4" s="62" t="s">
        <v>271</v>
      </c>
    </row>
    <row r="5" spans="1:5" s="62" customFormat="1">
      <c r="A5" s="64">
        <v>43021</v>
      </c>
      <c r="B5" s="62" t="s">
        <v>268</v>
      </c>
      <c r="C5" s="62" t="s">
        <v>45</v>
      </c>
      <c r="D5" s="62" t="str">
        <f>ADDRESS(ROW('Deact LineCap'!G62),COLUMN('Deact LineCap'!G62),4,1)&amp;","&amp;ADDRESS(ROW('Deact LineCap'!G61),COLUMN('Deact LineCap'!G61),4,1)&amp;","&amp;ADDRESS(ROW('Deact LineCap'!G54),COLUMN('Deact LineCap'!G54),4,1)&amp;","&amp;ADDRESS(ROW('Deact LineCap'!G53),COLUMN('Deact LineCap'!G53),4,1)&amp;","&amp;ADDRESS(ROW('Deact LineCap'!G46),COLUMN('Deact LineCap'!G46),4,1)&amp;","&amp;ADDRESS(ROW('Deact LineCap'!G45),COLUMN('Deact LineCap'!G45),4,1)</f>
        <v>G62,G61,G54,G53,G46,G45</v>
      </c>
      <c r="E5" s="62" t="s">
        <v>269</v>
      </c>
    </row>
    <row r="6" spans="1:5" s="62" customFormat="1">
      <c r="A6" s="64">
        <v>42814</v>
      </c>
      <c r="B6" s="62" t="s">
        <v>39</v>
      </c>
      <c r="C6" s="62" t="s">
        <v>243</v>
      </c>
      <c r="D6" s="62" t="str">
        <f>ADDRESS(ROW(Intro!A1),COLUMN(Intro!A1),4,1)</f>
        <v>A1</v>
      </c>
      <c r="E6" s="62" t="s">
        <v>247</v>
      </c>
    </row>
    <row r="7" spans="1:5" s="62" customFormat="1">
      <c r="A7" s="64">
        <v>42536</v>
      </c>
      <c r="B7" s="62" t="s">
        <v>50</v>
      </c>
      <c r="C7" s="62" t="s">
        <v>245</v>
      </c>
      <c r="E7" s="62" t="s">
        <v>246</v>
      </c>
    </row>
    <row r="8" spans="1:5" s="62" customFormat="1">
      <c r="A8" s="64">
        <v>42528</v>
      </c>
      <c r="B8" s="62" t="s">
        <v>242</v>
      </c>
      <c r="C8" s="62" t="s">
        <v>243</v>
      </c>
      <c r="D8" s="62" t="str">
        <f>ADDRESS(ROW(Intro!B1),COLUMN(Intro!B1),4,1)</f>
        <v>B1</v>
      </c>
      <c r="E8" s="62" t="s">
        <v>244</v>
      </c>
    </row>
    <row r="9" spans="1:5" s="62" customFormat="1">
      <c r="A9" s="64">
        <v>42520</v>
      </c>
      <c r="B9" s="62" t="s">
        <v>50</v>
      </c>
      <c r="C9" s="62" t="s">
        <v>194</v>
      </c>
      <c r="D9" s="62" t="str">
        <f>ADDRESS(ROW('DATA Linecap and AF'!C51),COLUMN('DATA Linecap and AF'!C51),4,1)</f>
        <v>C51</v>
      </c>
      <c r="E9" s="62" t="s">
        <v>225</v>
      </c>
    </row>
    <row r="10" spans="1:5" s="62" customFormat="1">
      <c r="A10" s="64">
        <v>42520</v>
      </c>
      <c r="B10" s="62" t="s">
        <v>50</v>
      </c>
      <c r="C10" s="62" t="s">
        <v>74</v>
      </c>
      <c r="D10" s="62" t="str">
        <f>ADDRESS(ROW(AF!P5),COLUMN(AF!P5),4,1)</f>
        <v>P5</v>
      </c>
      <c r="E10" s="62" t="s">
        <v>224</v>
      </c>
    </row>
    <row r="11" spans="1:5" s="62" customFormat="1">
      <c r="A11" s="64">
        <v>42520</v>
      </c>
      <c r="B11" s="62" t="s">
        <v>50</v>
      </c>
      <c r="C11" s="62" t="s">
        <v>45</v>
      </c>
      <c r="D11" s="62" t="str">
        <f>ADDRESS(ROW('Deact LineCap'!E17),COLUMN('Deact LineCap'!E17),4,1)</f>
        <v>E17</v>
      </c>
      <c r="E11" s="62" t="s">
        <v>223</v>
      </c>
    </row>
    <row r="12" spans="1:5" s="62" customFormat="1">
      <c r="A12" s="64">
        <v>42520</v>
      </c>
      <c r="B12" s="62" t="s">
        <v>50</v>
      </c>
      <c r="C12" s="62" t="s">
        <v>45</v>
      </c>
      <c r="D12" s="62" t="str">
        <f>ADDRESS(ROW('Deact LineCap'!A25),COLUMN('Deact LineCap'!A25),4,1)</f>
        <v>A25</v>
      </c>
      <c r="E12" s="62" t="s">
        <v>209</v>
      </c>
    </row>
    <row r="13" spans="1:5" s="62" customFormat="1">
      <c r="A13" s="64">
        <v>42520</v>
      </c>
      <c r="B13" s="62" t="s">
        <v>50</v>
      </c>
      <c r="C13" s="62" t="s">
        <v>45</v>
      </c>
      <c r="D13" s="62" t="str">
        <f>ADDRESS(ROW('Deact LineCap'!E17),COLUMN('Deact LineCap'!E17),4,1)&amp;":"&amp;ADDRESS(ROW('Deact LineCap'!E24),COLUMN('Deact LineCap'!E24),4,1)</f>
        <v>E17:E24</v>
      </c>
      <c r="E13" s="62" t="s">
        <v>210</v>
      </c>
    </row>
    <row r="14" spans="1:5" s="62" customFormat="1">
      <c r="A14" s="64">
        <v>42493</v>
      </c>
      <c r="B14" s="62" t="s">
        <v>50</v>
      </c>
      <c r="C14" s="62" t="s">
        <v>51</v>
      </c>
      <c r="D14" s="62" t="s">
        <v>249</v>
      </c>
      <c r="E14" s="62" t="s">
        <v>198</v>
      </c>
    </row>
    <row r="15" spans="1:5" s="62" customFormat="1">
      <c r="A15" s="64">
        <v>42481</v>
      </c>
      <c r="B15" s="62" t="s">
        <v>50</v>
      </c>
      <c r="C15" s="62" t="s">
        <v>194</v>
      </c>
      <c r="D15" s="62" t="str">
        <f>ADDRESS(ROW('DATA Linecap and AF'!A1),COLUMN('DATA Linecap and AF'!A1),4,1)</f>
        <v>A1</v>
      </c>
      <c r="E15" s="62" t="s">
        <v>195</v>
      </c>
    </row>
    <row r="16" spans="1:5" s="62" customFormat="1">
      <c r="A16" s="64">
        <v>42342</v>
      </c>
      <c r="B16" s="62" t="s">
        <v>50</v>
      </c>
      <c r="C16" s="62" t="s">
        <v>45</v>
      </c>
      <c r="D16" s="62" t="e">
        <f>ADDRESS(ROW('Deact LineCap'!#REF!),COLUMN('Deact LineCap'!#REF!),4,1)&amp;":"&amp;ADDRESS(ROW('Deact LineCap'!#REF!),COLUMN('Deact LineCap'!#REF!),4,1)</f>
        <v>#REF!</v>
      </c>
      <c r="E16" s="62" t="s">
        <v>187</v>
      </c>
    </row>
    <row r="17" spans="1:5" s="62" customFormat="1">
      <c r="A17" s="64">
        <v>42339</v>
      </c>
      <c r="B17" s="62" t="s">
        <v>50</v>
      </c>
      <c r="C17" s="62" t="s">
        <v>47</v>
      </c>
      <c r="D17" s="62" t="s">
        <v>251</v>
      </c>
      <c r="E17" s="62" t="s">
        <v>177</v>
      </c>
    </row>
    <row r="18" spans="1:5" s="62" customFormat="1">
      <c r="A18" s="64">
        <v>42338</v>
      </c>
      <c r="B18" s="62" t="s">
        <v>50</v>
      </c>
      <c r="C18" s="62" t="s">
        <v>74</v>
      </c>
      <c r="D18" s="62" t="str">
        <f>ADDRESS(ROW('DATA Linecap and AF'!B55),COLUMN('DATA Linecap and AF'!B55),4,1)</f>
        <v>B55</v>
      </c>
      <c r="E18" s="62" t="s">
        <v>176</v>
      </c>
    </row>
    <row r="19" spans="1:5" s="62" customFormat="1">
      <c r="A19" s="64">
        <v>42330</v>
      </c>
      <c r="B19" s="62" t="s">
        <v>50</v>
      </c>
      <c r="C19" s="62" t="s">
        <v>40</v>
      </c>
      <c r="D19" s="62" t="str">
        <f>ADDRESS(ROW(AVA!D17),COLUMN(AVA!D17),4,1)&amp;":"&amp;ADDRESS(ROW(AVA!D18),COLUMN(AVA!D18),4,1)</f>
        <v>D17:D18</v>
      </c>
      <c r="E19" s="62" t="s">
        <v>165</v>
      </c>
    </row>
    <row r="20" spans="1:5" s="62" customFormat="1">
      <c r="A20" s="64">
        <v>42327</v>
      </c>
      <c r="B20" s="62" t="s">
        <v>50</v>
      </c>
      <c r="C20" s="62" t="s">
        <v>45</v>
      </c>
      <c r="D20" s="62" t="str">
        <f>ADDRESS(ROW('DATA Linecap and AF'!E14),COLUMN('DATA Linecap and AF'!E14),4,1)&amp;","&amp;ADDRESS(ROW('DATA Linecap and AF'!F14),COLUMN('DATA Linecap and AF'!F14),4,1)&amp;","&amp;ADDRESS(ROW('DATA Linecap and AF'!G14),COLUMN('DATA Linecap and AF'!G14),4,1)&amp;","&amp;ADDRESS(ROW('DATA Linecap and AF'!H14),COLUMN('DATA Linecap and AF'!H14),4,1)&amp;","&amp;ADDRESS(ROW('DATA Linecap and AF'!I14),COLUMN('DATA Linecap and AF'!I14),4,1)&amp;","&amp;ADDRESS(ROW('DATA Linecap and AF'!J14),COLUMN('DATA Linecap and AF'!J14),4,1)&amp;","&amp;ADDRESS(ROW('DATA Linecap and AF'!K14),COLUMN('DATA Linecap and AF'!K14),4,1)&amp;","&amp;ADDRESS(ROW('DATA Linecap and AF'!L14),COLUMN('DATA Linecap and AF'!L14),4,1)&amp;","&amp;ADDRESS(ROW('DATA Linecap and AF'!M14),COLUMN('DATA Linecap and AF'!M14),4,1)&amp;","&amp;ADDRESS(ROW('DATA Linecap and AF'!N14),COLUMN('DATA Linecap and AF'!N14),4,1)&amp;","&amp;ADDRESS(ROW('DATA Linecap and AF'!O14),COLUMN('DATA Linecap and AF'!O14),4,1)&amp;","&amp;ADDRESS(ROW('DATA Linecap and AF'!P14),COLUMN('DATA Linecap and AF'!P14),4,1)&amp;","&amp;ADDRESS(ROW('DATA Linecap and AF'!Q14),COLUMN('DATA Linecap and AF'!Q14),4,1)&amp;","&amp;ADDRESS(ROW('DATA Linecap and AF'!R14),COLUMN('DATA Linecap and AF'!R14),4,1)&amp;","&amp;ADDRESS(ROW('DATA Linecap and AF'!G12),COLUMN('DATA Linecap and AF'!G12),4,1)&amp;","&amp;ADDRESS(ROW('DATA Linecap and AF'!H12),COLUMN('DATA Linecap and AF'!H12),4,1)&amp;","&amp;ADDRESS(ROW('DATA Linecap and AF'!E12),COLUMN('DATA Linecap and AF'!E12),4,1)&amp;","&amp;ADDRESS(ROW('DATA Linecap and AF'!F12),COLUMN('DATA Linecap and AF'!F12),4,1)&amp;","&amp;ADDRESS(ROW('DATA Linecap and AF'!I12),COLUMN('DATA Linecap and AF'!I12),4,1)&amp;","&amp;ADDRESS(ROW('DATA Linecap and AF'!J12),COLUMN('DATA Linecap and AF'!J12),4,1)&amp;","&amp;ADDRESS(ROW('DATA Linecap and AF'!K12),COLUMN('DATA Linecap and AF'!K12),4,1)&amp;","&amp;ADDRESS(ROW('DATA Linecap and AF'!L12),COLUMN('DATA Linecap and AF'!L12),4,1)&amp;","&amp;ADDRESS(ROW('DATA Linecap and AF'!M12),COLUMN('DATA Linecap and AF'!M12),4,1)&amp;","&amp;ADDRESS(ROW('DATA Linecap and AF'!N12),COLUMN('DATA Linecap and AF'!N12),4,1)</f>
        <v>E14,F14,G14,H14,I14,J14,K14,L14,M14,N14,O14,P14,Q14,R14,G12,H12,E12,F12,I12,J12,K12,L12,M12,N12</v>
      </c>
      <c r="E20" s="62" t="s">
        <v>163</v>
      </c>
    </row>
    <row r="21" spans="1:5" s="62" customFormat="1">
      <c r="A21" s="64">
        <v>42327</v>
      </c>
      <c r="B21" s="62" t="s">
        <v>50</v>
      </c>
      <c r="C21" s="62" t="s">
        <v>45</v>
      </c>
      <c r="D21" s="62" t="str">
        <f>ADDRESS(ROW('Deact LineCap'!G11),COLUMN('Deact LineCap'!G11),4,1)</f>
        <v>G11</v>
      </c>
      <c r="E21" s="62" t="s">
        <v>70</v>
      </c>
    </row>
    <row r="22" spans="1:5" s="62" customFormat="1">
      <c r="A22" s="64">
        <v>42327</v>
      </c>
      <c r="B22" s="62" t="s">
        <v>50</v>
      </c>
      <c r="C22" s="62" t="s">
        <v>45</v>
      </c>
      <c r="D22" s="62" t="str">
        <f>ADDRESS(ROW('DATA Linecap and AF'!E12),COLUMN('DATA Linecap and AF'!E12),4,1)&amp;":"&amp;ADDRESS(ROW('DATA Linecap and AF'!F12),COLUMN('DATA Linecap and AF'!F12),4,1)</f>
        <v>E12:F12</v>
      </c>
      <c r="E22" s="62" t="s">
        <v>70</v>
      </c>
    </row>
    <row r="23" spans="1:5" s="62" customFormat="1">
      <c r="A23" s="64">
        <v>42314</v>
      </c>
      <c r="B23" s="62" t="s">
        <v>50</v>
      </c>
      <c r="C23" s="62" t="s">
        <v>45</v>
      </c>
      <c r="D23" s="62" t="e">
        <f>ADDRESS(ROW('DATA Linecap and AF'!#REF!),COLUMN('DATA Linecap and AF'!#REF!),4,1)</f>
        <v>#REF!</v>
      </c>
      <c r="E23" s="62" t="s">
        <v>68</v>
      </c>
    </row>
    <row r="24" spans="1:5" s="62" customFormat="1">
      <c r="A24" s="64">
        <v>42312</v>
      </c>
      <c r="B24" s="62" t="s">
        <v>50</v>
      </c>
      <c r="C24" s="62" t="s">
        <v>51</v>
      </c>
      <c r="D24" s="62" t="s">
        <v>250</v>
      </c>
      <c r="E24" s="62" t="s">
        <v>56</v>
      </c>
    </row>
    <row r="25" spans="1:5" s="62" customFormat="1">
      <c r="A25" s="64">
        <v>42264</v>
      </c>
      <c r="B25" s="62" t="s">
        <v>50</v>
      </c>
      <c r="C25" s="62" t="s">
        <v>51</v>
      </c>
      <c r="D25" s="62" t="e">
        <v>#REF!</v>
      </c>
      <c r="E25" s="62" t="s">
        <v>52</v>
      </c>
    </row>
    <row r="26" spans="1:5" s="62" customFormat="1">
      <c r="A26" s="64">
        <v>42242</v>
      </c>
      <c r="B26" s="62" t="s">
        <v>39</v>
      </c>
      <c r="C26" s="62" t="s">
        <v>45</v>
      </c>
      <c r="D26" s="62" t="str">
        <f>ADDRESS(ROW('Deact LineCap'!B4),COLUMN('Deact LineCap'!B4),4,1)</f>
        <v>B4</v>
      </c>
      <c r="E26" s="62" t="s">
        <v>49</v>
      </c>
    </row>
    <row r="27" spans="1:5" s="62" customFormat="1">
      <c r="A27" s="64">
        <v>42242</v>
      </c>
      <c r="B27" s="62" t="s">
        <v>39</v>
      </c>
      <c r="C27" s="62" t="s">
        <v>45</v>
      </c>
      <c r="D27" s="62" t="str">
        <f>ADDRESS(ROW('Deact LineCap'!D10),COLUMN('Deact LineCap'!D10),4,1)&amp;","&amp;ADDRESS(ROW('Deact LineCap'!D11),COLUMN('Deact LineCap'!D11),4,1)&amp;","&amp;ADDRESS(ROW('Deact LineCap'!D12),COLUMN('Deact LineCap'!D12),4,1)&amp;","&amp;ADDRESS(ROW('Deact LineCap'!D13),COLUMN('Deact LineCap'!D13),4,1)&amp;","&amp;ADDRESS(ROW('Deact LineCap'!D14),COLUMN('Deact LineCap'!D14),4,1)&amp;","&amp;ADDRESS(ROW('Deact LineCap'!D15),COLUMN('Deact LineCap'!D15),4,1)</f>
        <v>D10,D11,D12,D13,D14,D15</v>
      </c>
      <c r="E27" s="62" t="s">
        <v>48</v>
      </c>
    </row>
    <row r="28" spans="1:5" s="55" customFormat="1">
      <c r="A28" s="56">
        <v>42242</v>
      </c>
      <c r="B28" s="55" t="s">
        <v>39</v>
      </c>
      <c r="C28" s="55" t="s">
        <v>47</v>
      </c>
      <c r="D28" s="55" t="s">
        <v>252</v>
      </c>
      <c r="E28" s="62" t="s">
        <v>46</v>
      </c>
    </row>
    <row r="29" spans="1:5" s="55" customFormat="1">
      <c r="A29" s="56">
        <v>42242</v>
      </c>
      <c r="B29" s="55" t="s">
        <v>39</v>
      </c>
      <c r="C29" s="55" t="s">
        <v>45</v>
      </c>
      <c r="D29" s="55" t="str">
        <f>ADDRESS(ROW('Deact LineCap'!H5),COLUMN('Deact LineCap'!H5),4,1)</f>
        <v>H5</v>
      </c>
      <c r="E29" s="55" t="s">
        <v>46</v>
      </c>
    </row>
    <row r="30" spans="1:5" s="55" customFormat="1">
      <c r="A30" s="56">
        <v>42233</v>
      </c>
      <c r="B30" s="55" t="s">
        <v>39</v>
      </c>
      <c r="C30" s="55" t="s">
        <v>40</v>
      </c>
      <c r="D30" s="55" t="str">
        <f>ADDRESS(ROW(AVA!C6),COLUMN(AVA!C6),4,1)</f>
        <v>C6</v>
      </c>
      <c r="E30" s="55" t="s">
        <v>41</v>
      </c>
    </row>
    <row r="31" spans="1:5">
      <c r="A31" s="56">
        <v>42403</v>
      </c>
      <c r="B31" s="62" t="s">
        <v>188</v>
      </c>
      <c r="C31" s="62" t="s">
        <v>45</v>
      </c>
      <c r="D31" t="s">
        <v>189</v>
      </c>
      <c r="E31" s="62" t="s">
        <v>190</v>
      </c>
    </row>
  </sheetData>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9"/>
  </sheetPr>
  <dimension ref="B1:C16"/>
  <sheetViews>
    <sheetView workbookViewId="0">
      <selection activeCell="C26" sqref="C26"/>
    </sheetView>
  </sheetViews>
  <sheetFormatPr baseColWidth="10" defaultColWidth="9.19921875" defaultRowHeight="13.15"/>
  <cols>
    <col min="1" max="1" width="9.19921875" style="389"/>
    <col min="2" max="2" width="24" style="389" bestFit="1" customWidth="1"/>
    <col min="3" max="3" width="138.46484375" style="389" customWidth="1"/>
    <col min="4" max="16384" width="9.19921875" style="389"/>
  </cols>
  <sheetData>
    <row r="1" spans="2:3" ht="18">
      <c r="B1" s="388" t="s">
        <v>226</v>
      </c>
    </row>
    <row r="2" spans="2:3" ht="14.25">
      <c r="B2" s="393"/>
      <c r="C2" s="393"/>
    </row>
    <row r="3" spans="2:3" ht="14.25">
      <c r="B3" s="390" t="s">
        <v>227</v>
      </c>
      <c r="C3" s="393" t="s">
        <v>248</v>
      </c>
    </row>
    <row r="4" spans="2:3" ht="14.25">
      <c r="B4" s="390" t="s">
        <v>228</v>
      </c>
      <c r="C4" s="393"/>
    </row>
    <row r="5" spans="2:3" ht="14.25">
      <c r="B5" s="390"/>
      <c r="C5" s="393"/>
    </row>
    <row r="6" spans="2:3" ht="14.25">
      <c r="B6" s="390" t="s">
        <v>229</v>
      </c>
      <c r="C6" s="393" t="s">
        <v>230</v>
      </c>
    </row>
    <row r="7" spans="2:3" ht="14.25">
      <c r="B7" s="390"/>
      <c r="C7" s="393"/>
    </row>
    <row r="8" spans="2:3" ht="14.25">
      <c r="B8" s="391" t="s">
        <v>231</v>
      </c>
      <c r="C8" s="393"/>
    </row>
    <row r="9" spans="2:3" ht="14.25">
      <c r="B9" s="390"/>
      <c r="C9" s="393"/>
    </row>
    <row r="10" spans="2:3" ht="14.25">
      <c r="B10" s="392" t="s">
        <v>40</v>
      </c>
      <c r="C10" s="393" t="s">
        <v>232</v>
      </c>
    </row>
    <row r="11" spans="2:3" ht="14.25">
      <c r="B11" s="392" t="s">
        <v>233</v>
      </c>
      <c r="C11" s="393" t="s">
        <v>265</v>
      </c>
    </row>
    <row r="12" spans="2:3" ht="14.25">
      <c r="B12" s="392" t="s">
        <v>74</v>
      </c>
      <c r="C12" s="393" t="s">
        <v>234</v>
      </c>
    </row>
    <row r="13" spans="2:3" ht="14.25">
      <c r="B13" s="394" t="s">
        <v>235</v>
      </c>
      <c r="C13" s="393" t="s">
        <v>236</v>
      </c>
    </row>
    <row r="14" spans="2:3" ht="14.25">
      <c r="B14" s="394" t="s">
        <v>168</v>
      </c>
      <c r="C14" s="393" t="s">
        <v>237</v>
      </c>
    </row>
    <row r="15" spans="2:3" ht="14.25">
      <c r="B15" s="394" t="s">
        <v>238</v>
      </c>
      <c r="C15" s="393" t="s">
        <v>239</v>
      </c>
    </row>
    <row r="16" spans="2:3" ht="14.25">
      <c r="B16" s="394" t="s">
        <v>240</v>
      </c>
      <c r="C16" s="393" t="s">
        <v>241</v>
      </c>
    </row>
  </sheetData>
  <conditionalFormatting sqref="C3">
    <cfRule type="cellIs" dxfId="1" priority="1" operator="equal">
      <formula>"No"</formula>
    </cfRule>
    <cfRule type="cellIs" dxfId="0" priority="2" operator="equal">
      <formula>"Yes"</formula>
    </cfRule>
  </conditionalFormatting>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
    <tabColor rgb="FF92D050"/>
  </sheetPr>
  <dimension ref="C6:K32"/>
  <sheetViews>
    <sheetView workbookViewId="0">
      <selection activeCell="I19" sqref="I19"/>
    </sheetView>
  </sheetViews>
  <sheetFormatPr baseColWidth="10" defaultColWidth="9.06640625" defaultRowHeight="12.75"/>
  <cols>
    <col min="4" max="4" width="12.265625" bestFit="1" customWidth="1"/>
  </cols>
  <sheetData>
    <row r="6" spans="3:11" ht="13.15">
      <c r="C6" s="2" t="s">
        <v>3</v>
      </c>
      <c r="E6" s="4"/>
      <c r="F6" s="1"/>
      <c r="G6" s="1"/>
      <c r="H6" s="1"/>
    </row>
    <row r="7" spans="3:11" ht="13.5" thickBot="1">
      <c r="C7" s="5" t="s">
        <v>4</v>
      </c>
      <c r="D7" s="5" t="s">
        <v>5</v>
      </c>
      <c r="E7" s="5" t="s">
        <v>2</v>
      </c>
      <c r="F7" s="6" t="s">
        <v>0</v>
      </c>
      <c r="G7" s="6" t="s">
        <v>1</v>
      </c>
      <c r="H7" s="6" t="s">
        <v>272</v>
      </c>
      <c r="I7" s="6" t="s">
        <v>273</v>
      </c>
      <c r="J7" s="6" t="s">
        <v>274</v>
      </c>
      <c r="K7" s="6" t="s">
        <v>275</v>
      </c>
    </row>
    <row r="8" spans="3:11" ht="13.15">
      <c r="C8" s="53"/>
      <c r="D8" s="50" t="s">
        <v>6</v>
      </c>
      <c r="E8" s="51">
        <v>0</v>
      </c>
      <c r="F8" s="52"/>
      <c r="G8" s="52"/>
    </row>
    <row r="9" spans="3:11" ht="13.15">
      <c r="C9" s="3"/>
      <c r="D9" s="67" t="s">
        <v>253</v>
      </c>
      <c r="E9" s="68"/>
      <c r="F9" s="68"/>
      <c r="G9" s="69">
        <v>1</v>
      </c>
    </row>
    <row r="10" spans="3:11" ht="13.15">
      <c r="C10" s="3"/>
      <c r="D10" s="47" t="s">
        <v>254</v>
      </c>
      <c r="E10" s="48"/>
      <c r="F10" s="48"/>
      <c r="G10" s="49">
        <v>1</v>
      </c>
    </row>
    <row r="11" spans="3:11" ht="13.15">
      <c r="C11" s="3"/>
      <c r="D11" s="46" t="s">
        <v>255</v>
      </c>
      <c r="E11" s="45"/>
      <c r="F11" s="44">
        <v>1</v>
      </c>
      <c r="G11" s="44">
        <v>1</v>
      </c>
    </row>
    <row r="12" spans="3:11" ht="13.15">
      <c r="C12" s="3"/>
      <c r="D12" s="46" t="s">
        <v>256</v>
      </c>
      <c r="E12" s="45"/>
      <c r="F12" s="44">
        <v>1</v>
      </c>
      <c r="G12" s="44">
        <v>1</v>
      </c>
    </row>
    <row r="13" spans="3:11" ht="13.15">
      <c r="C13" s="3"/>
      <c r="D13" s="67" t="s">
        <v>257</v>
      </c>
      <c r="E13" s="68"/>
      <c r="F13" s="69">
        <v>1</v>
      </c>
      <c r="G13" s="69">
        <v>1</v>
      </c>
    </row>
    <row r="14" spans="3:11" ht="13.15">
      <c r="C14" s="3"/>
      <c r="D14" s="47" t="s">
        <v>258</v>
      </c>
      <c r="E14" s="48"/>
      <c r="F14" s="49">
        <v>1</v>
      </c>
      <c r="G14" s="49">
        <v>1</v>
      </c>
    </row>
    <row r="15" spans="3:11" ht="13.15">
      <c r="C15" s="3"/>
      <c r="D15" s="46" t="s">
        <v>259</v>
      </c>
      <c r="E15" s="45"/>
      <c r="F15" s="45"/>
      <c r="G15" s="44">
        <v>1</v>
      </c>
    </row>
    <row r="16" spans="3:11" ht="13.15">
      <c r="C16" s="3"/>
      <c r="D16" s="46" t="s">
        <v>260</v>
      </c>
      <c r="E16" s="45"/>
      <c r="F16" s="45"/>
      <c r="G16" s="44">
        <v>1</v>
      </c>
    </row>
    <row r="17" spans="3:11" ht="13.15">
      <c r="C17" s="3"/>
      <c r="D17" s="396" t="s">
        <v>261</v>
      </c>
      <c r="E17" s="45"/>
      <c r="F17" s="45"/>
      <c r="G17" s="44">
        <v>1</v>
      </c>
    </row>
    <row r="18" spans="3:11" ht="13.15">
      <c r="C18" s="395"/>
      <c r="D18" s="397" t="s">
        <v>262</v>
      </c>
      <c r="E18" s="48"/>
      <c r="F18" s="48"/>
      <c r="G18" s="49">
        <v>1</v>
      </c>
    </row>
    <row r="19" spans="3:11">
      <c r="D19" s="429" t="s">
        <v>276</v>
      </c>
      <c r="H19">
        <v>1</v>
      </c>
    </row>
    <row r="20" spans="3:11">
      <c r="C20" s="43"/>
      <c r="D20" s="429" t="s">
        <v>277</v>
      </c>
      <c r="H20">
        <v>1</v>
      </c>
    </row>
    <row r="21" spans="3:11">
      <c r="D21" s="429" t="s">
        <v>278</v>
      </c>
      <c r="I21">
        <v>1</v>
      </c>
    </row>
    <row r="22" spans="3:11">
      <c r="D22" s="429" t="s">
        <v>279</v>
      </c>
      <c r="J22">
        <v>1</v>
      </c>
    </row>
    <row r="23" spans="3:11">
      <c r="D23" s="429" t="s">
        <v>280</v>
      </c>
      <c r="K23">
        <v>1</v>
      </c>
    </row>
    <row r="24" spans="3:11">
      <c r="D24" s="429" t="s">
        <v>281</v>
      </c>
      <c r="I24">
        <v>1</v>
      </c>
    </row>
    <row r="25" spans="3:11">
      <c r="D25" s="429" t="s">
        <v>282</v>
      </c>
      <c r="J25">
        <v>1</v>
      </c>
    </row>
    <row r="26" spans="3:11">
      <c r="D26" s="429" t="s">
        <v>283</v>
      </c>
      <c r="K26">
        <v>1</v>
      </c>
    </row>
    <row r="27" spans="3:11">
      <c r="D27" s="429" t="s">
        <v>284</v>
      </c>
      <c r="I27">
        <v>1</v>
      </c>
    </row>
    <row r="28" spans="3:11">
      <c r="D28" s="429" t="s">
        <v>285</v>
      </c>
      <c r="J28">
        <v>1</v>
      </c>
    </row>
    <row r="29" spans="3:11">
      <c r="D29" s="429" t="s">
        <v>286</v>
      </c>
      <c r="K29">
        <v>1</v>
      </c>
    </row>
    <row r="30" spans="3:11">
      <c r="D30" s="429" t="s">
        <v>287</v>
      </c>
      <c r="I30">
        <v>1</v>
      </c>
    </row>
    <row r="31" spans="3:11">
      <c r="D31" s="429" t="s">
        <v>288</v>
      </c>
      <c r="J31">
        <v>1</v>
      </c>
    </row>
    <row r="32" spans="3:11">
      <c r="D32" s="429" t="s">
        <v>289</v>
      </c>
      <c r="K32">
        <v>1</v>
      </c>
    </row>
  </sheetData>
  <pageMargins left="0.7" right="0.7" top="0.75" bottom="0.75" header="0.3" footer="0.3"/>
  <pageSetup paperSize="9" orientation="portrait"/>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92D050"/>
  </sheetPr>
  <dimension ref="B4:AO197"/>
  <sheetViews>
    <sheetView topLeftCell="A19" zoomScale="59" workbookViewId="0">
      <selection activeCell="K58" sqref="K58"/>
    </sheetView>
  </sheetViews>
  <sheetFormatPr baseColWidth="10" defaultColWidth="10.73046875" defaultRowHeight="12.75"/>
  <cols>
    <col min="1" max="1" width="11.19921875" style="14" customWidth="1"/>
    <col min="2" max="2" width="10.73046875" style="14"/>
    <col min="3" max="3" width="8.46484375" style="14" bestFit="1" customWidth="1"/>
    <col min="4" max="4" width="8.265625" style="14" bestFit="1" customWidth="1"/>
    <col min="5" max="5" width="5" style="14" bestFit="1" customWidth="1"/>
    <col min="6" max="6" width="4.53125" style="14" bestFit="1" customWidth="1"/>
    <col min="7" max="7" width="5" style="14" bestFit="1" customWidth="1"/>
    <col min="8" max="8" width="6.796875" style="14" bestFit="1" customWidth="1"/>
    <col min="9" max="9" width="14.73046875" style="14" bestFit="1" customWidth="1"/>
    <col min="10" max="12" width="10.73046875" style="14"/>
    <col min="13" max="13" width="39" style="14" bestFit="1" customWidth="1"/>
    <col min="14" max="22" width="10.73046875" style="14"/>
    <col min="23" max="23" width="27.73046875" style="14" customWidth="1"/>
    <col min="24" max="24" width="11.53125" style="14" bestFit="1" customWidth="1"/>
    <col min="25" max="25" width="10.73046875" style="14"/>
    <col min="26" max="26" width="10.73046875" style="14" customWidth="1"/>
    <col min="27" max="34" width="10.73046875" style="14"/>
    <col min="35" max="35" width="25.265625" style="14" customWidth="1"/>
    <col min="36" max="16384" width="10.73046875" style="14"/>
  </cols>
  <sheetData>
    <row r="4" spans="2:41" ht="14.25">
      <c r="B4" s="7" t="s">
        <v>7</v>
      </c>
      <c r="C4" s="12"/>
      <c r="D4" s="12"/>
      <c r="E4" s="12"/>
      <c r="F4" s="12"/>
      <c r="G4" s="12"/>
      <c r="H4" s="12"/>
      <c r="I4" s="8"/>
    </row>
    <row r="5" spans="2:41" ht="13.5" thickBot="1">
      <c r="B5" s="9" t="s">
        <v>8</v>
      </c>
      <c r="C5" s="9" t="s">
        <v>9</v>
      </c>
      <c r="D5" s="9" t="s">
        <v>10</v>
      </c>
      <c r="E5" s="9" t="s">
        <v>11</v>
      </c>
      <c r="F5" s="10" t="s">
        <v>0</v>
      </c>
      <c r="G5" s="10" t="s">
        <v>1</v>
      </c>
      <c r="H5" s="58" t="s">
        <v>42</v>
      </c>
      <c r="I5" s="11" t="s">
        <v>12</v>
      </c>
    </row>
    <row r="6" spans="2:41" ht="14.25">
      <c r="B6" s="30"/>
      <c r="C6" s="30" t="s">
        <v>28</v>
      </c>
      <c r="D6" s="57" t="s">
        <v>29</v>
      </c>
      <c r="E6" s="30">
        <v>0</v>
      </c>
      <c r="F6" s="31">
        <v>5</v>
      </c>
      <c r="G6" s="31">
        <v>5</v>
      </c>
      <c r="H6" s="59" t="s">
        <v>44</v>
      </c>
      <c r="I6" s="30" t="s">
        <v>27</v>
      </c>
    </row>
    <row r="8" spans="2:41" ht="14.25">
      <c r="B8" s="7" t="s">
        <v>263</v>
      </c>
      <c r="C8" s="12"/>
      <c r="D8" s="12"/>
      <c r="E8" s="12"/>
      <c r="F8" s="12"/>
      <c r="G8" s="12"/>
      <c r="H8" s="12"/>
      <c r="I8" s="8"/>
    </row>
    <row r="9" spans="2:41" ht="13.5" thickBot="1">
      <c r="B9" s="9" t="s">
        <v>8</v>
      </c>
      <c r="C9" s="9" t="s">
        <v>9</v>
      </c>
      <c r="D9" s="9" t="s">
        <v>10</v>
      </c>
      <c r="E9" s="9" t="s">
        <v>11</v>
      </c>
      <c r="F9" s="10" t="s">
        <v>0</v>
      </c>
      <c r="G9" s="10" t="s">
        <v>1</v>
      </c>
      <c r="H9" s="58" t="s">
        <v>42</v>
      </c>
      <c r="I9" s="11" t="s">
        <v>12</v>
      </c>
    </row>
    <row r="10" spans="2:41" ht="14.25">
      <c r="B10" s="12"/>
      <c r="C10" s="65" t="s">
        <v>28</v>
      </c>
      <c r="D10" s="66" t="s">
        <v>29</v>
      </c>
      <c r="E10" s="12">
        <v>2010</v>
      </c>
      <c r="F10" s="32"/>
      <c r="G10" s="32">
        <f>'DATA Linecap and AF'!D$12*8760*3.6*10^-3</f>
        <v>31.536000000000001</v>
      </c>
      <c r="H10" s="60" t="s">
        <v>43</v>
      </c>
      <c r="I10" s="63" t="str">
        <f>AVA!$D$9</f>
        <v>IMPELC-DKNO</v>
      </c>
      <c r="M10" s="71" t="s">
        <v>67</v>
      </c>
      <c r="N10" s="72"/>
      <c r="O10" s="72"/>
      <c r="P10" s="73"/>
      <c r="Q10" s="73"/>
      <c r="R10" s="73"/>
      <c r="S10" s="73"/>
      <c r="T10" s="73"/>
      <c r="U10" s="73"/>
      <c r="V10" s="73"/>
      <c r="W10" s="73"/>
      <c r="X10" s="73"/>
      <c r="Y10" s="73"/>
      <c r="Z10" s="73"/>
      <c r="AA10" s="73"/>
      <c r="AB10" s="73"/>
      <c r="AC10" s="73"/>
      <c r="AD10" s="73"/>
      <c r="AE10" s="73"/>
      <c r="AF10" s="73"/>
      <c r="AG10" s="73"/>
      <c r="AH10" s="73"/>
      <c r="AI10" s="73"/>
      <c r="AL10"/>
      <c r="AM10"/>
      <c r="AN10"/>
      <c r="AO10"/>
    </row>
    <row r="11" spans="2:41" ht="14.25">
      <c r="B11" s="12"/>
      <c r="C11" s="65" t="s">
        <v>28</v>
      </c>
      <c r="D11" s="66" t="s">
        <v>29</v>
      </c>
      <c r="E11" s="12">
        <v>2010</v>
      </c>
      <c r="F11" s="32"/>
      <c r="G11" s="32">
        <f>'DATA Linecap and AF'!$C$12*8760*3.6*10^-3</f>
        <v>31.536000000000001</v>
      </c>
      <c r="H11" s="60" t="s">
        <v>43</v>
      </c>
      <c r="I11" s="28" t="str">
        <f>AVA!$D$10</f>
        <v>EXPELC-DKNO</v>
      </c>
      <c r="M11" s="71"/>
      <c r="N11" s="200"/>
      <c r="O11" s="200"/>
      <c r="P11" s="73"/>
      <c r="Q11" s="73"/>
      <c r="R11" s="73"/>
      <c r="S11" s="73"/>
      <c r="T11" s="73"/>
      <c r="U11" s="73"/>
      <c r="V11" s="73"/>
      <c r="W11" s="73"/>
      <c r="X11" s="73"/>
      <c r="Y11" s="73"/>
      <c r="Z11" s="73"/>
      <c r="AA11" s="73"/>
      <c r="AB11" s="73"/>
      <c r="AC11" s="73"/>
      <c r="AD11" s="73"/>
      <c r="AE11" s="73"/>
      <c r="AF11" s="73"/>
      <c r="AG11" s="73"/>
      <c r="AH11" s="73"/>
      <c r="AI11" s="73"/>
      <c r="AL11"/>
      <c r="AM11"/>
      <c r="AN11"/>
      <c r="AO11"/>
    </row>
    <row r="12" spans="2:41" ht="14.25">
      <c r="B12" s="12"/>
      <c r="C12" s="65" t="s">
        <v>28</v>
      </c>
      <c r="D12" s="66" t="s">
        <v>29</v>
      </c>
      <c r="E12" s="12">
        <v>2010</v>
      </c>
      <c r="F12" s="32">
        <f>'DATA Linecap and AF'!D9*8760*3.6*10^-3</f>
        <v>40.9968</v>
      </c>
      <c r="G12" s="32">
        <f>'DATA Linecap and AF'!D13*8760*3.6*10^-3</f>
        <v>21.444479999999999</v>
      </c>
      <c r="H12" s="60" t="s">
        <v>43</v>
      </c>
      <c r="I12" s="28" t="str">
        <f>AVA!$D$11</f>
        <v>IMPELC-DKSE</v>
      </c>
      <c r="M12" s="71"/>
      <c r="N12" s="200"/>
      <c r="O12" s="200"/>
      <c r="P12" s="73"/>
      <c r="Q12" s="73"/>
      <c r="R12" s="73"/>
      <c r="S12" s="73"/>
      <c r="T12" s="73"/>
      <c r="U12" s="73"/>
      <c r="V12" s="73"/>
      <c r="W12" s="73"/>
      <c r="X12" s="73"/>
      <c r="Y12" s="73"/>
      <c r="Z12" s="73"/>
      <c r="AA12" s="73"/>
      <c r="AB12" s="73"/>
      <c r="AC12" s="73"/>
      <c r="AD12" s="73"/>
      <c r="AE12" s="73"/>
      <c r="AF12" s="73"/>
      <c r="AG12" s="73"/>
      <c r="AH12" s="73"/>
      <c r="AI12" s="73"/>
      <c r="AL12"/>
      <c r="AM12"/>
      <c r="AN12"/>
      <c r="AO12"/>
    </row>
    <row r="13" spans="2:41" ht="14.25">
      <c r="B13" s="12"/>
      <c r="C13" s="65" t="s">
        <v>28</v>
      </c>
      <c r="D13" s="66" t="s">
        <v>29</v>
      </c>
      <c r="E13" s="12">
        <v>2010</v>
      </c>
      <c r="F13" s="32">
        <f>'DATA Linecap and AF'!C9*8760*3.6*10^-3</f>
        <v>53.611200000000004</v>
      </c>
      <c r="G13" s="32">
        <f>'DATA Linecap and AF'!C13*8760*3.6*10^-3</f>
        <v>23.336639999999999</v>
      </c>
      <c r="H13" s="60" t="s">
        <v>43</v>
      </c>
      <c r="I13" s="28" t="str">
        <f>AVA!$D$12</f>
        <v>EXPELC-DKSE</v>
      </c>
      <c r="M13" s="74" t="s">
        <v>30</v>
      </c>
      <c r="N13" s="75"/>
      <c r="O13" s="74"/>
      <c r="P13" s="74"/>
      <c r="Q13" s="74"/>
      <c r="R13" s="74"/>
      <c r="S13" s="74"/>
      <c r="T13" s="74"/>
      <c r="U13" s="74"/>
      <c r="V13" s="74"/>
      <c r="W13" s="74"/>
      <c r="X13" s="73"/>
      <c r="Y13" s="73"/>
      <c r="Z13" s="73"/>
      <c r="AA13" s="73"/>
      <c r="AB13" s="73"/>
      <c r="AC13" s="73"/>
      <c r="AD13" s="73"/>
      <c r="AE13" s="73"/>
      <c r="AF13" s="73"/>
      <c r="AG13" s="73"/>
      <c r="AH13" s="73"/>
      <c r="AI13" s="73"/>
      <c r="AL13"/>
      <c r="AM13"/>
      <c r="AN13"/>
      <c r="AO13"/>
    </row>
    <row r="14" spans="2:41" ht="14.55" customHeight="1">
      <c r="B14" s="12"/>
      <c r="C14" s="65" t="s">
        <v>28</v>
      </c>
      <c r="D14" s="66" t="s">
        <v>29</v>
      </c>
      <c r="E14" s="12">
        <v>2010</v>
      </c>
      <c r="F14" s="32">
        <f>('DATA Linecap and AF'!D10+'DATA Linecap and AF'!D11)*8760*3.6*10^-3</f>
        <v>18.921600000000002</v>
      </c>
      <c r="G14" s="32">
        <f>'DATA Linecap and AF'!D14*8760*3.6*10^-3</f>
        <v>29.959200000000003</v>
      </c>
      <c r="H14" s="60" t="s">
        <v>43</v>
      </c>
      <c r="I14" s="28" t="str">
        <f>AVA!$D$13</f>
        <v>IMPELC-DKDE</v>
      </c>
      <c r="M14" s="404" t="s">
        <v>16</v>
      </c>
      <c r="N14" s="408">
        <v>2010</v>
      </c>
      <c r="O14" s="409"/>
      <c r="P14" s="410" t="s">
        <v>31</v>
      </c>
      <c r="Q14" s="411"/>
      <c r="R14" s="410">
        <v>2015</v>
      </c>
      <c r="S14" s="411"/>
      <c r="T14" s="410">
        <v>2016</v>
      </c>
      <c r="U14" s="411"/>
      <c r="V14" s="410">
        <v>2017</v>
      </c>
      <c r="W14" s="411"/>
      <c r="X14" s="410">
        <v>2018</v>
      </c>
      <c r="Y14" s="411"/>
      <c r="Z14" s="410">
        <v>2019</v>
      </c>
      <c r="AA14" s="411"/>
      <c r="AB14" s="410">
        <v>2020</v>
      </c>
      <c r="AC14" s="411"/>
      <c r="AD14" s="406">
        <v>2025</v>
      </c>
      <c r="AE14" s="407"/>
      <c r="AF14" s="406">
        <v>2030</v>
      </c>
      <c r="AG14" s="407"/>
      <c r="AH14" s="406">
        <v>2035</v>
      </c>
      <c r="AI14" s="407"/>
      <c r="AL14"/>
      <c r="AM14"/>
      <c r="AN14"/>
      <c r="AO14"/>
    </row>
    <row r="15" spans="2:41" ht="14.25">
      <c r="B15" s="28"/>
      <c r="C15" s="65" t="s">
        <v>28</v>
      </c>
      <c r="D15" s="66" t="s">
        <v>29</v>
      </c>
      <c r="E15" s="28">
        <v>2010</v>
      </c>
      <c r="F15" s="32">
        <f>('DATA Linecap and AF'!C10+'DATA Linecap and AF'!C11)*8760*3.6*10^-3</f>
        <v>18.921600000000002</v>
      </c>
      <c r="G15" s="32">
        <f>'DATA Linecap and AF'!C14*8760*3.6*10^-3</f>
        <v>47.304000000000002</v>
      </c>
      <c r="H15" s="60" t="s">
        <v>43</v>
      </c>
      <c r="I15" s="28" t="str">
        <f>AVA!$D$14</f>
        <v>EXPELC-DKDE</v>
      </c>
      <c r="M15" s="405"/>
      <c r="N15" s="77" t="s">
        <v>14</v>
      </c>
      <c r="O15" s="78" t="s">
        <v>13</v>
      </c>
      <c r="P15" s="79" t="s">
        <v>17</v>
      </c>
      <c r="Q15" s="80" t="s">
        <v>13</v>
      </c>
      <c r="R15" s="79" t="s">
        <v>17</v>
      </c>
      <c r="S15" s="80" t="s">
        <v>13</v>
      </c>
      <c r="T15" s="79" t="s">
        <v>17</v>
      </c>
      <c r="U15" s="81" t="s">
        <v>13</v>
      </c>
      <c r="V15" s="79" t="s">
        <v>17</v>
      </c>
      <c r="W15" s="80" t="s">
        <v>13</v>
      </c>
      <c r="X15" s="79" t="s">
        <v>17</v>
      </c>
      <c r="Y15" s="81" t="s">
        <v>13</v>
      </c>
      <c r="Z15" s="79" t="s">
        <v>17</v>
      </c>
      <c r="AA15" s="80" t="s">
        <v>13</v>
      </c>
      <c r="AB15" s="79" t="s">
        <v>17</v>
      </c>
      <c r="AC15" s="82" t="s">
        <v>13</v>
      </c>
      <c r="AD15" s="83" t="s">
        <v>17</v>
      </c>
      <c r="AE15" s="82" t="s">
        <v>13</v>
      </c>
      <c r="AF15" s="83" t="s">
        <v>17</v>
      </c>
      <c r="AG15" s="82" t="s">
        <v>13</v>
      </c>
      <c r="AH15" s="83" t="s">
        <v>17</v>
      </c>
      <c r="AI15" s="82" t="s">
        <v>13</v>
      </c>
      <c r="AL15"/>
      <c r="AM15"/>
      <c r="AN15"/>
      <c r="AO15"/>
    </row>
    <row r="16" spans="2:41" ht="14.25">
      <c r="C16" s="12" t="s">
        <v>28</v>
      </c>
      <c r="D16" s="34" t="s">
        <v>29</v>
      </c>
      <c r="E16" s="22">
        <v>2010</v>
      </c>
      <c r="F16" s="32"/>
      <c r="G16" s="32">
        <f>'DATA Linecap and AF'!F7*8760*3.6*10^-3</f>
        <v>0</v>
      </c>
      <c r="H16" s="60" t="s">
        <v>43</v>
      </c>
      <c r="I16" s="28" t="str">
        <f>AVA!$D$15</f>
        <v>IMPELC-DKNL</v>
      </c>
      <c r="M16" s="84" t="s">
        <v>18</v>
      </c>
      <c r="N16" s="85">
        <v>1.7</v>
      </c>
      <c r="O16" s="86">
        <v>1.3</v>
      </c>
      <c r="P16" s="87">
        <v>1.7</v>
      </c>
      <c r="Q16" s="88">
        <v>1.3</v>
      </c>
      <c r="R16" s="87">
        <v>1.7</v>
      </c>
      <c r="S16" s="88">
        <v>1.3</v>
      </c>
      <c r="T16" s="89">
        <v>1.7</v>
      </c>
      <c r="U16" s="88">
        <v>1.3</v>
      </c>
      <c r="V16" s="89">
        <v>1.7</v>
      </c>
      <c r="W16" s="88">
        <v>1.3</v>
      </c>
      <c r="X16" s="89">
        <v>1.7</v>
      </c>
      <c r="Y16" s="90">
        <v>1.3</v>
      </c>
      <c r="Z16" s="89">
        <v>1.7</v>
      </c>
      <c r="AA16" s="88">
        <v>1.3</v>
      </c>
      <c r="AB16" s="87">
        <v>1.7</v>
      </c>
      <c r="AC16" s="88">
        <v>1.3</v>
      </c>
      <c r="AD16" s="91">
        <v>1.7</v>
      </c>
      <c r="AE16" s="88">
        <v>1.3</v>
      </c>
      <c r="AF16" s="91">
        <v>1.7</v>
      </c>
      <c r="AG16" s="88">
        <v>1.3</v>
      </c>
      <c r="AH16" s="89">
        <v>1.7</v>
      </c>
      <c r="AI16" s="88">
        <v>1.3</v>
      </c>
      <c r="AL16"/>
      <c r="AM16"/>
      <c r="AN16"/>
      <c r="AO16"/>
    </row>
    <row r="17" spans="2:41" ht="14.25">
      <c r="C17" s="28" t="s">
        <v>28</v>
      </c>
      <c r="D17" s="36" t="s">
        <v>29</v>
      </c>
      <c r="E17" s="29">
        <v>2010</v>
      </c>
      <c r="F17" s="32"/>
      <c r="G17" s="32">
        <v>0</v>
      </c>
      <c r="H17" s="60" t="s">
        <v>43</v>
      </c>
      <c r="I17" s="28" t="str">
        <f>AVA!$D$16</f>
        <v>EXPELC-DKNL</v>
      </c>
      <c r="M17" s="92" t="s">
        <v>19</v>
      </c>
      <c r="N17" s="85">
        <v>0.6</v>
      </c>
      <c r="O17" s="86">
        <v>0.6</v>
      </c>
      <c r="P17" s="87">
        <v>0.6</v>
      </c>
      <c r="Q17" s="88">
        <v>0.6</v>
      </c>
      <c r="R17" s="87">
        <v>0.6</v>
      </c>
      <c r="S17" s="88">
        <v>0.6</v>
      </c>
      <c r="T17" s="87">
        <v>0.6</v>
      </c>
      <c r="U17" s="90">
        <v>0.6</v>
      </c>
      <c r="V17" s="87">
        <v>0.6</v>
      </c>
      <c r="W17" s="88">
        <v>0.6</v>
      </c>
      <c r="X17" s="87">
        <v>0.6</v>
      </c>
      <c r="Y17" s="90">
        <v>0.6</v>
      </c>
      <c r="Z17" s="87">
        <v>0.6</v>
      </c>
      <c r="AA17" s="88">
        <v>0.6</v>
      </c>
      <c r="AB17" s="87">
        <v>0.6</v>
      </c>
      <c r="AC17" s="88">
        <v>0.6</v>
      </c>
      <c r="AD17" s="87">
        <v>0.6</v>
      </c>
      <c r="AE17" s="88">
        <v>0.6</v>
      </c>
      <c r="AF17" s="87">
        <v>0.6</v>
      </c>
      <c r="AG17" s="88">
        <v>0.6</v>
      </c>
      <c r="AH17" s="87">
        <v>0.6</v>
      </c>
      <c r="AI17" s="88">
        <v>0.6</v>
      </c>
      <c r="AL17"/>
      <c r="AM17"/>
      <c r="AN17"/>
      <c r="AO17"/>
    </row>
    <row r="18" spans="2:41" ht="14.25">
      <c r="C18" s="28" t="s">
        <v>28</v>
      </c>
      <c r="D18" s="36" t="s">
        <v>29</v>
      </c>
      <c r="E18" s="29">
        <v>2010</v>
      </c>
      <c r="F18" s="32"/>
      <c r="G18" s="32">
        <v>0</v>
      </c>
      <c r="H18" s="60" t="s">
        <v>43</v>
      </c>
      <c r="I18" s="28" t="str">
        <f>AVA!$D$17</f>
        <v>IMPELC-DKUK</v>
      </c>
      <c r="M18" s="92" t="s">
        <v>20</v>
      </c>
      <c r="N18" s="93"/>
      <c r="O18" s="94"/>
      <c r="P18" s="87">
        <v>0</v>
      </c>
      <c r="Q18" s="88">
        <v>0</v>
      </c>
      <c r="R18" s="87">
        <v>0</v>
      </c>
      <c r="S18" s="88">
        <v>0</v>
      </c>
      <c r="T18" s="87">
        <v>0</v>
      </c>
      <c r="U18" s="90">
        <v>0</v>
      </c>
      <c r="V18" s="87">
        <v>0</v>
      </c>
      <c r="W18" s="88">
        <v>0</v>
      </c>
      <c r="X18" s="87">
        <v>0</v>
      </c>
      <c r="Y18" s="90">
        <v>0</v>
      </c>
      <c r="Z18" s="87">
        <v>0.4</v>
      </c>
      <c r="AA18" s="88">
        <v>0.4</v>
      </c>
      <c r="AB18" s="87">
        <v>0.4</v>
      </c>
      <c r="AC18" s="88">
        <v>0.4</v>
      </c>
      <c r="AD18" s="87">
        <v>0.4</v>
      </c>
      <c r="AE18" s="88">
        <v>0.4</v>
      </c>
      <c r="AF18" s="87">
        <v>0.4</v>
      </c>
      <c r="AG18" s="88">
        <v>0.4</v>
      </c>
      <c r="AH18" s="87">
        <v>0.4</v>
      </c>
      <c r="AI18" s="88">
        <v>0.4</v>
      </c>
      <c r="AL18"/>
      <c r="AM18"/>
      <c r="AN18"/>
      <c r="AO18"/>
    </row>
    <row r="19" spans="2:41" ht="14.25">
      <c r="B19" s="24"/>
      <c r="C19" s="23" t="s">
        <v>28</v>
      </c>
      <c r="D19" s="35" t="s">
        <v>29</v>
      </c>
      <c r="E19" s="25">
        <v>2010</v>
      </c>
      <c r="F19" s="33"/>
      <c r="G19" s="33">
        <v>0</v>
      </c>
      <c r="H19" s="61" t="s">
        <v>43</v>
      </c>
      <c r="I19" s="23" t="str">
        <f>AVA!$D$18</f>
        <v>EXPELC-DKUK</v>
      </c>
      <c r="M19" s="92" t="s">
        <v>21</v>
      </c>
      <c r="N19" s="85">
        <v>1</v>
      </c>
      <c r="O19" s="86">
        <v>1</v>
      </c>
      <c r="P19" s="87">
        <v>1</v>
      </c>
      <c r="Q19" s="88">
        <v>1</v>
      </c>
      <c r="R19" s="87">
        <v>1.7</v>
      </c>
      <c r="S19" s="88">
        <v>1.7</v>
      </c>
      <c r="T19" s="91">
        <v>1.7</v>
      </c>
      <c r="U19" s="90">
        <v>1.7</v>
      </c>
      <c r="V19" s="91">
        <v>1.7</v>
      </c>
      <c r="W19" s="88">
        <v>1.7</v>
      </c>
      <c r="X19" s="91">
        <v>1.7</v>
      </c>
      <c r="Y19" s="90">
        <v>1.7</v>
      </c>
      <c r="Z19" s="91">
        <v>1.7</v>
      </c>
      <c r="AA19" s="88">
        <v>1.7</v>
      </c>
      <c r="AB19" s="91">
        <v>1.7</v>
      </c>
      <c r="AC19" s="88">
        <v>1.7</v>
      </c>
      <c r="AD19" s="91">
        <v>1.7</v>
      </c>
      <c r="AE19" s="88">
        <v>1.7</v>
      </c>
      <c r="AF19" s="91">
        <v>1.7</v>
      </c>
      <c r="AG19" s="88">
        <v>1.7</v>
      </c>
      <c r="AH19" s="91">
        <v>1.7</v>
      </c>
      <c r="AI19" s="88">
        <v>1.7</v>
      </c>
      <c r="AL19"/>
      <c r="AM19"/>
      <c r="AN19"/>
      <c r="AO19"/>
    </row>
    <row r="20" spans="2:41" ht="14.25">
      <c r="C20" s="12" t="s">
        <v>28</v>
      </c>
      <c r="D20" s="34" t="s">
        <v>29</v>
      </c>
      <c r="E20" s="22">
        <v>2012</v>
      </c>
      <c r="F20" s="32"/>
      <c r="G20" s="32">
        <f>'DATA Linecap and AF'!E$12*8760*3.6*10^-3</f>
        <v>31.536000000000001</v>
      </c>
      <c r="H20" s="60" t="s">
        <v>43</v>
      </c>
      <c r="I20" s="28" t="str">
        <f>AVA!$D$9</f>
        <v>IMPELC-DKNO</v>
      </c>
      <c r="J20" s="26"/>
      <c r="K20" s="26"/>
      <c r="L20" s="26"/>
      <c r="M20" s="92" t="s">
        <v>22</v>
      </c>
      <c r="N20" s="85">
        <v>0.74</v>
      </c>
      <c r="O20" s="86">
        <v>0.68</v>
      </c>
      <c r="P20" s="87">
        <v>0.74</v>
      </c>
      <c r="Q20" s="90">
        <v>0.68</v>
      </c>
      <c r="R20" s="87">
        <v>0.74</v>
      </c>
      <c r="S20" s="90">
        <v>0.68</v>
      </c>
      <c r="T20" s="87">
        <v>0.74</v>
      </c>
      <c r="U20" s="90">
        <v>0.68</v>
      </c>
      <c r="V20" s="87">
        <v>0.74</v>
      </c>
      <c r="W20" s="88">
        <v>0.68</v>
      </c>
      <c r="X20" s="87">
        <v>0.74</v>
      </c>
      <c r="Y20" s="90">
        <v>0.68</v>
      </c>
      <c r="Z20" s="87">
        <v>0.74</v>
      </c>
      <c r="AA20" s="90">
        <v>0.68</v>
      </c>
      <c r="AB20" s="87">
        <v>0.74</v>
      </c>
      <c r="AC20" s="90">
        <v>0.68</v>
      </c>
      <c r="AD20" s="87">
        <v>0.74</v>
      </c>
      <c r="AE20" s="90">
        <v>0.68</v>
      </c>
      <c r="AF20" s="87">
        <v>0.74</v>
      </c>
      <c r="AG20" s="90">
        <v>0.68</v>
      </c>
      <c r="AH20" s="87">
        <v>0.74</v>
      </c>
      <c r="AI20" s="88">
        <v>0.68</v>
      </c>
      <c r="AL20"/>
      <c r="AM20"/>
      <c r="AN20"/>
      <c r="AO20"/>
    </row>
    <row r="21" spans="2:41" ht="14.25">
      <c r="C21" s="12" t="s">
        <v>28</v>
      </c>
      <c r="D21" s="34" t="s">
        <v>29</v>
      </c>
      <c r="E21" s="22">
        <v>2012</v>
      </c>
      <c r="F21" s="32"/>
      <c r="G21" s="32">
        <f>'DATA Linecap and AF'!$F$12*8760*3.6*10^-3</f>
        <v>31.536000000000001</v>
      </c>
      <c r="H21" s="60" t="s">
        <v>43</v>
      </c>
      <c r="I21" s="28" t="str">
        <f>AVA!$D$10</f>
        <v>EXPELC-DKNO</v>
      </c>
      <c r="J21" s="26"/>
      <c r="K21" s="26"/>
      <c r="L21" s="26"/>
      <c r="M21" s="92" t="s">
        <v>23</v>
      </c>
      <c r="N21" s="95">
        <v>1.5</v>
      </c>
      <c r="O21" s="94">
        <v>0.95</v>
      </c>
      <c r="P21" s="91">
        <v>1.78</v>
      </c>
      <c r="Q21" s="88">
        <v>1.5</v>
      </c>
      <c r="R21" s="91">
        <v>1.78</v>
      </c>
      <c r="S21" s="88">
        <v>1.5</v>
      </c>
      <c r="T21" s="91">
        <v>1.78</v>
      </c>
      <c r="U21" s="90">
        <v>1.5</v>
      </c>
      <c r="V21" s="91">
        <v>1.78</v>
      </c>
      <c r="W21" s="88">
        <v>1.5</v>
      </c>
      <c r="X21" s="91">
        <v>2.5</v>
      </c>
      <c r="Y21" s="90">
        <v>2.5</v>
      </c>
      <c r="Z21" s="91">
        <v>2.5</v>
      </c>
      <c r="AA21" s="90">
        <v>2.5</v>
      </c>
      <c r="AB21" s="87">
        <v>2.5</v>
      </c>
      <c r="AC21" s="96">
        <v>2.5</v>
      </c>
      <c r="AD21" s="91">
        <v>3</v>
      </c>
      <c r="AE21" s="96">
        <v>3</v>
      </c>
      <c r="AF21" s="91">
        <v>3</v>
      </c>
      <c r="AG21" s="96">
        <v>3</v>
      </c>
      <c r="AH21" s="91">
        <v>3</v>
      </c>
      <c r="AI21" s="96">
        <v>3</v>
      </c>
      <c r="AJ21"/>
      <c r="AK21"/>
      <c r="AL21"/>
      <c r="AM21"/>
      <c r="AN21"/>
      <c r="AO21"/>
    </row>
    <row r="22" spans="2:41" ht="14.25">
      <c r="C22" s="12" t="s">
        <v>28</v>
      </c>
      <c r="D22" s="34" t="s">
        <v>29</v>
      </c>
      <c r="E22" s="22">
        <v>2012</v>
      </c>
      <c r="F22" s="32">
        <f>'DATA Linecap and AF'!F9*8760*3.6*10^-3</f>
        <v>40.9968</v>
      </c>
      <c r="G22" s="32">
        <f>'DATA Linecap and AF'!F13*8760*3.6*10^-3</f>
        <v>21.444479999999999</v>
      </c>
      <c r="H22" s="60" t="s">
        <v>43</v>
      </c>
      <c r="I22" s="28" t="str">
        <f>AVA!$D$11</f>
        <v>IMPELC-DKSE</v>
      </c>
      <c r="J22" s="26"/>
      <c r="K22" s="26"/>
      <c r="L22" s="26"/>
      <c r="M22" s="92" t="s">
        <v>24</v>
      </c>
      <c r="N22" s="93"/>
      <c r="O22" s="94"/>
      <c r="P22" s="87">
        <v>0</v>
      </c>
      <c r="Q22" s="88">
        <v>0</v>
      </c>
      <c r="R22" s="87">
        <v>0</v>
      </c>
      <c r="S22" s="88">
        <v>0</v>
      </c>
      <c r="T22" s="87">
        <v>0</v>
      </c>
      <c r="U22" s="90">
        <v>0</v>
      </c>
      <c r="V22" s="87">
        <v>0</v>
      </c>
      <c r="W22" s="96">
        <v>0</v>
      </c>
      <c r="X22" s="87">
        <v>0</v>
      </c>
      <c r="Y22" s="97">
        <v>0</v>
      </c>
      <c r="Z22" s="87">
        <v>0</v>
      </c>
      <c r="AA22" s="96">
        <v>0</v>
      </c>
      <c r="AB22" s="87">
        <v>0.7</v>
      </c>
      <c r="AC22" s="96">
        <v>0.7</v>
      </c>
      <c r="AD22" s="91">
        <v>0.7</v>
      </c>
      <c r="AE22" s="96">
        <v>0.7</v>
      </c>
      <c r="AF22" s="91">
        <v>0.7</v>
      </c>
      <c r="AG22" s="96">
        <v>0.7</v>
      </c>
      <c r="AH22" s="91">
        <v>0.7</v>
      </c>
      <c r="AI22" s="96">
        <v>0.7</v>
      </c>
    </row>
    <row r="23" spans="2:41" ht="14.25">
      <c r="C23" s="12" t="s">
        <v>28</v>
      </c>
      <c r="D23" s="34" t="s">
        <v>29</v>
      </c>
      <c r="E23" s="22">
        <v>2012</v>
      </c>
      <c r="F23" s="32">
        <f>'DATA Linecap and AF'!E9*8760*3.6*10^-3</f>
        <v>53.611200000000004</v>
      </c>
      <c r="G23" s="32">
        <f>'DATA Linecap and AF'!E13*8760*3.6*10^-3</f>
        <v>23.336639999999999</v>
      </c>
      <c r="H23" s="60" t="s">
        <v>43</v>
      </c>
      <c r="I23" s="28" t="str">
        <f>AVA!$D$12</f>
        <v>EXPELC-DKSE</v>
      </c>
      <c r="J23" s="26"/>
      <c r="K23" s="26"/>
      <c r="L23" s="26"/>
      <c r="M23" s="76" t="s">
        <v>25</v>
      </c>
      <c r="N23" s="98">
        <v>0.6</v>
      </c>
      <c r="O23" s="99">
        <v>0.6</v>
      </c>
      <c r="P23" s="79">
        <v>0.6</v>
      </c>
      <c r="Q23" s="80">
        <v>0.6</v>
      </c>
      <c r="R23" s="79">
        <v>0.6</v>
      </c>
      <c r="S23" s="80">
        <v>0.6</v>
      </c>
      <c r="T23" s="79">
        <v>0.6</v>
      </c>
      <c r="U23" s="81">
        <v>0.6</v>
      </c>
      <c r="V23" s="79">
        <v>0.6</v>
      </c>
      <c r="W23" s="80">
        <v>0.6</v>
      </c>
      <c r="X23" s="79">
        <v>0.6</v>
      </c>
      <c r="Y23" s="81">
        <v>0.6</v>
      </c>
      <c r="Z23" s="79">
        <v>0.6</v>
      </c>
      <c r="AA23" s="80">
        <v>0.6</v>
      </c>
      <c r="AB23" s="79">
        <v>0.6</v>
      </c>
      <c r="AC23" s="82">
        <v>0.6</v>
      </c>
      <c r="AD23" s="83">
        <v>0.6</v>
      </c>
      <c r="AE23" s="82">
        <v>0.6</v>
      </c>
      <c r="AF23" s="83">
        <v>0.6</v>
      </c>
      <c r="AG23" s="82">
        <v>0.6</v>
      </c>
      <c r="AH23" s="83">
        <v>0.6</v>
      </c>
      <c r="AI23" s="82">
        <v>0.6</v>
      </c>
      <c r="AK23" s="26"/>
    </row>
    <row r="24" spans="2:41" ht="14.25">
      <c r="C24" s="12" t="s">
        <v>28</v>
      </c>
      <c r="D24" s="34" t="s">
        <v>29</v>
      </c>
      <c r="E24" s="22">
        <v>2012</v>
      </c>
      <c r="F24" s="32">
        <f>('DATA Linecap and AF'!F10+'DATA Linecap and AF'!F11)*8760*3.6*10^-3</f>
        <v>18.921600000000002</v>
      </c>
      <c r="G24" s="163">
        <f>'DATA Linecap and AF'!F14*8760*3.6*10^-3</f>
        <v>47.304000000000002</v>
      </c>
      <c r="H24" s="60" t="s">
        <v>43</v>
      </c>
      <c r="I24" s="28" t="str">
        <f>AVA!$D$13</f>
        <v>IMPELC-DKDE</v>
      </c>
      <c r="J24" s="26"/>
      <c r="K24" s="26"/>
      <c r="L24" s="26"/>
      <c r="M24" s="73"/>
      <c r="N24" s="73"/>
      <c r="O24" s="73"/>
      <c r="P24" s="73"/>
      <c r="Q24" s="73"/>
      <c r="R24" s="73"/>
      <c r="S24" s="73"/>
      <c r="T24" s="73"/>
      <c r="U24" s="73"/>
      <c r="V24" s="73"/>
      <c r="W24" s="73"/>
      <c r="X24" s="73"/>
      <c r="Y24" s="73"/>
      <c r="Z24" s="73"/>
      <c r="AA24" s="73"/>
      <c r="AB24" s="73"/>
      <c r="AC24" s="73"/>
      <c r="AD24" s="73"/>
      <c r="AE24" s="73"/>
      <c r="AF24" s="73"/>
      <c r="AG24" s="73"/>
      <c r="AH24" s="73"/>
      <c r="AI24" s="73"/>
    </row>
    <row r="25" spans="2:41" ht="14.25">
      <c r="C25" s="28" t="s">
        <v>28</v>
      </c>
      <c r="D25" s="36" t="s">
        <v>29</v>
      </c>
      <c r="E25" s="22">
        <v>2012</v>
      </c>
      <c r="F25" s="32">
        <f>('DATA Linecap and AF'!E10+'DATA Linecap and AF'!E11)*8760*3.6*10^-3</f>
        <v>18.448559999999997</v>
      </c>
      <c r="G25" s="163">
        <f>'DATA Linecap and AF'!E14*8760*3.6*10^-3</f>
        <v>51.71904</v>
      </c>
      <c r="H25" s="60" t="s">
        <v>43</v>
      </c>
      <c r="I25" s="28" t="str">
        <f>AVA!$D$14</f>
        <v>EXPELC-DKDE</v>
      </c>
      <c r="J25" s="26"/>
      <c r="K25" s="26"/>
      <c r="L25" s="26"/>
      <c r="M25" s="26"/>
      <c r="N25" s="26"/>
      <c r="O25" s="26"/>
      <c r="P25" s="26"/>
      <c r="Q25" s="26"/>
      <c r="R25" s="26"/>
      <c r="S25" s="26"/>
      <c r="T25" s="26"/>
      <c r="U25" s="26"/>
    </row>
    <row r="26" spans="2:41" ht="14.25">
      <c r="C26" s="12" t="s">
        <v>28</v>
      </c>
      <c r="D26" s="34" t="s">
        <v>29</v>
      </c>
      <c r="E26" s="22">
        <v>2012</v>
      </c>
      <c r="F26" s="32"/>
      <c r="G26" s="32">
        <f>'DATA Linecap and AF'!F15*8760*3.6*10^-3</f>
        <v>0</v>
      </c>
      <c r="H26" s="60" t="s">
        <v>43</v>
      </c>
      <c r="I26" s="28" t="str">
        <f>AVA!$D$15</f>
        <v>IMPELC-DKNL</v>
      </c>
      <c r="J26" s="26"/>
      <c r="M26" s="32"/>
      <c r="N26" s="32"/>
      <c r="Q26" s="26"/>
      <c r="R26" s="26"/>
      <c r="S26" s="26"/>
      <c r="T26" s="26"/>
      <c r="U26" s="26"/>
    </row>
    <row r="27" spans="2:41" ht="14.25">
      <c r="C27" s="28" t="s">
        <v>28</v>
      </c>
      <c r="D27" s="36" t="s">
        <v>29</v>
      </c>
      <c r="E27" s="29">
        <v>2012</v>
      </c>
      <c r="F27" s="32"/>
      <c r="G27" s="32">
        <f>'DATA Linecap and AF'!E15*8760*3.6*10^-3</f>
        <v>0</v>
      </c>
      <c r="H27" s="60" t="s">
        <v>43</v>
      </c>
      <c r="I27" s="28" t="str">
        <f>AVA!$D$16</f>
        <v>EXPELC-DKNL</v>
      </c>
      <c r="J27" s="26"/>
      <c r="K27" s="26"/>
      <c r="L27" s="26"/>
      <c r="M27" s="26"/>
      <c r="N27" s="26"/>
      <c r="O27" s="26"/>
      <c r="P27" s="26"/>
      <c r="Q27" s="26"/>
      <c r="R27" s="26"/>
      <c r="S27" s="26"/>
      <c r="T27" s="26"/>
      <c r="U27" s="26"/>
    </row>
    <row r="28" spans="2:41" ht="14.25">
      <c r="C28" s="28" t="s">
        <v>28</v>
      </c>
      <c r="D28" s="36" t="s">
        <v>29</v>
      </c>
      <c r="E28" s="29">
        <v>2012</v>
      </c>
      <c r="F28" s="32"/>
      <c r="G28" s="32">
        <v>0</v>
      </c>
      <c r="H28" s="60" t="s">
        <v>43</v>
      </c>
      <c r="I28" s="28" t="str">
        <f>AVA!$D$17</f>
        <v>IMPELC-DKUK</v>
      </c>
      <c r="J28" s="26"/>
      <c r="K28" s="26"/>
      <c r="L28" s="26"/>
      <c r="M28" s="26"/>
      <c r="N28" s="26"/>
      <c r="O28" s="26"/>
      <c r="P28" s="26"/>
      <c r="Q28" s="26"/>
      <c r="R28" s="26"/>
      <c r="S28" s="26"/>
      <c r="T28" s="26"/>
      <c r="U28" s="26"/>
    </row>
    <row r="29" spans="2:41" ht="14.25">
      <c r="B29" s="24"/>
      <c r="C29" s="23" t="s">
        <v>28</v>
      </c>
      <c r="D29" s="35" t="s">
        <v>29</v>
      </c>
      <c r="E29" s="25">
        <v>2012</v>
      </c>
      <c r="F29" s="33"/>
      <c r="G29" s="33">
        <v>0</v>
      </c>
      <c r="H29" s="61" t="s">
        <v>43</v>
      </c>
      <c r="I29" s="23" t="str">
        <f>AVA!$D$18</f>
        <v>EXPELC-DKUK</v>
      </c>
      <c r="J29" s="26"/>
      <c r="K29" s="26"/>
      <c r="L29" s="26"/>
      <c r="M29" s="26"/>
      <c r="N29" s="26"/>
      <c r="O29" s="26"/>
      <c r="P29" s="26"/>
      <c r="Q29" s="26"/>
      <c r="R29" s="26"/>
      <c r="S29" s="26"/>
      <c r="T29" s="26"/>
      <c r="U29" s="26"/>
    </row>
    <row r="30" spans="2:41" ht="14.25">
      <c r="C30" s="12" t="s">
        <v>28</v>
      </c>
      <c r="D30" s="34" t="s">
        <v>29</v>
      </c>
      <c r="E30" s="22">
        <v>2015</v>
      </c>
      <c r="F30" s="32"/>
      <c r="G30" s="163">
        <f>'DATA Linecap and AF'!J12*8760*3.6*10^-3</f>
        <v>52.181567999999999</v>
      </c>
      <c r="H30" s="60" t="s">
        <v>43</v>
      </c>
      <c r="I30" s="28" t="str">
        <f>AVA!$D$9</f>
        <v>IMPELC-DKNO</v>
      </c>
      <c r="J30" s="26"/>
      <c r="K30" s="26"/>
      <c r="L30" s="26"/>
      <c r="M30" s="26"/>
      <c r="N30" s="26"/>
      <c r="O30" s="26"/>
      <c r="P30" s="26"/>
      <c r="Q30" s="26"/>
      <c r="R30" s="26"/>
      <c r="S30" s="26"/>
      <c r="T30" s="26"/>
      <c r="U30" s="26"/>
    </row>
    <row r="31" spans="2:41" ht="14.25">
      <c r="C31" s="12" t="s">
        <v>28</v>
      </c>
      <c r="D31" s="34" t="s">
        <v>29</v>
      </c>
      <c r="E31" s="22">
        <v>2015</v>
      </c>
      <c r="F31" s="32"/>
      <c r="G31" s="163">
        <f>'DATA Linecap and AF'!I12*8760*3.6*10^-3</f>
        <v>52.181567999999999</v>
      </c>
      <c r="H31" s="60" t="s">
        <v>43</v>
      </c>
      <c r="I31" s="28" t="str">
        <f>AVA!$D$10</f>
        <v>EXPELC-DKNO</v>
      </c>
      <c r="J31" s="26"/>
      <c r="K31" s="26"/>
      <c r="L31" s="26"/>
      <c r="M31" s="26"/>
      <c r="N31" s="26"/>
      <c r="O31" s="26"/>
      <c r="P31" s="26"/>
      <c r="Q31" s="26"/>
      <c r="R31" s="26"/>
      <c r="S31" s="26"/>
      <c r="T31" s="26"/>
      <c r="U31" s="26"/>
    </row>
    <row r="32" spans="2:41" ht="14.25">
      <c r="C32" s="12" t="s">
        <v>28</v>
      </c>
      <c r="D32" s="34" t="s">
        <v>29</v>
      </c>
      <c r="E32" s="22">
        <v>2015</v>
      </c>
      <c r="F32" s="32">
        <f>'DATA Linecap and AF'!J9*8760*3.6*10^-3</f>
        <v>40.9968</v>
      </c>
      <c r="G32" s="32">
        <f>'DATA Linecap and AF'!J13*8760*3.6*10^-3</f>
        <v>21.444479999999999</v>
      </c>
      <c r="H32" s="60" t="s">
        <v>43</v>
      </c>
      <c r="I32" s="28" t="str">
        <f>AVA!$D$11</f>
        <v>IMPELC-DKSE</v>
      </c>
      <c r="J32" s="26"/>
      <c r="K32" s="26"/>
      <c r="L32" s="26"/>
      <c r="M32" s="26"/>
      <c r="N32" s="26"/>
      <c r="O32" s="26"/>
      <c r="P32" s="26"/>
      <c r="Q32" s="26"/>
      <c r="R32" s="26"/>
      <c r="S32" s="26"/>
      <c r="T32" s="26"/>
      <c r="U32" s="26"/>
    </row>
    <row r="33" spans="2:21" ht="14.25">
      <c r="C33" s="12" t="s">
        <v>28</v>
      </c>
      <c r="D33" s="34" t="s">
        <v>29</v>
      </c>
      <c r="E33" s="22">
        <v>2015</v>
      </c>
      <c r="F33" s="32">
        <f>'DATA Linecap and AF'!I9*8760*3.6*10^-3</f>
        <v>53.611200000000004</v>
      </c>
      <c r="G33" s="32">
        <f>'DATA Linecap and AF'!I13*8760*3.6*10^-3</f>
        <v>23.336639999999996</v>
      </c>
      <c r="H33" s="60" t="s">
        <v>43</v>
      </c>
      <c r="I33" s="28" t="str">
        <f>AVA!$D$12</f>
        <v>EXPELC-DKSE</v>
      </c>
      <c r="J33" s="26"/>
      <c r="K33" s="26"/>
      <c r="L33" s="26"/>
      <c r="M33" s="26"/>
      <c r="N33" s="26"/>
      <c r="O33" s="26"/>
      <c r="P33" s="26"/>
      <c r="Q33" s="26"/>
      <c r="R33" s="26"/>
      <c r="S33" s="26"/>
      <c r="T33" s="26"/>
      <c r="U33" s="26"/>
    </row>
    <row r="34" spans="2:21" ht="14.25">
      <c r="C34" s="12" t="s">
        <v>28</v>
      </c>
      <c r="D34" s="34" t="s">
        <v>29</v>
      </c>
      <c r="E34" s="22">
        <v>2015</v>
      </c>
      <c r="F34" s="32">
        <f>('DATA Linecap and AF'!J10+'DATA Linecap and AF'!J11)*8760*3.6*10^-3</f>
        <v>18.921600000000002</v>
      </c>
      <c r="G34" s="32">
        <f>'DATA Linecap and AF'!J14*8760*3.6*10^-3</f>
        <v>47.304000000000002</v>
      </c>
      <c r="H34" s="60" t="s">
        <v>43</v>
      </c>
      <c r="I34" s="28" t="str">
        <f>AVA!$D$13</f>
        <v>IMPELC-DKDE</v>
      </c>
      <c r="J34" s="26"/>
      <c r="K34" s="26"/>
      <c r="L34" s="26"/>
      <c r="M34" s="26"/>
      <c r="N34" s="26"/>
      <c r="O34" s="26"/>
      <c r="P34" s="26"/>
      <c r="Q34" s="26"/>
      <c r="R34" s="26"/>
      <c r="S34" s="26"/>
      <c r="T34" s="26"/>
      <c r="U34" s="26"/>
    </row>
    <row r="35" spans="2:21" ht="14.25">
      <c r="C35" s="28" t="s">
        <v>28</v>
      </c>
      <c r="D35" s="36" t="s">
        <v>29</v>
      </c>
      <c r="E35" s="29">
        <v>2015</v>
      </c>
      <c r="F35" s="32">
        <f>('DATA Linecap and AF'!I10+'DATA Linecap and AF'!I11)*8760*3.6*10^-3</f>
        <v>18.60624</v>
      </c>
      <c r="G35" s="32">
        <f>'DATA Linecap and AF'!I14*8760*3.6*10^-3</f>
        <v>51.71904</v>
      </c>
      <c r="H35" s="60" t="s">
        <v>43</v>
      </c>
      <c r="I35" s="28" t="str">
        <f>AVA!$D$14</f>
        <v>EXPELC-DKDE</v>
      </c>
      <c r="J35" s="26"/>
      <c r="K35" s="26"/>
      <c r="L35" s="26"/>
      <c r="M35" s="26"/>
      <c r="N35" s="26"/>
      <c r="O35" s="26"/>
      <c r="P35" s="26"/>
      <c r="Q35" s="26"/>
      <c r="R35" s="26"/>
      <c r="S35" s="26"/>
      <c r="T35" s="26"/>
      <c r="U35" s="26"/>
    </row>
    <row r="36" spans="2:21" ht="14.25">
      <c r="C36" s="12" t="s">
        <v>28</v>
      </c>
      <c r="D36" s="34" t="s">
        <v>29</v>
      </c>
      <c r="E36" s="29">
        <v>2015</v>
      </c>
      <c r="F36" s="32"/>
      <c r="G36" s="32">
        <f>'DATA Linecap and AF'!J15*8760*3.6*10^-3</f>
        <v>0</v>
      </c>
      <c r="H36" s="60" t="s">
        <v>43</v>
      </c>
      <c r="I36" s="28" t="str">
        <f>AVA!$D$15</f>
        <v>IMPELC-DKNL</v>
      </c>
      <c r="J36" s="26"/>
      <c r="M36" s="32"/>
      <c r="N36" s="32"/>
      <c r="Q36" s="26"/>
      <c r="R36" s="26"/>
      <c r="S36" s="26"/>
      <c r="T36" s="26"/>
      <c r="U36" s="26"/>
    </row>
    <row r="37" spans="2:21" ht="14.25">
      <c r="C37" s="28" t="s">
        <v>28</v>
      </c>
      <c r="D37" s="36" t="s">
        <v>29</v>
      </c>
      <c r="E37" s="29">
        <v>2015</v>
      </c>
      <c r="F37" s="32"/>
      <c r="G37" s="32">
        <f>'DATA Linecap and AF'!I15*8760*3.6*10^-3</f>
        <v>0</v>
      </c>
      <c r="H37" s="60" t="s">
        <v>43</v>
      </c>
      <c r="I37" s="28" t="str">
        <f>AVA!$D$16</f>
        <v>EXPELC-DKNL</v>
      </c>
      <c r="J37" s="26"/>
      <c r="K37" s="26"/>
      <c r="L37" s="26"/>
      <c r="M37" s="26"/>
      <c r="N37" s="26"/>
      <c r="O37" s="26"/>
      <c r="P37" s="26"/>
      <c r="Q37" s="26"/>
      <c r="R37" s="26"/>
      <c r="S37" s="26"/>
      <c r="T37" s="26"/>
      <c r="U37" s="26"/>
    </row>
    <row r="38" spans="2:21" ht="14.25">
      <c r="C38" s="28" t="s">
        <v>28</v>
      </c>
      <c r="D38" s="36" t="s">
        <v>29</v>
      </c>
      <c r="E38" s="29">
        <v>2015</v>
      </c>
      <c r="F38" s="32"/>
      <c r="G38" s="32">
        <v>0</v>
      </c>
      <c r="H38" s="60" t="s">
        <v>43</v>
      </c>
      <c r="I38" s="28" t="str">
        <f>AVA!$D$17</f>
        <v>IMPELC-DKUK</v>
      </c>
      <c r="J38" s="26"/>
      <c r="K38" s="26"/>
      <c r="L38" s="26"/>
      <c r="M38" s="26"/>
      <c r="N38" s="26"/>
      <c r="O38" s="26"/>
      <c r="P38" s="26"/>
      <c r="Q38" s="26"/>
      <c r="R38" s="26"/>
      <c r="S38" s="26"/>
      <c r="T38" s="26"/>
      <c r="U38" s="26"/>
    </row>
    <row r="39" spans="2:21" ht="14.25">
      <c r="B39" s="24"/>
      <c r="C39" s="23" t="s">
        <v>28</v>
      </c>
      <c r="D39" s="35" t="s">
        <v>29</v>
      </c>
      <c r="E39" s="25">
        <v>2015</v>
      </c>
      <c r="F39" s="33"/>
      <c r="G39" s="33">
        <v>0</v>
      </c>
      <c r="H39" s="61" t="s">
        <v>43</v>
      </c>
      <c r="I39" s="23" t="str">
        <f>AVA!$D$18</f>
        <v>EXPELC-DKUK</v>
      </c>
      <c r="J39" s="26"/>
      <c r="K39" s="26"/>
      <c r="L39" s="26"/>
      <c r="M39" s="26"/>
      <c r="N39" s="26"/>
      <c r="O39" s="26"/>
      <c r="P39" s="26"/>
      <c r="Q39" s="26"/>
      <c r="R39" s="26"/>
      <c r="S39" s="26"/>
      <c r="T39" s="26"/>
      <c r="U39" s="26"/>
    </row>
    <row r="40" spans="2:21" ht="14.25">
      <c r="C40" s="12" t="s">
        <v>28</v>
      </c>
      <c r="D40" s="34" t="s">
        <v>29</v>
      </c>
      <c r="E40" s="22">
        <v>2020</v>
      </c>
      <c r="F40" s="32"/>
      <c r="G40" s="32">
        <f>'DATA Linecap and AF'!P12*8760*3.6*10^-3</f>
        <v>51.466752</v>
      </c>
      <c r="H40" s="60" t="s">
        <v>43</v>
      </c>
      <c r="I40" s="28" t="str">
        <f>AVA!$D$9</f>
        <v>IMPELC-DKNO</v>
      </c>
      <c r="J40" s="26"/>
      <c r="K40" s="26"/>
      <c r="L40" s="26"/>
      <c r="M40" s="26"/>
      <c r="N40" s="26"/>
      <c r="O40" s="26"/>
      <c r="P40" s="26"/>
      <c r="Q40" s="26"/>
      <c r="R40" s="26"/>
      <c r="S40" s="26"/>
      <c r="T40" s="26"/>
      <c r="U40" s="26"/>
    </row>
    <row r="41" spans="2:21" ht="14.25">
      <c r="C41" s="12" t="s">
        <v>28</v>
      </c>
      <c r="D41" s="34" t="s">
        <v>29</v>
      </c>
      <c r="E41" s="29">
        <v>2020</v>
      </c>
      <c r="F41" s="32"/>
      <c r="G41" s="32">
        <f>'DATA Linecap and AF'!O12*8760*3.6*10^-3</f>
        <v>51.466752</v>
      </c>
      <c r="H41" s="60" t="s">
        <v>43</v>
      </c>
      <c r="I41" s="28" t="str">
        <f>AVA!$D$10</f>
        <v>EXPELC-DKNO</v>
      </c>
      <c r="J41" s="26"/>
      <c r="K41" s="26"/>
      <c r="L41" s="26"/>
      <c r="M41" s="26"/>
      <c r="N41" s="26"/>
      <c r="O41" s="26"/>
      <c r="P41" s="26"/>
      <c r="Q41" s="26"/>
      <c r="R41" s="26"/>
      <c r="S41" s="26"/>
      <c r="T41" s="26"/>
      <c r="U41" s="26"/>
    </row>
    <row r="42" spans="2:21" ht="14.25">
      <c r="C42" s="12" t="s">
        <v>28</v>
      </c>
      <c r="D42" s="34" t="s">
        <v>29</v>
      </c>
      <c r="E42" s="29">
        <v>2020</v>
      </c>
      <c r="F42" s="32">
        <f>'DATA Linecap and AF'!P9*8760*3.6*10^-3</f>
        <v>40.9968</v>
      </c>
      <c r="G42" s="32">
        <f>'DATA Linecap and AF'!P13*8760*3.6*10^-3</f>
        <v>21.444479999999999</v>
      </c>
      <c r="H42" s="60" t="s">
        <v>43</v>
      </c>
      <c r="I42" s="28" t="str">
        <f>AVA!$D$11</f>
        <v>IMPELC-DKSE</v>
      </c>
      <c r="J42" s="26"/>
      <c r="K42" s="26"/>
      <c r="L42" s="26"/>
      <c r="M42" s="26"/>
      <c r="N42" s="26"/>
      <c r="O42" s="26"/>
      <c r="P42" s="26"/>
      <c r="Q42" s="26"/>
      <c r="R42" s="26"/>
      <c r="S42" s="26"/>
      <c r="T42" s="26"/>
      <c r="U42" s="26"/>
    </row>
    <row r="43" spans="2:21" ht="14.25">
      <c r="C43" s="12" t="s">
        <v>28</v>
      </c>
      <c r="D43" s="34" t="s">
        <v>29</v>
      </c>
      <c r="E43" s="29">
        <v>2020</v>
      </c>
      <c r="F43" s="32">
        <f>'DATA Linecap and AF'!O9*8760*3.6*10^-3</f>
        <v>53.611200000000004</v>
      </c>
      <c r="G43" s="32">
        <f>'DATA Linecap and AF'!O13*8760*3.6*10^-3</f>
        <v>23.336639999999999</v>
      </c>
      <c r="H43" s="60" t="s">
        <v>43</v>
      </c>
      <c r="I43" s="28" t="str">
        <f>AVA!$D$12</f>
        <v>EXPELC-DKSE</v>
      </c>
      <c r="J43" s="26"/>
      <c r="K43" s="26"/>
      <c r="L43" s="26"/>
      <c r="M43" s="26"/>
      <c r="N43" s="26"/>
      <c r="O43" s="26"/>
      <c r="P43" s="26"/>
      <c r="Q43" s="26"/>
      <c r="R43" s="26"/>
      <c r="S43" s="26"/>
      <c r="T43" s="26"/>
      <c r="U43" s="26"/>
    </row>
    <row r="44" spans="2:21" ht="14.25">
      <c r="C44" s="12" t="s">
        <v>28</v>
      </c>
      <c r="D44" s="34" t="s">
        <v>29</v>
      </c>
      <c r="E44" s="29">
        <v>2020</v>
      </c>
      <c r="F44" s="32">
        <f>('DATA Linecap and AF'!P10+'DATA Linecap and AF'!P11)*8760*3.6*10^-3</f>
        <v>29.013120000000001</v>
      </c>
      <c r="G44" s="32">
        <f>'DATA Linecap and AF'!P14*8760*3.6*10^-3</f>
        <v>59.918400000000005</v>
      </c>
      <c r="H44" s="60" t="s">
        <v>43</v>
      </c>
      <c r="I44" s="28" t="str">
        <f>AVA!$D$13</f>
        <v>IMPELC-DKDE</v>
      </c>
      <c r="J44" s="26"/>
      <c r="K44" s="26"/>
      <c r="L44" s="26"/>
      <c r="M44" s="26"/>
      <c r="N44" s="26"/>
      <c r="O44" s="26"/>
      <c r="P44" s="26"/>
      <c r="Q44" s="26"/>
      <c r="R44" s="26"/>
      <c r="S44" s="26"/>
      <c r="T44" s="26"/>
      <c r="U44" s="26"/>
    </row>
    <row r="45" spans="2:21" ht="14.25">
      <c r="C45" s="28" t="s">
        <v>28</v>
      </c>
      <c r="D45" s="36" t="s">
        <v>29</v>
      </c>
      <c r="E45" s="29">
        <v>2020</v>
      </c>
      <c r="F45" s="32">
        <f>('DATA Linecap and AF'!O10+'DATA Linecap and AF'!O11)*8760*3.6*10^-3</f>
        <v>28.540080000000003</v>
      </c>
      <c r="G45" s="32">
        <f>'DATA Linecap and AF'!O14*8760*3.6*10^-3</f>
        <v>62.567424000000003</v>
      </c>
      <c r="H45" s="60" t="s">
        <v>43</v>
      </c>
      <c r="I45" s="28" t="str">
        <f>AVA!$D$14</f>
        <v>EXPELC-DKDE</v>
      </c>
      <c r="J45" s="26"/>
      <c r="M45" s="32"/>
      <c r="N45" s="32"/>
      <c r="Q45" s="26"/>
      <c r="R45" s="26"/>
      <c r="S45" s="26"/>
      <c r="T45" s="26"/>
      <c r="U45" s="26"/>
    </row>
    <row r="46" spans="2:21" ht="14.25">
      <c r="C46" s="12" t="s">
        <v>28</v>
      </c>
      <c r="D46" s="34" t="s">
        <v>29</v>
      </c>
      <c r="E46" s="29">
        <v>2020</v>
      </c>
      <c r="F46" s="32"/>
      <c r="G46" s="70">
        <f>'DATA Linecap and AF'!P15*8760*3.6*10^-3</f>
        <v>13.24512</v>
      </c>
      <c r="H46" s="60" t="s">
        <v>43</v>
      </c>
      <c r="I46" s="28" t="str">
        <f>AVA!$D$15</f>
        <v>IMPELC-DKNL</v>
      </c>
      <c r="J46" s="26"/>
      <c r="M46" s="32"/>
      <c r="N46" s="32"/>
      <c r="Q46" s="26"/>
      <c r="R46" s="26"/>
      <c r="S46" s="26"/>
      <c r="T46" s="26"/>
      <c r="U46" s="26"/>
    </row>
    <row r="47" spans="2:21" ht="14.25">
      <c r="C47" s="28" t="s">
        <v>28</v>
      </c>
      <c r="D47" s="36" t="s">
        <v>29</v>
      </c>
      <c r="E47" s="29">
        <v>2020</v>
      </c>
      <c r="F47" s="32"/>
      <c r="G47" s="70">
        <f>'DATA Linecap and AF'!O15*8760*3.6*10^-3</f>
        <v>13.24512</v>
      </c>
      <c r="H47" s="60" t="s">
        <v>43</v>
      </c>
      <c r="I47" s="28" t="str">
        <f>AVA!$D$16</f>
        <v>EXPELC-DKNL</v>
      </c>
      <c r="J47" s="26"/>
      <c r="K47" s="26"/>
      <c r="L47" s="26"/>
      <c r="M47" s="26"/>
      <c r="N47" s="26"/>
      <c r="O47" s="26"/>
      <c r="P47" s="26"/>
      <c r="Q47" s="26"/>
      <c r="R47" s="26"/>
      <c r="S47" s="26"/>
      <c r="T47" s="26"/>
      <c r="U47" s="26"/>
    </row>
    <row r="48" spans="2:21" ht="14.25">
      <c r="C48" s="28" t="s">
        <v>28</v>
      </c>
      <c r="D48" s="36" t="s">
        <v>29</v>
      </c>
      <c r="E48" s="29">
        <v>2020</v>
      </c>
      <c r="F48" s="32"/>
      <c r="G48" s="32">
        <f>'DATA Linecap and AF'!T7*8760*3.6*10^-3</f>
        <v>0</v>
      </c>
      <c r="H48" s="60" t="s">
        <v>43</v>
      </c>
      <c r="I48" s="28" t="str">
        <f>AVA!$D$17</f>
        <v>IMPELC-DKUK</v>
      </c>
      <c r="J48" s="26"/>
      <c r="M48" s="32"/>
      <c r="N48" s="32"/>
      <c r="Q48" s="26"/>
      <c r="R48" s="26"/>
      <c r="S48" s="26"/>
      <c r="T48" s="26"/>
      <c r="U48" s="26"/>
    </row>
    <row r="49" spans="2:21" ht="14.25">
      <c r="B49" s="24"/>
      <c r="C49" s="23" t="s">
        <v>28</v>
      </c>
      <c r="D49" s="35" t="s">
        <v>29</v>
      </c>
      <c r="E49" s="25">
        <v>2020</v>
      </c>
      <c r="F49" s="33"/>
      <c r="G49" s="33">
        <v>0</v>
      </c>
      <c r="H49" s="61" t="s">
        <v>43</v>
      </c>
      <c r="I49" s="23" t="str">
        <f>AVA!$D$18</f>
        <v>EXPELC-DKUK</v>
      </c>
      <c r="J49" s="26"/>
      <c r="M49" s="32"/>
      <c r="N49" s="32"/>
      <c r="Q49" s="26"/>
      <c r="R49" s="26"/>
      <c r="S49" s="26"/>
      <c r="T49" s="26"/>
      <c r="U49" s="26"/>
    </row>
    <row r="50" spans="2:21" ht="14.25">
      <c r="C50" s="12" t="s">
        <v>28</v>
      </c>
      <c r="D50" s="34" t="s">
        <v>29</v>
      </c>
      <c r="E50" s="22">
        <v>2025</v>
      </c>
      <c r="F50" s="32"/>
      <c r="G50" s="32">
        <f>'DATA Linecap and AF'!T12*8760*3.6*10^-3</f>
        <v>51.466752</v>
      </c>
      <c r="H50" s="60" t="s">
        <v>43</v>
      </c>
      <c r="I50" s="28" t="str">
        <f>AVA!$D$9</f>
        <v>IMPELC-DKNO</v>
      </c>
      <c r="J50" s="26"/>
      <c r="M50" s="32"/>
      <c r="N50" s="32"/>
      <c r="Q50" s="26"/>
      <c r="R50" s="26"/>
      <c r="S50" s="26"/>
      <c r="T50" s="26"/>
      <c r="U50" s="26"/>
    </row>
    <row r="51" spans="2:21" ht="14.25">
      <c r="C51" s="12" t="s">
        <v>28</v>
      </c>
      <c r="D51" s="34" t="s">
        <v>29</v>
      </c>
      <c r="E51" s="22">
        <v>2025</v>
      </c>
      <c r="F51" s="32"/>
      <c r="G51" s="32">
        <f>'DATA Linecap and AF'!S12*8760*3.6*10^-3</f>
        <v>51.466752</v>
      </c>
      <c r="H51" s="60" t="s">
        <v>43</v>
      </c>
      <c r="I51" s="28" t="str">
        <f>AVA!$D$10</f>
        <v>EXPELC-DKNO</v>
      </c>
      <c r="J51" s="26"/>
      <c r="M51" s="32"/>
      <c r="N51" s="385"/>
      <c r="Q51" s="26"/>
      <c r="R51" s="26"/>
      <c r="S51" s="26"/>
      <c r="T51" s="26"/>
      <c r="U51" s="26"/>
    </row>
    <row r="52" spans="2:21" ht="14.25">
      <c r="C52" s="12" t="s">
        <v>28</v>
      </c>
      <c r="D52" s="34" t="s">
        <v>29</v>
      </c>
      <c r="E52" s="22">
        <v>2025</v>
      </c>
      <c r="F52" s="32">
        <f>'DATA Linecap and AF'!T9*8760*3.6*10^-3</f>
        <v>40.9968</v>
      </c>
      <c r="G52" s="32">
        <f>'DATA Linecap and AF'!T13*8760*3.6*10^-3</f>
        <v>21.444479999999999</v>
      </c>
      <c r="H52" s="60" t="s">
        <v>43</v>
      </c>
      <c r="I52" s="28" t="str">
        <f>AVA!$D$11</f>
        <v>IMPELC-DKSE</v>
      </c>
      <c r="J52" s="26"/>
      <c r="M52" s="32"/>
      <c r="N52" s="385"/>
      <c r="Q52" s="26"/>
      <c r="R52" s="26"/>
      <c r="S52" s="26"/>
      <c r="T52" s="26"/>
      <c r="U52" s="26"/>
    </row>
    <row r="53" spans="2:21" ht="14.25">
      <c r="C53" s="12" t="s">
        <v>28</v>
      </c>
      <c r="D53" s="34" t="s">
        <v>29</v>
      </c>
      <c r="E53" s="22">
        <v>2025</v>
      </c>
      <c r="F53" s="32">
        <f>'DATA Linecap and AF'!S9*8760*3.6*10^-3</f>
        <v>53.611200000000004</v>
      </c>
      <c r="G53" s="32">
        <f>'DATA Linecap and AF'!S13*8760*3.6*10^-3</f>
        <v>23.336639999999999</v>
      </c>
      <c r="H53" s="60" t="s">
        <v>43</v>
      </c>
      <c r="I53" s="28" t="str">
        <f>AVA!$D$12</f>
        <v>EXPELC-DKSE</v>
      </c>
      <c r="J53" s="26"/>
      <c r="M53" s="32"/>
      <c r="N53" s="32"/>
      <c r="Q53" s="26"/>
      <c r="R53" s="26"/>
      <c r="S53" s="26"/>
      <c r="T53" s="26"/>
      <c r="U53" s="26"/>
    </row>
    <row r="54" spans="2:21" ht="14.25">
      <c r="C54" s="12" t="s">
        <v>28</v>
      </c>
      <c r="D54" s="34" t="s">
        <v>29</v>
      </c>
      <c r="E54" s="22">
        <v>2025</v>
      </c>
      <c r="F54" s="32">
        <f>('DATA Linecap and AF'!T10+'DATA Linecap and AF'!T11)*8760*3.6*10^-3</f>
        <v>31.536000000000001</v>
      </c>
      <c r="G54" s="70">
        <f>'DATA Linecap and AF'!T14*8760*3.6*10^-3</f>
        <v>110.376</v>
      </c>
      <c r="H54" s="60" t="s">
        <v>43</v>
      </c>
      <c r="I54" s="28" t="str">
        <f>AVA!$D$13</f>
        <v>IMPELC-DKDE</v>
      </c>
      <c r="J54" s="26"/>
      <c r="M54" s="32"/>
      <c r="N54" s="32"/>
      <c r="Q54" s="26"/>
      <c r="R54" s="26"/>
      <c r="S54" s="26"/>
      <c r="T54" s="26"/>
      <c r="U54" s="26"/>
    </row>
    <row r="55" spans="2:21" ht="14.25">
      <c r="C55" s="28" t="s">
        <v>28</v>
      </c>
      <c r="D55" s="36" t="s">
        <v>29</v>
      </c>
      <c r="E55" s="22">
        <v>2025</v>
      </c>
      <c r="F55" s="32">
        <f>('DATA Linecap and AF'!S10+'DATA Linecap and AF'!S11)*8760*3.6*10^-3</f>
        <v>31.062960000000004</v>
      </c>
      <c r="G55" s="70">
        <f>'DATA Linecap and AF'!S14*8760*3.6*10^-3</f>
        <v>110.376</v>
      </c>
      <c r="H55" s="60" t="s">
        <v>43</v>
      </c>
      <c r="I55" s="28" t="str">
        <f>AVA!$D$14</f>
        <v>EXPELC-DKDE</v>
      </c>
      <c r="J55" s="26"/>
      <c r="M55" s="32"/>
      <c r="N55" s="32"/>
      <c r="Q55" s="26"/>
      <c r="R55" s="26"/>
      <c r="S55" s="26"/>
      <c r="T55" s="26"/>
      <c r="U55" s="26"/>
    </row>
    <row r="56" spans="2:21" ht="14.25">
      <c r="C56" s="12" t="s">
        <v>28</v>
      </c>
      <c r="D56" s="34" t="s">
        <v>29</v>
      </c>
      <c r="E56" s="22">
        <v>2025</v>
      </c>
      <c r="F56" s="32"/>
      <c r="G56" s="32">
        <f>'DATA Linecap and AF'!T15*8760*3.6*10^-3</f>
        <v>22.075200000000002</v>
      </c>
      <c r="H56" s="60" t="s">
        <v>43</v>
      </c>
      <c r="I56" s="28" t="str">
        <f>AVA!$D$15</f>
        <v>IMPELC-DKNL</v>
      </c>
      <c r="J56" s="26"/>
      <c r="M56" s="32"/>
      <c r="N56" s="32"/>
      <c r="Q56" s="26"/>
      <c r="R56" s="26"/>
      <c r="S56" s="26"/>
      <c r="T56" s="26"/>
      <c r="U56" s="26"/>
    </row>
    <row r="57" spans="2:21" ht="14.25">
      <c r="C57" s="28" t="s">
        <v>28</v>
      </c>
      <c r="D57" s="36" t="s">
        <v>29</v>
      </c>
      <c r="E57" s="29">
        <v>2025</v>
      </c>
      <c r="F57" s="32"/>
      <c r="G57" s="32">
        <f>'DATA Linecap and AF'!S15*8760*3.6*10^-3</f>
        <v>22.075200000000002</v>
      </c>
      <c r="H57" s="60" t="s">
        <v>43</v>
      </c>
      <c r="I57" s="28" t="str">
        <f>AVA!$D$16</f>
        <v>EXPELC-DKNL</v>
      </c>
      <c r="J57" s="26"/>
      <c r="K57" s="26"/>
      <c r="L57" s="26"/>
      <c r="M57" s="26"/>
      <c r="N57" s="26"/>
      <c r="O57" s="26"/>
      <c r="P57" s="26"/>
      <c r="Q57" s="26"/>
      <c r="R57" s="26"/>
      <c r="S57" s="26"/>
      <c r="T57" s="26"/>
      <c r="U57" s="26"/>
    </row>
    <row r="58" spans="2:21" ht="14.25">
      <c r="C58" s="28" t="s">
        <v>28</v>
      </c>
      <c r="D58" s="36" t="s">
        <v>29</v>
      </c>
      <c r="E58" s="29">
        <v>2025</v>
      </c>
      <c r="F58" s="32"/>
      <c r="G58" s="32">
        <f>'DATA Linecap and AF'!T17*8760*3.6*10^-3</f>
        <v>44.150400000000005</v>
      </c>
      <c r="H58" s="60" t="s">
        <v>43</v>
      </c>
      <c r="I58" s="28" t="str">
        <f>AVA!$D$17</f>
        <v>IMPELC-DKUK</v>
      </c>
      <c r="J58" s="26"/>
      <c r="K58" s="26"/>
      <c r="L58" s="26"/>
      <c r="M58" s="26"/>
      <c r="N58" s="26"/>
      <c r="O58" s="26"/>
      <c r="P58" s="26"/>
      <c r="Q58" s="26"/>
      <c r="R58" s="26"/>
      <c r="S58" s="26"/>
      <c r="T58" s="26"/>
      <c r="U58" s="26"/>
    </row>
    <row r="59" spans="2:21" ht="14.25">
      <c r="B59" s="24"/>
      <c r="C59" s="23" t="s">
        <v>28</v>
      </c>
      <c r="D59" s="35" t="s">
        <v>29</v>
      </c>
      <c r="E59" s="25">
        <v>2025</v>
      </c>
      <c r="F59" s="33"/>
      <c r="G59" s="33">
        <f>'DATA Linecap and AF'!S17*8760*3.6*10^-3</f>
        <v>44.150400000000005</v>
      </c>
      <c r="H59" s="61" t="s">
        <v>43</v>
      </c>
      <c r="I59" s="23" t="str">
        <f>AVA!$D$18</f>
        <v>EXPELC-DKUK</v>
      </c>
      <c r="J59" s="26"/>
      <c r="K59" s="26"/>
      <c r="L59" s="26"/>
      <c r="M59" s="26"/>
      <c r="N59" s="26"/>
      <c r="O59" s="26"/>
      <c r="P59" s="26"/>
      <c r="Q59" s="26"/>
      <c r="R59" s="26"/>
      <c r="S59" s="26"/>
      <c r="T59" s="26"/>
      <c r="U59" s="26"/>
    </row>
    <row r="60" spans="2:21" ht="14.25">
      <c r="C60" s="12" t="s">
        <v>28</v>
      </c>
      <c r="D60" s="34" t="s">
        <v>29</v>
      </c>
      <c r="E60" s="22">
        <v>2030</v>
      </c>
      <c r="F60" s="26"/>
      <c r="G60" s="26">
        <f>'DATA Linecap and AF'!V12*8760*3.6*10^-3</f>
        <v>51.466752</v>
      </c>
      <c r="H60" s="60" t="s">
        <v>43</v>
      </c>
      <c r="I60" s="28" t="str">
        <f>AVA!$D$9</f>
        <v>IMPELC-DKNO</v>
      </c>
      <c r="J60" s="26"/>
      <c r="K60" s="26"/>
      <c r="L60" s="26"/>
      <c r="M60" s="26"/>
      <c r="N60" s="26"/>
      <c r="O60" s="26"/>
      <c r="P60" s="26"/>
      <c r="Q60" s="26"/>
      <c r="R60" s="26"/>
      <c r="S60" s="26"/>
      <c r="T60" s="26"/>
      <c r="U60" s="26"/>
    </row>
    <row r="61" spans="2:21" ht="14.25">
      <c r="C61" s="12" t="s">
        <v>28</v>
      </c>
      <c r="D61" s="34" t="s">
        <v>29</v>
      </c>
      <c r="E61" s="22">
        <v>2030</v>
      </c>
      <c r="G61" s="26">
        <f>'DATA Linecap and AF'!U12*8760*3.6*10^-3</f>
        <v>51.466752</v>
      </c>
      <c r="H61" s="60" t="s">
        <v>43</v>
      </c>
      <c r="I61" s="28" t="str">
        <f>AVA!$D$10</f>
        <v>EXPELC-DKNO</v>
      </c>
      <c r="J61" s="26"/>
      <c r="K61" s="26"/>
      <c r="L61" s="26"/>
      <c r="M61" s="26"/>
      <c r="N61" s="26"/>
      <c r="O61" s="26"/>
      <c r="P61" s="26"/>
      <c r="Q61" s="26"/>
      <c r="R61" s="26"/>
      <c r="S61" s="26"/>
      <c r="T61" s="26"/>
      <c r="U61" s="26"/>
    </row>
    <row r="62" spans="2:21" ht="14.25">
      <c r="C62" s="12" t="s">
        <v>28</v>
      </c>
      <c r="D62" s="34" t="s">
        <v>29</v>
      </c>
      <c r="E62" s="22">
        <v>2030</v>
      </c>
      <c r="F62" s="26">
        <f>'DATA Linecap and AF'!V9*8760*3.6*10^-3</f>
        <v>40.9968</v>
      </c>
      <c r="G62" s="26">
        <f>'DATA Linecap and AF'!V13*8760*3.6*10^-3</f>
        <v>21.444479999999999</v>
      </c>
      <c r="H62" s="60" t="s">
        <v>43</v>
      </c>
      <c r="I62" s="28" t="str">
        <f>AVA!$D$11</f>
        <v>IMPELC-DKSE</v>
      </c>
      <c r="J62" s="26"/>
      <c r="K62" s="26"/>
      <c r="L62" s="26"/>
      <c r="M62" s="26"/>
      <c r="N62" s="26"/>
      <c r="O62" s="26"/>
      <c r="P62" s="26"/>
      <c r="Q62" s="26"/>
      <c r="R62" s="26"/>
      <c r="S62" s="26"/>
      <c r="T62" s="26"/>
      <c r="U62" s="26"/>
    </row>
    <row r="63" spans="2:21" ht="14.25">
      <c r="C63" s="12" t="s">
        <v>28</v>
      </c>
      <c r="D63" s="34" t="s">
        <v>29</v>
      </c>
      <c r="E63" s="22">
        <v>2030</v>
      </c>
      <c r="F63" s="26">
        <f>'DATA Linecap and AF'!U9*8760*3.6*10^-3</f>
        <v>53.611200000000004</v>
      </c>
      <c r="G63" s="26">
        <f>'DATA Linecap and AF'!U13*8760*3.6*10^-3</f>
        <v>23.336639999999999</v>
      </c>
      <c r="H63" s="60" t="s">
        <v>43</v>
      </c>
      <c r="I63" s="28" t="str">
        <f>AVA!$D$12</f>
        <v>EXPELC-DKSE</v>
      </c>
      <c r="J63" s="26"/>
      <c r="K63" s="26"/>
      <c r="L63" s="26"/>
      <c r="M63" s="26"/>
      <c r="N63" s="26"/>
      <c r="O63" s="26"/>
      <c r="P63" s="26"/>
      <c r="Q63" s="26"/>
      <c r="R63" s="26"/>
      <c r="S63" s="26"/>
      <c r="T63" s="26"/>
      <c r="U63" s="26"/>
    </row>
    <row r="64" spans="2:21" ht="14.25">
      <c r="C64" s="12" t="s">
        <v>28</v>
      </c>
      <c r="D64" s="34" t="s">
        <v>29</v>
      </c>
      <c r="E64" s="22">
        <v>2030</v>
      </c>
      <c r="F64" s="26">
        <f>('DATA Linecap and AF'!V10+'DATA Linecap and AF'!V11)*8760*3.6*10^-3</f>
        <v>31.536000000000001</v>
      </c>
      <c r="G64" s="26">
        <f>'DATA Linecap and AF'!V14*8760*3.6*10^-3</f>
        <v>110.376</v>
      </c>
      <c r="H64" s="60" t="s">
        <v>43</v>
      </c>
      <c r="I64" s="28" t="str">
        <f>AVA!$D$13</f>
        <v>IMPELC-DKDE</v>
      </c>
      <c r="J64" s="26"/>
      <c r="K64" s="26"/>
      <c r="L64" s="26"/>
      <c r="M64" s="26"/>
      <c r="N64" s="26"/>
      <c r="O64" s="26"/>
      <c r="P64" s="26"/>
      <c r="Q64" s="26"/>
      <c r="R64" s="26"/>
      <c r="S64" s="26"/>
      <c r="T64" s="26"/>
      <c r="U64" s="26"/>
    </row>
    <row r="65" spans="2:22" ht="14.25">
      <c r="C65" s="28" t="s">
        <v>28</v>
      </c>
      <c r="D65" s="36" t="s">
        <v>29</v>
      </c>
      <c r="E65" s="22">
        <v>2030</v>
      </c>
      <c r="F65" s="26">
        <f>('DATA Linecap and AF'!U10+'DATA Linecap and AF'!U11)*8760*3.6*10^-3</f>
        <v>31.062960000000004</v>
      </c>
      <c r="G65" s="26">
        <f>'DATA Linecap and AF'!U14*8760*3.6*10^-3</f>
        <v>110.376</v>
      </c>
      <c r="H65" s="60" t="s">
        <v>43</v>
      </c>
      <c r="I65" s="28" t="str">
        <f>AVA!$D$14</f>
        <v>EXPELC-DKDE</v>
      </c>
      <c r="J65" s="26"/>
      <c r="K65" s="26"/>
      <c r="L65" s="26"/>
      <c r="M65" s="26"/>
      <c r="N65" s="26"/>
      <c r="O65" s="26"/>
      <c r="P65" s="26"/>
      <c r="Q65" s="26"/>
      <c r="R65" s="26"/>
      <c r="S65" s="26"/>
      <c r="T65" s="26"/>
      <c r="U65" s="26"/>
    </row>
    <row r="66" spans="2:22" ht="14.25">
      <c r="C66" s="12" t="s">
        <v>28</v>
      </c>
      <c r="D66" s="34" t="s">
        <v>29</v>
      </c>
      <c r="E66" s="22">
        <v>2030</v>
      </c>
      <c r="F66" s="26"/>
      <c r="G66" s="26">
        <f>'DATA Linecap and AF'!V15*8760*3.6*10^-3</f>
        <v>22.075200000000002</v>
      </c>
      <c r="H66" s="60" t="s">
        <v>43</v>
      </c>
      <c r="I66" s="28" t="str">
        <f>AVA!$D$15</f>
        <v>IMPELC-DKNL</v>
      </c>
      <c r="J66" s="26"/>
      <c r="K66" s="26"/>
      <c r="L66" s="26"/>
      <c r="M66" s="26"/>
      <c r="N66" s="26"/>
      <c r="O66" s="26"/>
      <c r="P66" s="26"/>
      <c r="Q66" s="26"/>
      <c r="R66" s="26"/>
      <c r="S66" s="26"/>
      <c r="T66" s="26"/>
      <c r="U66" s="26"/>
      <c r="V66" s="26"/>
    </row>
    <row r="67" spans="2:22" ht="14.25">
      <c r="C67" s="28" t="s">
        <v>28</v>
      </c>
      <c r="D67" s="36" t="s">
        <v>29</v>
      </c>
      <c r="E67" s="29">
        <v>2030</v>
      </c>
      <c r="F67" s="26"/>
      <c r="G67" s="26">
        <f>'DATA Linecap and AF'!U15*8760*3.6*10^-3</f>
        <v>22.075200000000002</v>
      </c>
      <c r="H67" s="60" t="s">
        <v>43</v>
      </c>
      <c r="I67" s="28" t="str">
        <f>AVA!$D$16</f>
        <v>EXPELC-DKNL</v>
      </c>
      <c r="J67" s="26"/>
      <c r="K67" s="26"/>
      <c r="L67" s="26"/>
      <c r="M67" s="26"/>
      <c r="N67" s="26"/>
      <c r="O67" s="26"/>
      <c r="P67" s="26"/>
      <c r="Q67" s="26"/>
      <c r="R67" s="26"/>
      <c r="S67" s="26"/>
      <c r="T67" s="26"/>
      <c r="U67" s="26"/>
      <c r="V67" s="26"/>
    </row>
    <row r="68" spans="2:22" ht="14.25">
      <c r="C68" s="28" t="s">
        <v>28</v>
      </c>
      <c r="D68" s="36" t="s">
        <v>29</v>
      </c>
      <c r="E68" s="29">
        <v>2030</v>
      </c>
      <c r="F68" s="26"/>
      <c r="G68" s="26">
        <f>'DATA Linecap and AF'!V17*8760*3.6*10^-3</f>
        <v>44.150400000000005</v>
      </c>
      <c r="H68" s="60" t="s">
        <v>43</v>
      </c>
      <c r="I68" s="28" t="str">
        <f>AVA!$D$17</f>
        <v>IMPELC-DKUK</v>
      </c>
      <c r="J68" s="26"/>
      <c r="K68" s="26"/>
      <c r="L68" s="26"/>
      <c r="M68" s="26"/>
      <c r="N68" s="26"/>
      <c r="O68" s="26"/>
      <c r="P68" s="26"/>
      <c r="Q68" s="26"/>
      <c r="R68" s="26"/>
      <c r="S68" s="26"/>
      <c r="T68" s="26"/>
      <c r="U68" s="26"/>
      <c r="V68" s="26"/>
    </row>
    <row r="69" spans="2:22" ht="14.25">
      <c r="B69" s="24"/>
      <c r="C69" s="23" t="s">
        <v>28</v>
      </c>
      <c r="D69" s="35" t="s">
        <v>29</v>
      </c>
      <c r="E69" s="25">
        <v>2030</v>
      </c>
      <c r="F69" s="27"/>
      <c r="G69" s="27">
        <f>'DATA Linecap and AF'!U17*8760*3.6*10^-3</f>
        <v>44.150400000000005</v>
      </c>
      <c r="H69" s="61" t="s">
        <v>43</v>
      </c>
      <c r="I69" s="23" t="str">
        <f>AVA!$D$18</f>
        <v>EXPELC-DKUK</v>
      </c>
      <c r="J69" s="26"/>
      <c r="K69" s="26"/>
      <c r="L69" s="26"/>
      <c r="M69" s="26"/>
      <c r="N69" s="26"/>
      <c r="O69" s="26"/>
      <c r="P69" s="26"/>
      <c r="Q69" s="26"/>
      <c r="R69" s="26"/>
      <c r="S69" s="26"/>
      <c r="T69" s="26"/>
      <c r="U69" s="26"/>
      <c r="V69" s="26"/>
    </row>
    <row r="70" spans="2:22" ht="14.25">
      <c r="C70" s="28" t="s">
        <v>28</v>
      </c>
      <c r="D70" s="36" t="s">
        <v>29</v>
      </c>
      <c r="E70" s="29">
        <v>2035</v>
      </c>
      <c r="F70" s="32"/>
      <c r="G70" s="32">
        <f>'DATA Linecap and AF'!X12*8760*3.6*10^-3</f>
        <v>51.466752</v>
      </c>
      <c r="H70" s="60" t="s">
        <v>43</v>
      </c>
      <c r="I70" s="28" t="str">
        <f>AVA!$D$9</f>
        <v>IMPELC-DKNO</v>
      </c>
      <c r="J70" s="26"/>
      <c r="K70" s="26"/>
      <c r="L70" s="26"/>
      <c r="M70" s="26"/>
      <c r="N70" s="26"/>
      <c r="O70" s="26"/>
      <c r="P70" s="26"/>
      <c r="Q70" s="26"/>
      <c r="R70" s="26"/>
      <c r="S70" s="26"/>
      <c r="T70" s="26"/>
      <c r="U70" s="26"/>
      <c r="V70" s="26"/>
    </row>
    <row r="71" spans="2:22" ht="14.25">
      <c r="C71" s="12" t="s">
        <v>28</v>
      </c>
      <c r="D71" s="34" t="s">
        <v>29</v>
      </c>
      <c r="E71" s="22">
        <v>2035</v>
      </c>
      <c r="F71" s="32"/>
      <c r="G71" s="32">
        <f>'DATA Linecap and AF'!W12*8760*3.6*10^-3</f>
        <v>51.466752</v>
      </c>
      <c r="H71" s="60" t="s">
        <v>43</v>
      </c>
      <c r="I71" s="28" t="str">
        <f>AVA!$D$10</f>
        <v>EXPELC-DKNO</v>
      </c>
      <c r="J71" s="26"/>
      <c r="K71" s="26"/>
      <c r="L71" s="26"/>
      <c r="M71" s="26"/>
      <c r="N71" s="26"/>
      <c r="O71" s="26"/>
      <c r="P71" s="26"/>
      <c r="Q71" s="26"/>
      <c r="R71" s="26"/>
      <c r="S71" s="26"/>
      <c r="T71" s="26"/>
      <c r="U71" s="26"/>
      <c r="V71" s="26"/>
    </row>
    <row r="72" spans="2:22" ht="14.25">
      <c r="C72" s="12" t="s">
        <v>28</v>
      </c>
      <c r="D72" s="34" t="s">
        <v>29</v>
      </c>
      <c r="E72" s="22">
        <v>2035</v>
      </c>
      <c r="F72" s="32">
        <f>'DATA Linecap and AF'!X9*8760*3.6*10^-3</f>
        <v>40.9968</v>
      </c>
      <c r="G72" s="32">
        <f>'DATA Linecap and AF'!X13*8760*3.6*10^-3</f>
        <v>21.444479999999999</v>
      </c>
      <c r="H72" s="60" t="s">
        <v>43</v>
      </c>
      <c r="I72" s="28" t="str">
        <f>AVA!$D$11</f>
        <v>IMPELC-DKSE</v>
      </c>
      <c r="J72" s="26"/>
      <c r="K72" s="26"/>
      <c r="L72" s="26"/>
      <c r="M72" s="26"/>
      <c r="N72" s="26"/>
      <c r="O72" s="26"/>
      <c r="P72" s="26"/>
      <c r="Q72" s="26"/>
      <c r="R72" s="26"/>
      <c r="S72" s="26"/>
      <c r="T72" s="26"/>
      <c r="U72" s="26"/>
      <c r="V72" s="26"/>
    </row>
    <row r="73" spans="2:22" ht="14.25">
      <c r="C73" s="12" t="s">
        <v>28</v>
      </c>
      <c r="D73" s="34" t="s">
        <v>29</v>
      </c>
      <c r="E73" s="22">
        <v>2035</v>
      </c>
      <c r="F73" s="32">
        <f>'DATA Linecap and AF'!W9*8760*3.6*10^-3</f>
        <v>53.611200000000004</v>
      </c>
      <c r="G73" s="32">
        <f>'DATA Linecap and AF'!W13*8760*3.6*10^-3</f>
        <v>23.336639999999999</v>
      </c>
      <c r="H73" s="60" t="s">
        <v>43</v>
      </c>
      <c r="I73" s="28" t="str">
        <f>AVA!$D$12</f>
        <v>EXPELC-DKSE</v>
      </c>
      <c r="J73" s="26"/>
      <c r="K73" s="26"/>
      <c r="L73" s="26"/>
      <c r="M73" s="26"/>
      <c r="N73" s="26"/>
      <c r="O73" s="26"/>
      <c r="P73" s="26"/>
      <c r="Q73" s="26"/>
      <c r="R73" s="26"/>
      <c r="S73" s="26"/>
      <c r="T73" s="26"/>
      <c r="U73" s="26"/>
      <c r="V73" s="26"/>
    </row>
    <row r="74" spans="2:22" ht="14.25">
      <c r="C74" s="12" t="s">
        <v>28</v>
      </c>
      <c r="D74" s="34" t="s">
        <v>29</v>
      </c>
      <c r="E74" s="22">
        <v>2035</v>
      </c>
      <c r="F74" s="32">
        <f>('DATA Linecap and AF'!X10+'DATA Linecap and AF'!X11)*8760*3.6*10^-3</f>
        <v>31.536000000000001</v>
      </c>
      <c r="G74" s="32">
        <f>'DATA Linecap and AF'!X14*8760*3.6*10^-3</f>
        <v>110.376</v>
      </c>
      <c r="H74" s="60" t="s">
        <v>43</v>
      </c>
      <c r="I74" s="28" t="str">
        <f>AVA!$D$13</f>
        <v>IMPELC-DKDE</v>
      </c>
      <c r="J74" s="26"/>
      <c r="K74" s="26"/>
      <c r="L74" s="26"/>
      <c r="M74" s="26"/>
      <c r="N74" s="26"/>
      <c r="O74" s="26"/>
      <c r="P74" s="26"/>
      <c r="Q74" s="26"/>
      <c r="R74" s="26"/>
      <c r="S74" s="26"/>
      <c r="T74" s="26"/>
      <c r="U74" s="26"/>
      <c r="V74" s="26"/>
    </row>
    <row r="75" spans="2:22" ht="14.25">
      <c r="C75" s="28" t="s">
        <v>28</v>
      </c>
      <c r="D75" s="36" t="s">
        <v>29</v>
      </c>
      <c r="E75" s="22">
        <v>2035</v>
      </c>
      <c r="F75" s="32">
        <f>('DATA Linecap and AF'!W10+'DATA Linecap and AF'!W11)*8760*3.6*10^-3</f>
        <v>31.062960000000004</v>
      </c>
      <c r="G75" s="32">
        <f>'DATA Linecap and AF'!W14*8760*3.6*10^-3</f>
        <v>110.376</v>
      </c>
      <c r="H75" s="60" t="s">
        <v>43</v>
      </c>
      <c r="I75" s="28" t="str">
        <f>AVA!$D$14</f>
        <v>EXPELC-DKDE</v>
      </c>
      <c r="J75" s="26"/>
      <c r="K75" s="26"/>
      <c r="L75" s="26"/>
      <c r="M75" s="26"/>
      <c r="N75" s="26"/>
      <c r="O75" s="26"/>
      <c r="P75" s="26"/>
      <c r="Q75" s="26"/>
      <c r="R75" s="26"/>
      <c r="S75" s="26"/>
      <c r="T75" s="26"/>
      <c r="U75" s="26"/>
      <c r="V75" s="26"/>
    </row>
    <row r="76" spans="2:22" ht="14.25">
      <c r="C76" s="12" t="s">
        <v>28</v>
      </c>
      <c r="D76" s="34" t="s">
        <v>29</v>
      </c>
      <c r="E76" s="22">
        <v>2035</v>
      </c>
      <c r="F76" s="32"/>
      <c r="G76" s="32">
        <f>'DATA Linecap and AF'!X15*8760*3.6*10^-3</f>
        <v>22.075200000000002</v>
      </c>
      <c r="H76" s="60" t="s">
        <v>43</v>
      </c>
      <c r="I76" s="28" t="str">
        <f>AVA!$D$15</f>
        <v>IMPELC-DKNL</v>
      </c>
      <c r="J76" s="26"/>
      <c r="K76" s="26"/>
      <c r="L76" s="26"/>
      <c r="M76" s="26"/>
      <c r="N76" s="26"/>
      <c r="O76" s="26"/>
      <c r="P76" s="26"/>
      <c r="Q76" s="26"/>
      <c r="R76" s="26"/>
      <c r="S76" s="26"/>
      <c r="T76" s="26"/>
      <c r="U76" s="26"/>
      <c r="V76" s="26"/>
    </row>
    <row r="77" spans="2:22" ht="14.25">
      <c r="C77" s="28" t="s">
        <v>28</v>
      </c>
      <c r="D77" s="36" t="s">
        <v>29</v>
      </c>
      <c r="E77" s="29">
        <v>2035</v>
      </c>
      <c r="F77" s="32"/>
      <c r="G77" s="32">
        <f>'DATA Linecap and AF'!W15*8760*3.6*10^-3</f>
        <v>22.075200000000002</v>
      </c>
      <c r="H77" s="60" t="s">
        <v>43</v>
      </c>
      <c r="I77" s="28" t="str">
        <f>AVA!$D$16</f>
        <v>EXPELC-DKNL</v>
      </c>
      <c r="J77" s="26"/>
      <c r="K77" s="26"/>
      <c r="L77" s="26"/>
      <c r="M77" s="26"/>
      <c r="N77" s="26"/>
      <c r="O77" s="26"/>
      <c r="P77" s="26"/>
      <c r="Q77" s="26"/>
      <c r="R77" s="26"/>
      <c r="S77" s="26"/>
      <c r="T77" s="26"/>
      <c r="U77" s="26"/>
      <c r="V77" s="26"/>
    </row>
    <row r="78" spans="2:22" ht="14.25">
      <c r="C78" s="28" t="s">
        <v>28</v>
      </c>
      <c r="D78" s="36" t="s">
        <v>29</v>
      </c>
      <c r="E78" s="29">
        <v>2035</v>
      </c>
      <c r="G78" s="32">
        <f>'DATA Linecap and AF'!X17*8760*3.6*10^-3</f>
        <v>44.150400000000005</v>
      </c>
      <c r="H78" s="60" t="s">
        <v>43</v>
      </c>
      <c r="I78" s="28" t="str">
        <f>AVA!$D$17</f>
        <v>IMPELC-DKUK</v>
      </c>
      <c r="J78" s="26"/>
      <c r="K78" s="26"/>
      <c r="L78" s="26"/>
      <c r="M78" s="26"/>
      <c r="N78" s="26"/>
      <c r="O78" s="26"/>
      <c r="P78" s="26"/>
      <c r="Q78" s="26"/>
      <c r="R78" s="26"/>
      <c r="S78" s="26"/>
      <c r="T78" s="26"/>
      <c r="U78" s="26"/>
      <c r="V78" s="26"/>
    </row>
    <row r="79" spans="2:22" ht="14.25">
      <c r="C79" s="23" t="s">
        <v>28</v>
      </c>
      <c r="D79" s="35" t="s">
        <v>29</v>
      </c>
      <c r="E79" s="25">
        <v>2035</v>
      </c>
      <c r="F79" s="24"/>
      <c r="G79" s="33">
        <f>'DATA Linecap and AF'!W17*8760*3.6*10^-3</f>
        <v>44.150400000000005</v>
      </c>
      <c r="H79" s="61" t="s">
        <v>43</v>
      </c>
      <c r="I79" s="23" t="str">
        <f>AVA!$D$18</f>
        <v>EXPELC-DKUK</v>
      </c>
      <c r="J79" s="26"/>
      <c r="K79" s="26"/>
      <c r="L79" s="26"/>
      <c r="M79" s="26"/>
      <c r="N79" s="26"/>
      <c r="O79" s="26"/>
      <c r="P79" s="26"/>
      <c r="Q79" s="26"/>
      <c r="R79" s="26"/>
      <c r="S79" s="26"/>
      <c r="T79" s="26"/>
      <c r="U79" s="26"/>
      <c r="V79" s="26"/>
    </row>
    <row r="80" spans="2:22">
      <c r="J80" s="26"/>
      <c r="K80" s="26"/>
      <c r="L80" s="26"/>
      <c r="M80" s="26"/>
      <c r="N80" s="26"/>
      <c r="O80" s="26"/>
      <c r="P80" s="26"/>
      <c r="Q80" s="26"/>
      <c r="R80" s="26"/>
      <c r="S80" s="26"/>
      <c r="T80" s="26"/>
      <c r="U80" s="26"/>
      <c r="V80" s="26"/>
    </row>
    <row r="81" spans="2:22">
      <c r="J81" s="26"/>
      <c r="K81" s="26"/>
      <c r="L81" s="26"/>
      <c r="M81" s="26"/>
      <c r="N81" s="26"/>
      <c r="O81" s="26"/>
      <c r="P81" s="26"/>
      <c r="Q81" s="26"/>
      <c r="R81" s="26"/>
      <c r="S81" s="26"/>
      <c r="T81" s="26"/>
      <c r="U81" s="26"/>
      <c r="V81" s="26"/>
    </row>
    <row r="82" spans="2:22">
      <c r="J82" s="26"/>
      <c r="K82" s="26"/>
      <c r="L82" s="26"/>
      <c r="M82" s="26"/>
      <c r="N82" s="26"/>
      <c r="O82" s="26"/>
      <c r="P82" s="26"/>
      <c r="Q82" s="26"/>
      <c r="R82" s="26"/>
      <c r="S82" s="26"/>
      <c r="T82" s="26"/>
      <c r="U82" s="26"/>
      <c r="V82" s="26"/>
    </row>
    <row r="83" spans="2:22">
      <c r="J83" s="26"/>
      <c r="K83" s="26"/>
      <c r="L83" s="26"/>
      <c r="M83" s="26"/>
      <c r="N83" s="26"/>
      <c r="O83" s="26"/>
      <c r="P83" s="26"/>
      <c r="Q83" s="26"/>
      <c r="R83" s="26"/>
      <c r="S83" s="26"/>
      <c r="T83" s="26"/>
      <c r="U83" s="26"/>
      <c r="V83" s="26"/>
    </row>
    <row r="84" spans="2:22">
      <c r="J84" s="26"/>
      <c r="K84" s="26"/>
      <c r="L84" s="26"/>
      <c r="M84" s="26"/>
      <c r="N84" s="26"/>
      <c r="O84" s="26"/>
      <c r="P84" s="26"/>
      <c r="Q84" s="26"/>
      <c r="R84" s="26"/>
      <c r="S84" s="26"/>
      <c r="T84" s="26"/>
      <c r="U84" s="26"/>
      <c r="V84" s="26"/>
    </row>
    <row r="85" spans="2:22">
      <c r="J85" s="26"/>
      <c r="K85" s="26"/>
      <c r="L85" s="26"/>
      <c r="M85" s="26"/>
      <c r="N85" s="26"/>
      <c r="O85" s="26"/>
      <c r="P85" s="26"/>
      <c r="Q85" s="26"/>
      <c r="R85" s="26"/>
      <c r="S85" s="26"/>
      <c r="T85" s="26"/>
      <c r="U85" s="26"/>
      <c r="V85" s="26"/>
    </row>
    <row r="86" spans="2:22">
      <c r="J86" s="26"/>
      <c r="K86" s="26"/>
      <c r="L86" s="26"/>
      <c r="M86" s="26"/>
      <c r="N86" s="26"/>
      <c r="O86" s="26"/>
      <c r="P86" s="26"/>
      <c r="Q86" s="26"/>
      <c r="R86" s="26"/>
      <c r="S86" s="26"/>
      <c r="T86" s="26"/>
      <c r="U86" s="26"/>
      <c r="V86" s="26"/>
    </row>
    <row r="87" spans="2:22">
      <c r="J87" s="26"/>
      <c r="K87" s="26"/>
      <c r="L87" s="26"/>
      <c r="M87" s="26"/>
      <c r="N87" s="26"/>
      <c r="O87" s="26"/>
      <c r="P87" s="26"/>
      <c r="Q87" s="26"/>
      <c r="R87" s="26"/>
      <c r="S87" s="26"/>
      <c r="T87" s="26"/>
      <c r="U87" s="26"/>
      <c r="V87" s="26"/>
    </row>
    <row r="89" spans="2:22" ht="14.25">
      <c r="C89" s="12"/>
      <c r="D89" s="34"/>
      <c r="E89" s="22"/>
      <c r="F89" s="26"/>
      <c r="G89" s="26"/>
      <c r="H89" s="60"/>
      <c r="I89" s="28"/>
    </row>
    <row r="90" spans="2:22" ht="14.25">
      <c r="B90" s="24"/>
      <c r="C90" s="23"/>
      <c r="D90" s="35"/>
      <c r="E90" s="25"/>
      <c r="F90" s="27"/>
      <c r="G90" s="26"/>
      <c r="H90" s="61"/>
      <c r="I90" s="23"/>
    </row>
    <row r="91" spans="2:22">
      <c r="B91"/>
      <c r="C91"/>
      <c r="D91"/>
      <c r="E91"/>
      <c r="F91"/>
      <c r="G91"/>
      <c r="H91"/>
      <c r="I91"/>
    </row>
    <row r="92" spans="2:22">
      <c r="B92"/>
      <c r="C92"/>
      <c r="D92"/>
      <c r="E92"/>
      <c r="F92"/>
      <c r="G92"/>
      <c r="H92"/>
      <c r="I92"/>
    </row>
    <row r="93" spans="2:22">
      <c r="B93"/>
      <c r="C93"/>
      <c r="D93"/>
      <c r="E93"/>
      <c r="F93"/>
      <c r="G93"/>
      <c r="H93"/>
      <c r="I93"/>
    </row>
    <row r="94" spans="2:22">
      <c r="B94"/>
      <c r="C94"/>
      <c r="D94"/>
      <c r="E94"/>
      <c r="F94"/>
      <c r="G94"/>
      <c r="H94"/>
      <c r="I94"/>
    </row>
    <row r="95" spans="2:22">
      <c r="B95"/>
      <c r="C95"/>
      <c r="D95"/>
      <c r="E95"/>
      <c r="F95"/>
      <c r="G95"/>
      <c r="H95"/>
      <c r="I95"/>
    </row>
    <row r="96" spans="2:22">
      <c r="B96"/>
      <c r="C96"/>
      <c r="D96"/>
      <c r="E96"/>
      <c r="F96"/>
      <c r="G96"/>
      <c r="H96"/>
      <c r="I96"/>
    </row>
    <row r="97" spans="2:9">
      <c r="B97"/>
      <c r="C97"/>
      <c r="D97"/>
      <c r="E97"/>
      <c r="F97"/>
      <c r="G97"/>
      <c r="H97"/>
      <c r="I97"/>
    </row>
    <row r="98" spans="2:9">
      <c r="B98"/>
      <c r="C98"/>
      <c r="D98"/>
      <c r="E98"/>
      <c r="F98"/>
      <c r="G98"/>
      <c r="H98"/>
      <c r="I98"/>
    </row>
    <row r="99" spans="2:9">
      <c r="B99"/>
      <c r="C99"/>
      <c r="D99"/>
      <c r="E99"/>
      <c r="F99"/>
      <c r="G99"/>
      <c r="H99"/>
      <c r="I99"/>
    </row>
    <row r="100" spans="2:9">
      <c r="B100"/>
      <c r="C100"/>
      <c r="D100"/>
      <c r="E100"/>
      <c r="F100"/>
      <c r="G100"/>
      <c r="H100"/>
      <c r="I100"/>
    </row>
    <row r="101" spans="2:9">
      <c r="B101"/>
      <c r="C101"/>
      <c r="D101"/>
      <c r="E101"/>
      <c r="F101"/>
      <c r="G101"/>
      <c r="H101"/>
      <c r="I101"/>
    </row>
    <row r="102" spans="2:9">
      <c r="B102"/>
      <c r="C102"/>
      <c r="D102"/>
      <c r="E102"/>
      <c r="F102"/>
      <c r="G102"/>
      <c r="H102"/>
      <c r="I102"/>
    </row>
    <row r="103" spans="2:9">
      <c r="B103"/>
      <c r="C103"/>
      <c r="D103"/>
      <c r="E103"/>
      <c r="F103"/>
      <c r="G103"/>
      <c r="H103"/>
      <c r="I103"/>
    </row>
    <row r="104" spans="2:9">
      <c r="B104"/>
      <c r="C104"/>
      <c r="D104"/>
      <c r="E104"/>
      <c r="F104"/>
      <c r="G104"/>
      <c r="H104"/>
      <c r="I104"/>
    </row>
    <row r="105" spans="2:9">
      <c r="B105"/>
      <c r="C105"/>
      <c r="D105"/>
      <c r="E105"/>
      <c r="F105"/>
      <c r="G105"/>
      <c r="H105"/>
      <c r="I105"/>
    </row>
    <row r="106" spans="2:9">
      <c r="B106"/>
      <c r="C106"/>
      <c r="D106"/>
      <c r="E106"/>
      <c r="F106"/>
      <c r="G106"/>
      <c r="H106"/>
      <c r="I106"/>
    </row>
    <row r="107" spans="2:9">
      <c r="B107"/>
      <c r="C107"/>
      <c r="D107"/>
      <c r="E107"/>
      <c r="F107"/>
      <c r="G107"/>
      <c r="H107"/>
      <c r="I107"/>
    </row>
    <row r="108" spans="2:9">
      <c r="B108"/>
      <c r="C108"/>
      <c r="D108"/>
      <c r="E108"/>
      <c r="F108"/>
      <c r="G108"/>
      <c r="H108"/>
      <c r="I108"/>
    </row>
    <row r="109" spans="2:9">
      <c r="B109"/>
      <c r="C109"/>
      <c r="D109"/>
      <c r="E109"/>
      <c r="F109"/>
      <c r="G109"/>
      <c r="H109"/>
      <c r="I109"/>
    </row>
    <row r="110" spans="2:9">
      <c r="B110"/>
      <c r="C110"/>
      <c r="D110"/>
      <c r="E110"/>
      <c r="F110"/>
      <c r="G110"/>
      <c r="H110"/>
      <c r="I110"/>
    </row>
    <row r="111" spans="2:9">
      <c r="B111"/>
      <c r="C111"/>
      <c r="D111"/>
      <c r="E111"/>
      <c r="F111"/>
      <c r="G111"/>
      <c r="H111"/>
      <c r="I111"/>
    </row>
    <row r="112" spans="2:9">
      <c r="B112"/>
      <c r="C112"/>
      <c r="D112"/>
      <c r="E112"/>
      <c r="F112"/>
      <c r="G112"/>
      <c r="H112"/>
      <c r="I112"/>
    </row>
    <row r="113" spans="2:9">
      <c r="B113"/>
      <c r="C113"/>
      <c r="D113"/>
      <c r="E113"/>
      <c r="F113"/>
      <c r="G113"/>
      <c r="H113"/>
      <c r="I113"/>
    </row>
    <row r="114" spans="2:9">
      <c r="B114"/>
      <c r="C114"/>
      <c r="D114"/>
      <c r="E114"/>
      <c r="F114"/>
      <c r="G114"/>
      <c r="H114"/>
      <c r="I114"/>
    </row>
    <row r="115" spans="2:9">
      <c r="B115"/>
      <c r="C115"/>
      <c r="D115"/>
      <c r="E115"/>
      <c r="F115"/>
      <c r="G115"/>
      <c r="H115"/>
      <c r="I115"/>
    </row>
    <row r="116" spans="2:9">
      <c r="B116"/>
      <c r="C116"/>
      <c r="D116"/>
      <c r="E116"/>
      <c r="F116"/>
      <c r="G116"/>
      <c r="H116"/>
      <c r="I116"/>
    </row>
    <row r="117" spans="2:9">
      <c r="B117"/>
      <c r="C117"/>
      <c r="D117"/>
      <c r="E117"/>
      <c r="F117"/>
      <c r="G117"/>
      <c r="H117"/>
      <c r="I117"/>
    </row>
    <row r="118" spans="2:9">
      <c r="B118"/>
      <c r="C118"/>
      <c r="D118"/>
      <c r="E118"/>
      <c r="F118"/>
      <c r="G118"/>
      <c r="H118"/>
      <c r="I118"/>
    </row>
    <row r="119" spans="2:9">
      <c r="B119"/>
      <c r="C119"/>
      <c r="D119"/>
      <c r="E119"/>
      <c r="F119"/>
      <c r="G119"/>
      <c r="H119"/>
      <c r="I119"/>
    </row>
    <row r="120" spans="2:9">
      <c r="B120"/>
      <c r="C120"/>
      <c r="D120"/>
      <c r="E120"/>
      <c r="F120"/>
      <c r="G120"/>
      <c r="H120"/>
      <c r="I120"/>
    </row>
    <row r="121" spans="2:9">
      <c r="B121"/>
      <c r="C121"/>
      <c r="D121"/>
      <c r="E121"/>
      <c r="F121"/>
      <c r="G121"/>
      <c r="H121"/>
      <c r="I121"/>
    </row>
    <row r="122" spans="2:9">
      <c r="B122"/>
      <c r="C122"/>
      <c r="D122"/>
      <c r="E122"/>
      <c r="F122"/>
      <c r="G122"/>
      <c r="H122"/>
      <c r="I122"/>
    </row>
    <row r="123" spans="2:9">
      <c r="B123"/>
      <c r="C123"/>
      <c r="D123"/>
      <c r="E123"/>
      <c r="F123"/>
      <c r="G123"/>
      <c r="H123"/>
      <c r="I123"/>
    </row>
    <row r="124" spans="2:9">
      <c r="B124"/>
      <c r="C124"/>
      <c r="D124"/>
      <c r="E124"/>
      <c r="F124"/>
      <c r="G124"/>
      <c r="H124"/>
      <c r="I124"/>
    </row>
    <row r="125" spans="2:9">
      <c r="B125"/>
      <c r="C125"/>
      <c r="D125"/>
      <c r="E125"/>
      <c r="F125"/>
      <c r="G125"/>
      <c r="H125"/>
      <c r="I125"/>
    </row>
    <row r="126" spans="2:9">
      <c r="B126"/>
      <c r="C126"/>
      <c r="D126"/>
      <c r="E126"/>
      <c r="F126"/>
      <c r="G126"/>
      <c r="H126"/>
      <c r="I126"/>
    </row>
    <row r="127" spans="2:9">
      <c r="B127"/>
      <c r="C127"/>
      <c r="D127"/>
      <c r="E127"/>
      <c r="F127"/>
      <c r="G127"/>
      <c r="H127"/>
      <c r="I127"/>
    </row>
    <row r="128" spans="2:9">
      <c r="B128"/>
      <c r="C128"/>
      <c r="D128"/>
      <c r="E128"/>
      <c r="F128"/>
      <c r="G128"/>
      <c r="H128"/>
      <c r="I128"/>
    </row>
    <row r="129" spans="2:9">
      <c r="B129"/>
      <c r="C129"/>
      <c r="D129"/>
      <c r="E129"/>
      <c r="F129"/>
      <c r="G129"/>
      <c r="H129"/>
      <c r="I129"/>
    </row>
    <row r="130" spans="2:9">
      <c r="B130"/>
      <c r="C130"/>
      <c r="D130"/>
      <c r="E130"/>
      <c r="F130"/>
      <c r="G130"/>
      <c r="H130"/>
      <c r="I130"/>
    </row>
    <row r="131" spans="2:9">
      <c r="B131"/>
      <c r="C131"/>
      <c r="D131"/>
      <c r="E131"/>
      <c r="F131"/>
      <c r="G131"/>
      <c r="H131"/>
      <c r="I131"/>
    </row>
    <row r="132" spans="2:9">
      <c r="B132"/>
      <c r="C132"/>
      <c r="D132"/>
      <c r="E132"/>
      <c r="F132"/>
      <c r="G132"/>
      <c r="H132"/>
      <c r="I132"/>
    </row>
    <row r="133" spans="2:9">
      <c r="B133"/>
      <c r="C133"/>
      <c r="D133"/>
      <c r="E133"/>
      <c r="F133"/>
      <c r="G133"/>
      <c r="H133"/>
      <c r="I133"/>
    </row>
    <row r="134" spans="2:9">
      <c r="B134"/>
      <c r="C134"/>
      <c r="D134"/>
      <c r="E134"/>
      <c r="F134"/>
      <c r="G134"/>
      <c r="H134"/>
      <c r="I134"/>
    </row>
    <row r="135" spans="2:9">
      <c r="B135"/>
      <c r="C135"/>
      <c r="D135"/>
      <c r="E135"/>
      <c r="F135"/>
      <c r="G135"/>
      <c r="H135"/>
      <c r="I135"/>
    </row>
    <row r="136" spans="2:9">
      <c r="B136"/>
      <c r="C136"/>
      <c r="D136"/>
      <c r="E136"/>
      <c r="F136"/>
      <c r="G136"/>
      <c r="H136"/>
      <c r="I136"/>
    </row>
    <row r="137" spans="2:9">
      <c r="B137"/>
      <c r="C137"/>
      <c r="D137"/>
      <c r="E137"/>
      <c r="F137"/>
      <c r="G137"/>
      <c r="H137"/>
      <c r="I137"/>
    </row>
    <row r="138" spans="2:9">
      <c r="B138"/>
      <c r="C138"/>
      <c r="D138"/>
      <c r="E138"/>
      <c r="F138"/>
      <c r="G138"/>
      <c r="H138"/>
      <c r="I138"/>
    </row>
    <row r="139" spans="2:9">
      <c r="B139"/>
      <c r="C139"/>
      <c r="D139"/>
      <c r="E139"/>
      <c r="F139"/>
      <c r="G139"/>
      <c r="H139"/>
      <c r="I139"/>
    </row>
    <row r="140" spans="2:9">
      <c r="B140"/>
      <c r="C140"/>
      <c r="D140"/>
      <c r="E140"/>
      <c r="F140"/>
      <c r="G140"/>
      <c r="H140"/>
      <c r="I140"/>
    </row>
    <row r="141" spans="2:9">
      <c r="B141"/>
      <c r="C141"/>
      <c r="D141"/>
      <c r="E141"/>
      <c r="F141"/>
      <c r="G141"/>
      <c r="H141"/>
      <c r="I141"/>
    </row>
    <row r="142" spans="2:9">
      <c r="B142"/>
      <c r="C142"/>
      <c r="D142"/>
      <c r="E142"/>
      <c r="F142"/>
      <c r="G142"/>
      <c r="H142"/>
      <c r="I142"/>
    </row>
    <row r="143" spans="2:9">
      <c r="B143"/>
      <c r="C143"/>
      <c r="D143"/>
      <c r="E143"/>
      <c r="F143"/>
      <c r="G143"/>
      <c r="H143"/>
      <c r="I143"/>
    </row>
    <row r="144" spans="2:9">
      <c r="B144"/>
      <c r="C144"/>
      <c r="D144"/>
      <c r="E144"/>
      <c r="F144"/>
      <c r="G144"/>
      <c r="H144"/>
      <c r="I144"/>
    </row>
    <row r="145" spans="2:9">
      <c r="B145"/>
      <c r="C145"/>
      <c r="D145"/>
      <c r="E145"/>
      <c r="F145"/>
      <c r="G145"/>
      <c r="H145"/>
      <c r="I145"/>
    </row>
    <row r="146" spans="2:9">
      <c r="B146"/>
      <c r="C146"/>
      <c r="D146"/>
      <c r="E146"/>
      <c r="F146"/>
      <c r="G146"/>
      <c r="H146"/>
      <c r="I146"/>
    </row>
    <row r="147" spans="2:9">
      <c r="B147"/>
      <c r="C147"/>
      <c r="D147"/>
      <c r="E147"/>
      <c r="F147"/>
      <c r="G147"/>
      <c r="H147"/>
      <c r="I147"/>
    </row>
    <row r="148" spans="2:9">
      <c r="B148"/>
      <c r="C148"/>
      <c r="D148"/>
      <c r="E148"/>
      <c r="F148"/>
      <c r="G148"/>
      <c r="H148"/>
      <c r="I148"/>
    </row>
    <row r="149" spans="2:9">
      <c r="B149"/>
      <c r="C149"/>
      <c r="D149"/>
      <c r="E149"/>
      <c r="F149"/>
      <c r="G149"/>
      <c r="H149"/>
      <c r="I149"/>
    </row>
    <row r="150" spans="2:9">
      <c r="B150"/>
      <c r="C150"/>
      <c r="D150"/>
      <c r="E150"/>
      <c r="F150"/>
      <c r="G150"/>
      <c r="H150"/>
      <c r="I150"/>
    </row>
    <row r="151" spans="2:9">
      <c r="B151"/>
      <c r="C151"/>
      <c r="D151"/>
      <c r="E151"/>
      <c r="F151"/>
      <c r="G151"/>
      <c r="H151"/>
      <c r="I151"/>
    </row>
    <row r="152" spans="2:9">
      <c r="B152"/>
      <c r="C152"/>
      <c r="D152"/>
      <c r="E152"/>
      <c r="F152"/>
      <c r="G152"/>
      <c r="H152"/>
      <c r="I152"/>
    </row>
    <row r="153" spans="2:9">
      <c r="B153"/>
      <c r="C153"/>
      <c r="D153"/>
      <c r="E153"/>
      <c r="F153"/>
      <c r="G153"/>
      <c r="H153"/>
      <c r="I153"/>
    </row>
    <row r="154" spans="2:9">
      <c r="B154"/>
      <c r="C154"/>
      <c r="D154"/>
      <c r="E154"/>
      <c r="F154"/>
      <c r="G154"/>
      <c r="H154"/>
      <c r="I154"/>
    </row>
    <row r="155" spans="2:9">
      <c r="B155"/>
      <c r="C155"/>
      <c r="D155"/>
      <c r="E155"/>
      <c r="F155"/>
      <c r="G155"/>
      <c r="H155"/>
      <c r="I155"/>
    </row>
    <row r="156" spans="2:9">
      <c r="B156"/>
      <c r="C156"/>
      <c r="D156"/>
      <c r="E156"/>
      <c r="F156"/>
      <c r="G156"/>
      <c r="H156"/>
      <c r="I156"/>
    </row>
    <row r="157" spans="2:9">
      <c r="B157"/>
      <c r="C157"/>
      <c r="D157"/>
      <c r="E157"/>
      <c r="F157"/>
      <c r="G157"/>
      <c r="H157"/>
      <c r="I157"/>
    </row>
    <row r="158" spans="2:9">
      <c r="B158"/>
      <c r="C158"/>
      <c r="D158"/>
      <c r="E158"/>
      <c r="F158"/>
      <c r="G158"/>
      <c r="H158"/>
      <c r="I158"/>
    </row>
    <row r="159" spans="2:9">
      <c r="B159"/>
      <c r="C159"/>
      <c r="D159"/>
      <c r="E159"/>
      <c r="F159"/>
      <c r="G159"/>
      <c r="H159"/>
      <c r="I159"/>
    </row>
    <row r="160" spans="2:9">
      <c r="B160"/>
      <c r="C160"/>
      <c r="D160"/>
      <c r="E160"/>
      <c r="F160"/>
      <c r="G160"/>
      <c r="H160"/>
      <c r="I160"/>
    </row>
    <row r="161" spans="2:9">
      <c r="B161"/>
      <c r="C161"/>
      <c r="D161"/>
      <c r="E161"/>
      <c r="F161"/>
      <c r="G161"/>
      <c r="H161"/>
      <c r="I161"/>
    </row>
    <row r="162" spans="2:9">
      <c r="B162"/>
      <c r="C162"/>
      <c r="D162"/>
      <c r="E162"/>
      <c r="F162"/>
      <c r="G162"/>
      <c r="H162"/>
      <c r="I162"/>
    </row>
    <row r="163" spans="2:9">
      <c r="B163"/>
      <c r="C163"/>
      <c r="D163"/>
      <c r="E163"/>
      <c r="F163"/>
      <c r="G163"/>
      <c r="H163"/>
      <c r="I163"/>
    </row>
    <row r="164" spans="2:9">
      <c r="B164"/>
      <c r="C164"/>
      <c r="D164"/>
      <c r="E164"/>
      <c r="F164"/>
      <c r="G164"/>
      <c r="H164"/>
      <c r="I164"/>
    </row>
    <row r="165" spans="2:9">
      <c r="B165"/>
      <c r="C165"/>
      <c r="D165"/>
      <c r="E165"/>
      <c r="F165"/>
      <c r="G165"/>
      <c r="H165"/>
      <c r="I165"/>
    </row>
    <row r="166" spans="2:9">
      <c r="B166"/>
      <c r="C166"/>
      <c r="D166"/>
      <c r="E166"/>
      <c r="F166"/>
      <c r="G166"/>
      <c r="H166"/>
      <c r="I166"/>
    </row>
    <row r="167" spans="2:9">
      <c r="B167"/>
      <c r="C167"/>
      <c r="D167"/>
      <c r="E167"/>
      <c r="F167"/>
      <c r="G167"/>
      <c r="H167"/>
      <c r="I167"/>
    </row>
    <row r="168" spans="2:9">
      <c r="B168"/>
      <c r="C168"/>
      <c r="D168"/>
      <c r="E168"/>
      <c r="F168"/>
      <c r="G168"/>
      <c r="H168"/>
      <c r="I168"/>
    </row>
    <row r="169" spans="2:9">
      <c r="B169"/>
      <c r="C169"/>
      <c r="D169"/>
      <c r="E169"/>
      <c r="F169"/>
      <c r="G169"/>
      <c r="H169"/>
      <c r="I169"/>
    </row>
    <row r="170" spans="2:9">
      <c r="B170"/>
      <c r="C170"/>
      <c r="D170"/>
      <c r="E170"/>
      <c r="F170"/>
      <c r="G170"/>
      <c r="H170"/>
      <c r="I170"/>
    </row>
    <row r="171" spans="2:9">
      <c r="B171"/>
      <c r="C171"/>
      <c r="D171"/>
      <c r="E171"/>
      <c r="F171"/>
      <c r="G171"/>
      <c r="H171"/>
      <c r="I171"/>
    </row>
    <row r="172" spans="2:9">
      <c r="B172"/>
      <c r="C172"/>
      <c r="D172"/>
      <c r="E172"/>
      <c r="F172"/>
      <c r="G172"/>
      <c r="H172"/>
      <c r="I172"/>
    </row>
    <row r="173" spans="2:9">
      <c r="B173"/>
      <c r="C173"/>
      <c r="D173"/>
      <c r="E173"/>
      <c r="F173"/>
      <c r="G173"/>
      <c r="H173"/>
      <c r="I173"/>
    </row>
    <row r="174" spans="2:9">
      <c r="B174"/>
      <c r="C174"/>
      <c r="D174"/>
      <c r="E174"/>
      <c r="F174"/>
      <c r="G174"/>
      <c r="H174"/>
      <c r="I174"/>
    </row>
    <row r="175" spans="2:9">
      <c r="B175"/>
      <c r="C175"/>
      <c r="D175"/>
      <c r="E175"/>
      <c r="F175"/>
      <c r="G175"/>
      <c r="H175"/>
      <c r="I175"/>
    </row>
    <row r="176" spans="2:9">
      <c r="B176"/>
      <c r="C176"/>
      <c r="D176"/>
      <c r="E176"/>
      <c r="F176"/>
      <c r="G176"/>
      <c r="H176"/>
      <c r="I176"/>
    </row>
    <row r="177" spans="2:9">
      <c r="B177"/>
      <c r="C177"/>
      <c r="D177"/>
      <c r="E177"/>
      <c r="F177"/>
      <c r="G177"/>
      <c r="H177"/>
      <c r="I177"/>
    </row>
    <row r="178" spans="2:9">
      <c r="B178"/>
      <c r="C178"/>
      <c r="D178"/>
      <c r="E178"/>
      <c r="F178"/>
      <c r="G178"/>
      <c r="H178"/>
      <c r="I178"/>
    </row>
    <row r="179" spans="2:9">
      <c r="B179"/>
      <c r="C179"/>
      <c r="D179"/>
      <c r="E179"/>
      <c r="F179"/>
      <c r="G179"/>
      <c r="H179"/>
      <c r="I179"/>
    </row>
    <row r="180" spans="2:9">
      <c r="B180"/>
      <c r="C180"/>
      <c r="D180"/>
      <c r="E180"/>
      <c r="F180"/>
      <c r="G180"/>
      <c r="H180"/>
      <c r="I180"/>
    </row>
    <row r="181" spans="2:9">
      <c r="B181"/>
      <c r="C181"/>
      <c r="D181"/>
      <c r="E181"/>
      <c r="F181"/>
      <c r="G181"/>
      <c r="H181"/>
      <c r="I181"/>
    </row>
    <row r="182" spans="2:9">
      <c r="B182"/>
      <c r="C182"/>
      <c r="D182"/>
      <c r="E182"/>
      <c r="F182"/>
      <c r="G182"/>
      <c r="H182"/>
      <c r="I182"/>
    </row>
    <row r="183" spans="2:9">
      <c r="B183"/>
      <c r="C183"/>
      <c r="D183"/>
      <c r="E183"/>
      <c r="F183"/>
      <c r="G183"/>
      <c r="H183"/>
      <c r="I183"/>
    </row>
    <row r="184" spans="2:9">
      <c r="B184"/>
      <c r="C184"/>
      <c r="D184"/>
      <c r="E184"/>
      <c r="F184"/>
      <c r="G184"/>
      <c r="H184"/>
      <c r="I184"/>
    </row>
    <row r="185" spans="2:9">
      <c r="B185"/>
      <c r="C185"/>
      <c r="D185"/>
      <c r="E185"/>
      <c r="F185"/>
      <c r="G185"/>
      <c r="H185"/>
      <c r="I185"/>
    </row>
    <row r="186" spans="2:9">
      <c r="B186"/>
      <c r="C186"/>
      <c r="D186"/>
      <c r="E186"/>
      <c r="F186"/>
      <c r="G186"/>
      <c r="H186"/>
      <c r="I186"/>
    </row>
    <row r="187" spans="2:9">
      <c r="B187"/>
      <c r="C187"/>
      <c r="D187"/>
      <c r="E187"/>
      <c r="F187"/>
      <c r="G187"/>
      <c r="H187"/>
      <c r="I187"/>
    </row>
    <row r="188" spans="2:9">
      <c r="B188"/>
      <c r="C188"/>
      <c r="D188"/>
      <c r="E188"/>
      <c r="F188"/>
      <c r="G188"/>
      <c r="H188"/>
      <c r="I188"/>
    </row>
    <row r="189" spans="2:9">
      <c r="B189"/>
      <c r="C189"/>
      <c r="D189"/>
      <c r="E189"/>
      <c r="F189"/>
      <c r="G189"/>
      <c r="H189"/>
      <c r="I189"/>
    </row>
    <row r="190" spans="2:9">
      <c r="B190"/>
      <c r="C190"/>
      <c r="D190"/>
      <c r="E190"/>
      <c r="F190"/>
      <c r="G190"/>
      <c r="H190"/>
      <c r="I190"/>
    </row>
    <row r="191" spans="2:9">
      <c r="B191"/>
      <c r="C191"/>
      <c r="D191"/>
      <c r="E191"/>
      <c r="F191"/>
      <c r="G191"/>
      <c r="H191"/>
      <c r="I191"/>
    </row>
    <row r="192" spans="2:9">
      <c r="B192"/>
      <c r="C192"/>
      <c r="D192"/>
      <c r="E192"/>
      <c r="F192"/>
      <c r="G192"/>
      <c r="H192"/>
      <c r="I192"/>
    </row>
    <row r="193" spans="2:9">
      <c r="B193"/>
      <c r="C193"/>
      <c r="D193"/>
      <c r="E193"/>
      <c r="F193"/>
      <c r="G193"/>
      <c r="H193"/>
      <c r="I193"/>
    </row>
    <row r="194" spans="2:9">
      <c r="B194"/>
      <c r="C194"/>
      <c r="D194"/>
      <c r="E194"/>
      <c r="F194"/>
      <c r="G194"/>
      <c r="H194"/>
      <c r="I194"/>
    </row>
    <row r="195" spans="2:9">
      <c r="B195"/>
      <c r="C195"/>
      <c r="D195"/>
      <c r="E195"/>
      <c r="F195"/>
      <c r="G195"/>
      <c r="H195"/>
      <c r="I195"/>
    </row>
    <row r="196" spans="2:9">
      <c r="B196"/>
      <c r="C196"/>
      <c r="D196"/>
      <c r="E196"/>
      <c r="F196"/>
      <c r="G196"/>
      <c r="H196"/>
      <c r="I196"/>
    </row>
    <row r="197" spans="2:9">
      <c r="B197"/>
      <c r="C197"/>
      <c r="D197"/>
      <c r="E197"/>
      <c r="F197"/>
      <c r="G197"/>
      <c r="H197"/>
      <c r="I197"/>
    </row>
  </sheetData>
  <mergeCells count="12">
    <mergeCell ref="M14:M15"/>
    <mergeCell ref="AF14:AG14"/>
    <mergeCell ref="AH14:AI14"/>
    <mergeCell ref="N14:O14"/>
    <mergeCell ref="P14:Q14"/>
    <mergeCell ref="R14:S14"/>
    <mergeCell ref="T14:U14"/>
    <mergeCell ref="V14:W14"/>
    <mergeCell ref="X14:Y14"/>
    <mergeCell ref="Z14:AA14"/>
    <mergeCell ref="AB14:AC14"/>
    <mergeCell ref="AD14:AE14"/>
  </mergeCells>
  <pageMargins left="0.7" right="0.7" top="0.75" bottom="0.75" header="0.3" footer="0.3"/>
  <pageSetup paperSize="9" orientation="portrait"/>
  <drawing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92D050"/>
  </sheetPr>
  <dimension ref="B4:AM129"/>
  <sheetViews>
    <sheetView tabSelected="1" zoomScale="83" workbookViewId="0">
      <selection activeCell="I68" sqref="I68"/>
    </sheetView>
  </sheetViews>
  <sheetFormatPr baseColWidth="10" defaultColWidth="10.73046875" defaultRowHeight="12.75"/>
  <cols>
    <col min="1" max="1" width="11.19921875" style="14" customWidth="1"/>
    <col min="2" max="2" width="11" style="14" bestFit="1" customWidth="1"/>
    <col min="3" max="3" width="8.46484375" style="14" bestFit="1" customWidth="1"/>
    <col min="4" max="4" width="8.265625" style="14" bestFit="1" customWidth="1"/>
    <col min="5" max="5" width="5" style="14" bestFit="1" customWidth="1"/>
    <col min="6" max="6" width="4.53125" style="14" bestFit="1" customWidth="1"/>
    <col min="7" max="7" width="5" style="14" bestFit="1" customWidth="1"/>
    <col min="8" max="11" width="5" style="14" customWidth="1"/>
    <col min="12" max="12" width="6.796875" style="14" bestFit="1" customWidth="1"/>
    <col min="13" max="13" width="18.6640625" style="14" bestFit="1" customWidth="1"/>
    <col min="14" max="16" width="10.73046875" style="14"/>
    <col min="17" max="17" width="27.73046875" style="14" customWidth="1"/>
    <col min="18" max="18" width="11.53125" style="14" bestFit="1" customWidth="1"/>
    <col min="19" max="19" width="10.73046875" style="14"/>
    <col min="20" max="20" width="10.73046875" style="14" customWidth="1"/>
    <col min="21" max="16384" width="10.73046875" style="14"/>
  </cols>
  <sheetData>
    <row r="4" spans="2:39" ht="14.25">
      <c r="B4" s="7" t="s">
        <v>7</v>
      </c>
      <c r="C4" s="12"/>
      <c r="D4" s="12"/>
      <c r="E4" s="12"/>
      <c r="F4" s="12"/>
      <c r="G4" s="12"/>
      <c r="H4" s="12"/>
      <c r="I4" s="12"/>
      <c r="J4" s="12"/>
      <c r="K4" s="12"/>
      <c r="L4" s="12"/>
      <c r="M4" s="8"/>
    </row>
    <row r="5" spans="2:39" ht="13.5" thickBot="1">
      <c r="B5" s="9" t="s">
        <v>8</v>
      </c>
      <c r="C5" s="9" t="s">
        <v>9</v>
      </c>
      <c r="D5" s="9" t="s">
        <v>10</v>
      </c>
      <c r="E5" s="9" t="s">
        <v>11</v>
      </c>
      <c r="F5" s="10" t="s">
        <v>0</v>
      </c>
      <c r="G5" s="10" t="s">
        <v>1</v>
      </c>
      <c r="H5" s="10" t="s">
        <v>272</v>
      </c>
      <c r="I5" s="10" t="s">
        <v>273</v>
      </c>
      <c r="J5" s="10" t="s">
        <v>274</v>
      </c>
      <c r="K5" s="10" t="s">
        <v>275</v>
      </c>
      <c r="L5" s="58" t="s">
        <v>42</v>
      </c>
      <c r="M5" s="11" t="s">
        <v>12</v>
      </c>
    </row>
    <row r="6" spans="2:39" ht="14.25">
      <c r="B6" s="180" t="s">
        <v>175</v>
      </c>
      <c r="C6" s="30" t="s">
        <v>28</v>
      </c>
      <c r="D6" s="401" t="s">
        <v>264</v>
      </c>
      <c r="E6" s="30">
        <v>0</v>
      </c>
      <c r="F6" s="31">
        <v>5</v>
      </c>
      <c r="G6" s="31">
        <v>5</v>
      </c>
      <c r="H6" s="31">
        <v>5</v>
      </c>
      <c r="I6" s="31">
        <v>5</v>
      </c>
      <c r="J6" s="31">
        <v>5</v>
      </c>
      <c r="K6" s="31">
        <v>5</v>
      </c>
      <c r="L6" s="59" t="s">
        <v>44</v>
      </c>
      <c r="M6" s="30" t="s">
        <v>27</v>
      </c>
    </row>
    <row r="7" spans="2:39" ht="14.25">
      <c r="B7" s="398"/>
      <c r="C7" s="28"/>
      <c r="D7" s="28"/>
      <c r="E7" s="28"/>
      <c r="F7" s="399"/>
      <c r="G7" s="399"/>
      <c r="H7" s="399"/>
      <c r="I7" s="399"/>
      <c r="J7" s="399"/>
      <c r="K7" s="399"/>
      <c r="L7" s="400"/>
      <c r="M7" s="28"/>
    </row>
    <row r="8" spans="2:39" ht="14.25">
      <c r="B8" s="7" t="s">
        <v>263</v>
      </c>
      <c r="C8" s="12"/>
      <c r="D8" s="12"/>
      <c r="E8" s="12"/>
      <c r="F8" s="12"/>
      <c r="G8" s="12"/>
      <c r="H8" s="12"/>
      <c r="I8" s="12"/>
      <c r="J8" s="12"/>
      <c r="K8" s="12"/>
      <c r="L8" s="12"/>
      <c r="M8" s="8"/>
    </row>
    <row r="9" spans="2:39" ht="13.15">
      <c r="B9" s="434" t="s">
        <v>8</v>
      </c>
      <c r="C9" s="434" t="s">
        <v>9</v>
      </c>
      <c r="D9" s="434" t="s">
        <v>10</v>
      </c>
      <c r="E9" s="434" t="s">
        <v>11</v>
      </c>
      <c r="F9" s="435" t="s">
        <v>0</v>
      </c>
      <c r="G9" s="435" t="s">
        <v>1</v>
      </c>
      <c r="H9" s="435" t="s">
        <v>272</v>
      </c>
      <c r="I9" s="435" t="s">
        <v>273</v>
      </c>
      <c r="J9" s="435" t="s">
        <v>274</v>
      </c>
      <c r="K9" s="435" t="s">
        <v>275</v>
      </c>
      <c r="L9" s="436" t="s">
        <v>42</v>
      </c>
      <c r="M9" s="437" t="s">
        <v>12</v>
      </c>
    </row>
    <row r="10" spans="2:39" ht="14.25">
      <c r="B10" s="398" t="s">
        <v>175</v>
      </c>
      <c r="C10" s="430" t="s">
        <v>28</v>
      </c>
      <c r="D10" s="431" t="s">
        <v>264</v>
      </c>
      <c r="E10" s="28">
        <v>2010</v>
      </c>
      <c r="F10" s="32"/>
      <c r="G10" s="184">
        <f>'DATA Linecap and AF'!D51</f>
        <v>0.89070270578833188</v>
      </c>
      <c r="H10" s="184"/>
      <c r="I10" s="184"/>
      <c r="J10" s="184"/>
      <c r="K10" s="184"/>
      <c r="L10" s="60" t="s">
        <v>43</v>
      </c>
      <c r="M10" s="28" t="str">
        <f>AVA!$D$9</f>
        <v>IMPELC-DKNO</v>
      </c>
      <c r="AJ10"/>
      <c r="AK10"/>
      <c r="AL10"/>
      <c r="AM10"/>
    </row>
    <row r="11" spans="2:39" ht="14.25">
      <c r="B11" s="398" t="s">
        <v>175</v>
      </c>
      <c r="C11" s="430" t="s">
        <v>28</v>
      </c>
      <c r="D11" s="431" t="s">
        <v>264</v>
      </c>
      <c r="E11" s="28">
        <v>2010</v>
      </c>
      <c r="F11" s="32"/>
      <c r="G11" s="184">
        <f>'DATA Linecap and AF'!C51</f>
        <v>0.89668284050690716</v>
      </c>
      <c r="H11" s="184"/>
      <c r="I11" s="184"/>
      <c r="J11" s="184"/>
      <c r="K11" s="184"/>
      <c r="L11" s="60" t="s">
        <v>43</v>
      </c>
      <c r="M11" s="28" t="str">
        <f>AVA!$D$10</f>
        <v>EXPELC-DKNO</v>
      </c>
      <c r="AJ11"/>
      <c r="AK11"/>
      <c r="AL11"/>
      <c r="AM11"/>
    </row>
    <row r="12" spans="2:39" ht="14.25">
      <c r="B12" s="398" t="s">
        <v>175</v>
      </c>
      <c r="C12" s="430" t="s">
        <v>28</v>
      </c>
      <c r="D12" s="431" t="s">
        <v>264</v>
      </c>
      <c r="E12" s="28">
        <v>2010</v>
      </c>
      <c r="F12" s="187">
        <f>'DATA Linecap and AF'!J51</f>
        <v>0.9260263093960166</v>
      </c>
      <c r="G12" s="187">
        <f>'DATA Linecap and AF'!F51</f>
        <v>0.60125778727820633</v>
      </c>
      <c r="H12" s="187"/>
      <c r="I12" s="187"/>
      <c r="J12" s="187"/>
      <c r="K12" s="187"/>
      <c r="L12" s="60" t="s">
        <v>43</v>
      </c>
      <c r="M12" s="28" t="str">
        <f>AVA!$D$11</f>
        <v>IMPELC-DKSE</v>
      </c>
      <c r="AJ12"/>
      <c r="AK12"/>
      <c r="AL12"/>
      <c r="AM12"/>
    </row>
    <row r="13" spans="2:39" ht="14.25">
      <c r="B13" s="398" t="s">
        <v>175</v>
      </c>
      <c r="C13" s="430" t="s">
        <v>28</v>
      </c>
      <c r="D13" s="431" t="s">
        <v>264</v>
      </c>
      <c r="E13" s="28">
        <v>2010</v>
      </c>
      <c r="F13" s="187">
        <f>'DATA Linecap and AF'!I51</f>
        <v>0.66272354221813079</v>
      </c>
      <c r="G13" s="187">
        <f>'DATA Linecap and AF'!E51</f>
        <v>0.54196154305618083</v>
      </c>
      <c r="H13" s="187"/>
      <c r="I13" s="187"/>
      <c r="J13" s="187"/>
      <c r="K13" s="187"/>
      <c r="L13" s="60" t="s">
        <v>43</v>
      </c>
      <c r="M13" s="28" t="str">
        <f>AVA!$D$12</f>
        <v>EXPELC-DKSE</v>
      </c>
      <c r="AJ13"/>
      <c r="AK13"/>
      <c r="AL13"/>
      <c r="AM13"/>
    </row>
    <row r="14" spans="2:39" ht="14.25">
      <c r="B14" s="398" t="s">
        <v>175</v>
      </c>
      <c r="C14" s="430" t="s">
        <v>28</v>
      </c>
      <c r="D14" s="431" t="s">
        <v>264</v>
      </c>
      <c r="E14" s="28">
        <v>2010</v>
      </c>
      <c r="F14" s="187">
        <f>'DATA Linecap and AF'!L51</f>
        <v>0.58645436964435627</v>
      </c>
      <c r="G14" s="187">
        <f>'DATA Linecap and AF'!H51</f>
        <v>0.83304112683328102</v>
      </c>
      <c r="H14" s="187"/>
      <c r="I14" s="187"/>
      <c r="J14" s="187"/>
      <c r="K14" s="187"/>
      <c r="L14" s="60" t="s">
        <v>43</v>
      </c>
      <c r="M14" s="28" t="str">
        <f>AVA!$D$13</f>
        <v>IMPELC-DKDE</v>
      </c>
      <c r="AJ14"/>
      <c r="AK14"/>
      <c r="AL14"/>
      <c r="AM14"/>
    </row>
    <row r="15" spans="2:39" ht="14.25">
      <c r="B15" s="398" t="s">
        <v>175</v>
      </c>
      <c r="C15" s="430" t="s">
        <v>28</v>
      </c>
      <c r="D15" s="431" t="s">
        <v>264</v>
      </c>
      <c r="E15" s="28">
        <v>2010</v>
      </c>
      <c r="F15" s="187">
        <f>'DATA Linecap and AF'!K51</f>
        <v>0.88713415293631925</v>
      </c>
      <c r="G15" s="187">
        <f>'DATA Linecap and AF'!G51</f>
        <v>0.63499406129863734</v>
      </c>
      <c r="H15" s="187"/>
      <c r="I15" s="187"/>
      <c r="J15" s="187"/>
      <c r="K15" s="187"/>
      <c r="L15" s="60" t="s">
        <v>43</v>
      </c>
      <c r="M15" s="28" t="str">
        <f>AVA!$D$14</f>
        <v>EXPELC-DKDE</v>
      </c>
      <c r="AJ15"/>
      <c r="AK15"/>
      <c r="AL15"/>
      <c r="AM15"/>
    </row>
    <row r="16" spans="2:39" ht="14.25">
      <c r="B16" s="398" t="s">
        <v>175</v>
      </c>
      <c r="C16" s="430" t="s">
        <v>28</v>
      </c>
      <c r="D16" s="431" t="s">
        <v>264</v>
      </c>
      <c r="E16" s="28">
        <v>2010</v>
      </c>
      <c r="F16" s="187"/>
      <c r="G16" s="187"/>
      <c r="H16" s="187"/>
      <c r="I16" s="187"/>
      <c r="J16" s="187"/>
      <c r="K16" s="187"/>
      <c r="L16" s="60" t="s">
        <v>43</v>
      </c>
      <c r="M16" s="433" t="s">
        <v>276</v>
      </c>
      <c r="AJ16"/>
      <c r="AK16"/>
      <c r="AL16"/>
      <c r="AM16"/>
    </row>
    <row r="17" spans="2:39" ht="14.25">
      <c r="B17" s="398" t="s">
        <v>175</v>
      </c>
      <c r="C17" s="430" t="s">
        <v>28</v>
      </c>
      <c r="D17" s="431" t="s">
        <v>264</v>
      </c>
      <c r="E17" s="28">
        <v>2010</v>
      </c>
      <c r="F17" s="187"/>
      <c r="G17" s="187"/>
      <c r="H17" s="187"/>
      <c r="I17" s="187"/>
      <c r="J17" s="187"/>
      <c r="K17" s="187"/>
      <c r="L17" s="60" t="s">
        <v>43</v>
      </c>
      <c r="M17" s="433" t="s">
        <v>277</v>
      </c>
      <c r="AJ17"/>
      <c r="AK17"/>
      <c r="AL17"/>
      <c r="AM17"/>
    </row>
    <row r="18" spans="2:39" ht="14.25">
      <c r="B18" s="398" t="s">
        <v>175</v>
      </c>
      <c r="C18" s="430" t="s">
        <v>28</v>
      </c>
      <c r="D18" s="431" t="s">
        <v>264</v>
      </c>
      <c r="E18" s="28">
        <v>2010</v>
      </c>
      <c r="F18" s="187"/>
      <c r="G18" s="187"/>
      <c r="H18" s="187"/>
      <c r="I18" s="187"/>
      <c r="J18" s="187"/>
      <c r="K18" s="187"/>
      <c r="L18" s="60" t="s">
        <v>43</v>
      </c>
      <c r="M18" s="433" t="s">
        <v>278</v>
      </c>
      <c r="AJ18"/>
      <c r="AK18"/>
      <c r="AL18"/>
      <c r="AM18"/>
    </row>
    <row r="19" spans="2:39" ht="14.25">
      <c r="B19" s="398" t="s">
        <v>175</v>
      </c>
      <c r="C19" s="430" t="s">
        <v>28</v>
      </c>
      <c r="D19" s="431" t="s">
        <v>264</v>
      </c>
      <c r="E19" s="28">
        <v>2010</v>
      </c>
      <c r="F19" s="187"/>
      <c r="G19" s="187"/>
      <c r="H19" s="187"/>
      <c r="I19" s="187"/>
      <c r="J19" s="187"/>
      <c r="K19" s="187"/>
      <c r="L19" s="60" t="s">
        <v>43</v>
      </c>
      <c r="M19" s="433" t="s">
        <v>279</v>
      </c>
      <c r="AJ19"/>
      <c r="AK19"/>
      <c r="AL19"/>
      <c r="AM19"/>
    </row>
    <row r="20" spans="2:39" ht="14.25">
      <c r="B20" s="398" t="s">
        <v>175</v>
      </c>
      <c r="C20" s="430" t="s">
        <v>28</v>
      </c>
      <c r="D20" s="431" t="s">
        <v>264</v>
      </c>
      <c r="E20" s="28">
        <v>2010</v>
      </c>
      <c r="F20" s="187"/>
      <c r="G20" s="187"/>
      <c r="H20" s="187"/>
      <c r="I20" s="187"/>
      <c r="J20" s="187"/>
      <c r="K20" s="187"/>
      <c r="L20" s="60" t="s">
        <v>43</v>
      </c>
      <c r="M20" s="433" t="s">
        <v>280</v>
      </c>
      <c r="AJ20"/>
      <c r="AK20"/>
      <c r="AL20"/>
      <c r="AM20"/>
    </row>
    <row r="21" spans="2:39" ht="14.25">
      <c r="B21" s="398" t="s">
        <v>175</v>
      </c>
      <c r="C21" s="430" t="s">
        <v>28</v>
      </c>
      <c r="D21" s="431" t="s">
        <v>264</v>
      </c>
      <c r="E21" s="28">
        <v>2010</v>
      </c>
      <c r="F21" s="187"/>
      <c r="G21" s="187"/>
      <c r="H21" s="187"/>
      <c r="I21" s="187"/>
      <c r="J21" s="187"/>
      <c r="K21" s="187"/>
      <c r="L21" s="60" t="s">
        <v>43</v>
      </c>
      <c r="M21" s="433" t="s">
        <v>281</v>
      </c>
      <c r="AJ21"/>
      <c r="AK21"/>
      <c r="AL21"/>
      <c r="AM21"/>
    </row>
    <row r="22" spans="2:39" ht="14.25">
      <c r="B22" s="398" t="s">
        <v>175</v>
      </c>
      <c r="C22" s="430" t="s">
        <v>28</v>
      </c>
      <c r="D22" s="431" t="s">
        <v>264</v>
      </c>
      <c r="E22" s="28">
        <v>2010</v>
      </c>
      <c r="F22" s="187"/>
      <c r="G22" s="187"/>
      <c r="H22" s="187"/>
      <c r="I22" s="187"/>
      <c r="J22" s="187"/>
      <c r="K22" s="187"/>
      <c r="L22" s="60" t="s">
        <v>43</v>
      </c>
      <c r="M22" s="433" t="s">
        <v>282</v>
      </c>
      <c r="AJ22"/>
      <c r="AK22"/>
      <c r="AL22"/>
      <c r="AM22"/>
    </row>
    <row r="23" spans="2:39" ht="14.25">
      <c r="B23" s="398" t="s">
        <v>175</v>
      </c>
      <c r="C23" s="430" t="s">
        <v>28</v>
      </c>
      <c r="D23" s="431" t="s">
        <v>264</v>
      </c>
      <c r="E23" s="28">
        <v>2010</v>
      </c>
      <c r="F23" s="187"/>
      <c r="G23" s="187"/>
      <c r="H23" s="187"/>
      <c r="I23" s="187"/>
      <c r="J23" s="187"/>
      <c r="K23" s="187"/>
      <c r="L23" s="60" t="s">
        <v>43</v>
      </c>
      <c r="M23" s="433" t="s">
        <v>283</v>
      </c>
      <c r="AJ23"/>
      <c r="AK23"/>
      <c r="AL23"/>
      <c r="AM23"/>
    </row>
    <row r="24" spans="2:39" ht="14.25">
      <c r="B24" s="398" t="s">
        <v>175</v>
      </c>
      <c r="C24" s="430" t="s">
        <v>28</v>
      </c>
      <c r="D24" s="431" t="s">
        <v>264</v>
      </c>
      <c r="E24" s="28">
        <v>2010</v>
      </c>
      <c r="F24" s="187"/>
      <c r="G24" s="187"/>
      <c r="H24" s="187"/>
      <c r="I24" s="187"/>
      <c r="J24" s="187"/>
      <c r="K24" s="187"/>
      <c r="L24" s="60" t="s">
        <v>43</v>
      </c>
      <c r="M24" s="433" t="s">
        <v>284</v>
      </c>
      <c r="AJ24"/>
      <c r="AK24"/>
      <c r="AL24"/>
      <c r="AM24"/>
    </row>
    <row r="25" spans="2:39" ht="14.25">
      <c r="B25" s="398" t="s">
        <v>175</v>
      </c>
      <c r="C25" s="430" t="s">
        <v>28</v>
      </c>
      <c r="D25" s="431" t="s">
        <v>264</v>
      </c>
      <c r="E25" s="28">
        <v>2010</v>
      </c>
      <c r="F25" s="187"/>
      <c r="G25" s="187"/>
      <c r="H25" s="187"/>
      <c r="I25" s="187"/>
      <c r="J25" s="187"/>
      <c r="K25" s="187"/>
      <c r="L25" s="60" t="s">
        <v>43</v>
      </c>
      <c r="M25" s="433" t="s">
        <v>285</v>
      </c>
      <c r="AJ25"/>
      <c r="AK25"/>
      <c r="AL25"/>
      <c r="AM25"/>
    </row>
    <row r="26" spans="2:39" ht="14.25">
      <c r="B26" s="398" t="s">
        <v>175</v>
      </c>
      <c r="C26" s="430" t="s">
        <v>28</v>
      </c>
      <c r="D26" s="431" t="s">
        <v>264</v>
      </c>
      <c r="E26" s="28">
        <v>2010</v>
      </c>
      <c r="F26" s="187"/>
      <c r="G26" s="187"/>
      <c r="H26" s="187"/>
      <c r="I26" s="187"/>
      <c r="J26" s="187"/>
      <c r="K26" s="187"/>
      <c r="L26" s="60" t="s">
        <v>43</v>
      </c>
      <c r="M26" s="433" t="s">
        <v>286</v>
      </c>
      <c r="AJ26"/>
      <c r="AK26"/>
      <c r="AL26"/>
      <c r="AM26"/>
    </row>
    <row r="27" spans="2:39" ht="14.25">
      <c r="B27" s="398" t="s">
        <v>175</v>
      </c>
      <c r="C27" s="430" t="s">
        <v>28</v>
      </c>
      <c r="D27" s="431" t="s">
        <v>264</v>
      </c>
      <c r="E27" s="28">
        <v>2010</v>
      </c>
      <c r="F27" s="187"/>
      <c r="G27" s="187"/>
      <c r="H27" s="187"/>
      <c r="I27" s="187"/>
      <c r="J27" s="187"/>
      <c r="K27" s="187"/>
      <c r="L27" s="60" t="s">
        <v>43</v>
      </c>
      <c r="M27" s="433" t="s">
        <v>287</v>
      </c>
      <c r="AJ27"/>
      <c r="AK27"/>
      <c r="AL27"/>
      <c r="AM27"/>
    </row>
    <row r="28" spans="2:39" ht="14.25">
      <c r="B28" s="398" t="s">
        <v>175</v>
      </c>
      <c r="C28" s="430" t="s">
        <v>28</v>
      </c>
      <c r="D28" s="431" t="s">
        <v>264</v>
      </c>
      <c r="E28" s="28">
        <v>2010</v>
      </c>
      <c r="F28" s="187"/>
      <c r="G28" s="187"/>
      <c r="H28" s="187"/>
      <c r="I28" s="187"/>
      <c r="J28" s="187"/>
      <c r="K28" s="187"/>
      <c r="L28" s="60" t="s">
        <v>43</v>
      </c>
      <c r="M28" s="433" t="s">
        <v>288</v>
      </c>
      <c r="AJ28"/>
      <c r="AK28"/>
      <c r="AL28"/>
      <c r="AM28"/>
    </row>
    <row r="29" spans="2:39" ht="14.25">
      <c r="B29" s="181" t="s">
        <v>175</v>
      </c>
      <c r="C29" s="387" t="s">
        <v>28</v>
      </c>
      <c r="D29" s="179" t="s">
        <v>264</v>
      </c>
      <c r="E29" s="23">
        <v>2010</v>
      </c>
      <c r="F29" s="386"/>
      <c r="G29" s="386"/>
      <c r="H29" s="386"/>
      <c r="I29" s="386"/>
      <c r="J29" s="386"/>
      <c r="K29" s="386"/>
      <c r="L29" s="61" t="s">
        <v>43</v>
      </c>
      <c r="M29" s="432" t="s">
        <v>289</v>
      </c>
      <c r="AJ29"/>
      <c r="AK29"/>
      <c r="AL29"/>
      <c r="AM29"/>
    </row>
    <row r="30" spans="2:39" ht="14.25">
      <c r="B30" s="182" t="s">
        <v>175</v>
      </c>
      <c r="C30" s="28" t="s">
        <v>28</v>
      </c>
      <c r="D30" s="431" t="s">
        <v>264</v>
      </c>
      <c r="E30" s="29">
        <v>2012</v>
      </c>
      <c r="F30" s="32"/>
      <c r="G30" s="184">
        <f>'DATA Linecap and AF'!D52</f>
        <v>0.7262577687674846</v>
      </c>
      <c r="H30" s="184"/>
      <c r="I30" s="184"/>
      <c r="J30" s="184"/>
      <c r="K30" s="184"/>
      <c r="L30" s="60" t="s">
        <v>43</v>
      </c>
      <c r="M30" s="28" t="str">
        <f>AVA!$D$9</f>
        <v>IMPELC-DKNO</v>
      </c>
      <c r="AJ30"/>
      <c r="AK30"/>
      <c r="AL30"/>
      <c r="AM30"/>
    </row>
    <row r="31" spans="2:39" ht="14.25">
      <c r="B31" s="182" t="s">
        <v>175</v>
      </c>
      <c r="C31" s="28" t="s">
        <v>28</v>
      </c>
      <c r="D31" s="431" t="s">
        <v>264</v>
      </c>
      <c r="E31" s="29">
        <v>2012</v>
      </c>
      <c r="F31" s="32"/>
      <c r="G31" s="184">
        <f>'DATA Linecap and AF'!C52</f>
        <v>0.75412795677467848</v>
      </c>
      <c r="H31" s="184"/>
      <c r="I31" s="184"/>
      <c r="J31" s="184"/>
      <c r="K31" s="184"/>
      <c r="L31" s="60" t="s">
        <v>43</v>
      </c>
      <c r="M31" s="28" t="str">
        <f>AVA!$D$10</f>
        <v>EXPELC-DKNO</v>
      </c>
      <c r="AJ31"/>
      <c r="AK31"/>
      <c r="AL31"/>
      <c r="AM31"/>
    </row>
    <row r="32" spans="2:39" ht="14.25">
      <c r="B32" s="182" t="s">
        <v>175</v>
      </c>
      <c r="C32" s="28" t="s">
        <v>28</v>
      </c>
      <c r="D32" s="431" t="s">
        <v>264</v>
      </c>
      <c r="E32" s="29">
        <v>2012</v>
      </c>
      <c r="F32" s="187">
        <f>'DATA Linecap and AF'!J52</f>
        <v>0.90549283869045372</v>
      </c>
      <c r="G32" s="187">
        <f>'DATA Linecap and AF'!F52</f>
        <v>0.86157436861356151</v>
      </c>
      <c r="H32" s="187"/>
      <c r="I32" s="187"/>
      <c r="J32" s="187"/>
      <c r="K32" s="187"/>
      <c r="L32" s="60" t="s">
        <v>43</v>
      </c>
      <c r="M32" s="28" t="str">
        <f>AVA!$D$11</f>
        <v>IMPELC-DKSE</v>
      </c>
      <c r="AJ32"/>
      <c r="AK32"/>
      <c r="AL32"/>
      <c r="AM32"/>
    </row>
    <row r="33" spans="2:39" ht="14.25">
      <c r="B33" s="182" t="s">
        <v>175</v>
      </c>
      <c r="C33" s="28" t="s">
        <v>28</v>
      </c>
      <c r="D33" s="431" t="s">
        <v>264</v>
      </c>
      <c r="E33" s="29">
        <v>2012</v>
      </c>
      <c r="F33" s="187">
        <f>'DATA Linecap and AF'!I52</f>
        <v>0.80095965960688797</v>
      </c>
      <c r="G33" s="187">
        <f>'DATA Linecap and AF'!E52</f>
        <v>0.73915842725563874</v>
      </c>
      <c r="H33" s="187"/>
      <c r="I33" s="187"/>
      <c r="J33" s="187"/>
      <c r="K33" s="187"/>
      <c r="L33" s="60" t="s">
        <v>43</v>
      </c>
      <c r="M33" s="28" t="str">
        <f>AVA!$D$12</f>
        <v>EXPELC-DKSE</v>
      </c>
      <c r="AJ33"/>
      <c r="AK33"/>
      <c r="AL33"/>
      <c r="AM33"/>
    </row>
    <row r="34" spans="2:39" ht="14.25">
      <c r="B34" s="182" t="s">
        <v>175</v>
      </c>
      <c r="C34" s="28" t="s">
        <v>28</v>
      </c>
      <c r="D34" s="431" t="s">
        <v>264</v>
      </c>
      <c r="E34" s="29">
        <v>2012</v>
      </c>
      <c r="F34" s="187">
        <f>'DATA Linecap and AF'!L52</f>
        <v>0.94512676502516302</v>
      </c>
      <c r="G34" s="187">
        <f>'DATA Linecap and AF'!H52</f>
        <v>0.81723185302990498</v>
      </c>
      <c r="H34" s="187"/>
      <c r="I34" s="187"/>
      <c r="J34" s="187"/>
      <c r="K34" s="187"/>
      <c r="L34" s="60" t="s">
        <v>43</v>
      </c>
      <c r="M34" s="28" t="str">
        <f>AVA!$D$13</f>
        <v>IMPELC-DKDE</v>
      </c>
      <c r="AJ34"/>
      <c r="AK34"/>
      <c r="AL34"/>
      <c r="AM34"/>
    </row>
    <row r="35" spans="2:39" ht="14.25">
      <c r="B35" s="182" t="s">
        <v>175</v>
      </c>
      <c r="C35" s="28" t="s">
        <v>28</v>
      </c>
      <c r="D35" s="431" t="s">
        <v>264</v>
      </c>
      <c r="E35" s="29">
        <v>2012</v>
      </c>
      <c r="F35" s="187">
        <f>'DATA Linecap and AF'!K52</f>
        <v>0.91920385976555019</v>
      </c>
      <c r="G35" s="187">
        <f>'DATA Linecap and AF'!G52</f>
        <v>0.42132972690910009</v>
      </c>
      <c r="H35" s="187"/>
      <c r="I35" s="187"/>
      <c r="J35" s="187"/>
      <c r="K35" s="187"/>
      <c r="L35" s="60" t="s">
        <v>43</v>
      </c>
      <c r="M35" s="28" t="str">
        <f>AVA!$D$14</f>
        <v>EXPELC-DKDE</v>
      </c>
      <c r="AJ35"/>
      <c r="AK35"/>
      <c r="AL35"/>
      <c r="AM35"/>
    </row>
    <row r="36" spans="2:39" ht="14.25">
      <c r="B36" s="182" t="s">
        <v>175</v>
      </c>
      <c r="C36" s="28" t="s">
        <v>28</v>
      </c>
      <c r="D36" s="431" t="s">
        <v>264</v>
      </c>
      <c r="E36" s="29">
        <v>2012</v>
      </c>
      <c r="F36" s="187"/>
      <c r="G36" s="187"/>
      <c r="H36" s="187"/>
      <c r="I36" s="187"/>
      <c r="J36" s="187"/>
      <c r="K36" s="187"/>
      <c r="L36" s="60" t="s">
        <v>43</v>
      </c>
      <c r="M36" s="433" t="s">
        <v>276</v>
      </c>
      <c r="AJ36"/>
      <c r="AK36"/>
      <c r="AL36"/>
      <c r="AM36"/>
    </row>
    <row r="37" spans="2:39" ht="14.25">
      <c r="B37" s="182" t="s">
        <v>175</v>
      </c>
      <c r="C37" s="28" t="s">
        <v>28</v>
      </c>
      <c r="D37" s="431" t="s">
        <v>264</v>
      </c>
      <c r="E37" s="29">
        <v>2012</v>
      </c>
      <c r="F37" s="187"/>
      <c r="G37" s="187"/>
      <c r="H37" s="187"/>
      <c r="I37" s="187"/>
      <c r="J37" s="187"/>
      <c r="K37" s="187"/>
      <c r="L37" s="60" t="s">
        <v>43</v>
      </c>
      <c r="M37" s="433" t="s">
        <v>277</v>
      </c>
      <c r="AJ37"/>
      <c r="AK37"/>
      <c r="AL37"/>
      <c r="AM37"/>
    </row>
    <row r="38" spans="2:39" ht="14.25">
      <c r="B38" s="182" t="s">
        <v>175</v>
      </c>
      <c r="C38" s="28" t="s">
        <v>28</v>
      </c>
      <c r="D38" s="431" t="s">
        <v>264</v>
      </c>
      <c r="E38" s="29">
        <v>2012</v>
      </c>
      <c r="F38" s="187"/>
      <c r="G38" s="187"/>
      <c r="H38" s="187"/>
      <c r="I38" s="187"/>
      <c r="J38" s="187"/>
      <c r="K38" s="187"/>
      <c r="L38" s="60" t="s">
        <v>43</v>
      </c>
      <c r="M38" s="433" t="s">
        <v>278</v>
      </c>
      <c r="AJ38"/>
      <c r="AK38"/>
      <c r="AL38"/>
      <c r="AM38"/>
    </row>
    <row r="39" spans="2:39" ht="14.25">
      <c r="B39" s="182" t="s">
        <v>175</v>
      </c>
      <c r="C39" s="28" t="s">
        <v>28</v>
      </c>
      <c r="D39" s="431" t="s">
        <v>264</v>
      </c>
      <c r="E39" s="29">
        <v>2012</v>
      </c>
      <c r="F39" s="187"/>
      <c r="G39" s="187"/>
      <c r="H39" s="187"/>
      <c r="I39" s="187"/>
      <c r="J39" s="187"/>
      <c r="K39" s="187"/>
      <c r="L39" s="60" t="s">
        <v>43</v>
      </c>
      <c r="M39" s="433" t="s">
        <v>279</v>
      </c>
      <c r="AJ39"/>
      <c r="AK39"/>
      <c r="AL39"/>
      <c r="AM39"/>
    </row>
    <row r="40" spans="2:39" ht="14.25">
      <c r="B40" s="182" t="s">
        <v>175</v>
      </c>
      <c r="C40" s="28" t="s">
        <v>28</v>
      </c>
      <c r="D40" s="431" t="s">
        <v>264</v>
      </c>
      <c r="E40" s="29">
        <v>2012</v>
      </c>
      <c r="F40" s="187"/>
      <c r="G40" s="187"/>
      <c r="H40" s="187"/>
      <c r="I40" s="187"/>
      <c r="J40" s="187"/>
      <c r="K40" s="187"/>
      <c r="L40" s="60" t="s">
        <v>43</v>
      </c>
      <c r="M40" s="433" t="s">
        <v>280</v>
      </c>
      <c r="AJ40"/>
      <c r="AK40"/>
      <c r="AL40"/>
      <c r="AM40"/>
    </row>
    <row r="41" spans="2:39" ht="14.25">
      <c r="B41" s="182" t="s">
        <v>175</v>
      </c>
      <c r="C41" s="28" t="s">
        <v>28</v>
      </c>
      <c r="D41" s="431" t="s">
        <v>264</v>
      </c>
      <c r="E41" s="29">
        <v>2012</v>
      </c>
      <c r="F41" s="187"/>
      <c r="G41" s="187"/>
      <c r="H41" s="187"/>
      <c r="I41" s="187"/>
      <c r="J41" s="187"/>
      <c r="K41" s="187"/>
      <c r="L41" s="60" t="s">
        <v>43</v>
      </c>
      <c r="M41" s="433" t="s">
        <v>281</v>
      </c>
      <c r="AJ41"/>
      <c r="AK41"/>
      <c r="AL41"/>
      <c r="AM41"/>
    </row>
    <row r="42" spans="2:39" ht="14.25">
      <c r="B42" s="182" t="s">
        <v>175</v>
      </c>
      <c r="C42" s="28" t="s">
        <v>28</v>
      </c>
      <c r="D42" s="431" t="s">
        <v>264</v>
      </c>
      <c r="E42" s="29">
        <v>2012</v>
      </c>
      <c r="F42" s="187"/>
      <c r="G42" s="187"/>
      <c r="H42" s="187"/>
      <c r="I42" s="187"/>
      <c r="J42" s="187"/>
      <c r="K42" s="187"/>
      <c r="L42" s="60" t="s">
        <v>43</v>
      </c>
      <c r="M42" s="433" t="s">
        <v>282</v>
      </c>
      <c r="AJ42"/>
      <c r="AK42"/>
      <c r="AL42"/>
      <c r="AM42"/>
    </row>
    <row r="43" spans="2:39" ht="14.25">
      <c r="B43" s="182" t="s">
        <v>175</v>
      </c>
      <c r="C43" s="28" t="s">
        <v>28</v>
      </c>
      <c r="D43" s="431" t="s">
        <v>264</v>
      </c>
      <c r="E43" s="29">
        <v>2012</v>
      </c>
      <c r="F43" s="187"/>
      <c r="G43" s="187"/>
      <c r="H43" s="187"/>
      <c r="I43" s="187"/>
      <c r="J43" s="187"/>
      <c r="K43" s="187"/>
      <c r="L43" s="60" t="s">
        <v>43</v>
      </c>
      <c r="M43" s="433" t="s">
        <v>283</v>
      </c>
      <c r="AJ43"/>
      <c r="AK43"/>
      <c r="AL43"/>
      <c r="AM43"/>
    </row>
    <row r="44" spans="2:39" ht="14.25">
      <c r="B44" s="182" t="s">
        <v>175</v>
      </c>
      <c r="C44" s="28" t="s">
        <v>28</v>
      </c>
      <c r="D44" s="431" t="s">
        <v>264</v>
      </c>
      <c r="E44" s="29">
        <v>2012</v>
      </c>
      <c r="F44" s="187"/>
      <c r="G44" s="187"/>
      <c r="H44" s="187"/>
      <c r="I44" s="187"/>
      <c r="J44" s="187"/>
      <c r="K44" s="187"/>
      <c r="L44" s="60" t="s">
        <v>43</v>
      </c>
      <c r="M44" s="433" t="s">
        <v>284</v>
      </c>
      <c r="AJ44"/>
      <c r="AK44"/>
      <c r="AL44"/>
      <c r="AM44"/>
    </row>
    <row r="45" spans="2:39" ht="14.25">
      <c r="B45" s="182" t="s">
        <v>175</v>
      </c>
      <c r="C45" s="28" t="s">
        <v>28</v>
      </c>
      <c r="D45" s="431" t="s">
        <v>264</v>
      </c>
      <c r="E45" s="29">
        <v>2012</v>
      </c>
      <c r="F45" s="187"/>
      <c r="G45" s="187"/>
      <c r="H45" s="187"/>
      <c r="I45" s="187"/>
      <c r="J45" s="187"/>
      <c r="K45" s="187"/>
      <c r="L45" s="60" t="s">
        <v>43</v>
      </c>
      <c r="M45" s="433" t="s">
        <v>285</v>
      </c>
      <c r="AJ45"/>
      <c r="AK45"/>
      <c r="AL45"/>
      <c r="AM45"/>
    </row>
    <row r="46" spans="2:39" ht="14.25">
      <c r="B46" s="182" t="s">
        <v>175</v>
      </c>
      <c r="C46" s="28" t="s">
        <v>28</v>
      </c>
      <c r="D46" s="431" t="s">
        <v>264</v>
      </c>
      <c r="E46" s="29">
        <v>2012</v>
      </c>
      <c r="F46" s="187"/>
      <c r="G46" s="187"/>
      <c r="H46" s="187"/>
      <c r="I46" s="187"/>
      <c r="J46" s="187"/>
      <c r="K46" s="187"/>
      <c r="L46" s="60" t="s">
        <v>43</v>
      </c>
      <c r="M46" s="433" t="s">
        <v>286</v>
      </c>
      <c r="AJ46"/>
      <c r="AK46"/>
      <c r="AL46"/>
      <c r="AM46"/>
    </row>
    <row r="47" spans="2:39" ht="14.25">
      <c r="B47" s="182" t="s">
        <v>175</v>
      </c>
      <c r="C47" s="28" t="s">
        <v>28</v>
      </c>
      <c r="D47" s="431" t="s">
        <v>264</v>
      </c>
      <c r="E47" s="29">
        <v>2012</v>
      </c>
      <c r="F47" s="187"/>
      <c r="G47" s="187"/>
      <c r="H47" s="187"/>
      <c r="I47" s="187"/>
      <c r="J47" s="187"/>
      <c r="K47" s="187"/>
      <c r="L47" s="60" t="s">
        <v>43</v>
      </c>
      <c r="M47" s="433" t="s">
        <v>287</v>
      </c>
      <c r="AJ47"/>
      <c r="AK47"/>
      <c r="AL47"/>
      <c r="AM47"/>
    </row>
    <row r="48" spans="2:39" ht="14.25">
      <c r="B48" s="182" t="s">
        <v>175</v>
      </c>
      <c r="C48" s="28" t="s">
        <v>28</v>
      </c>
      <c r="D48" s="431" t="s">
        <v>264</v>
      </c>
      <c r="E48" s="29">
        <v>2012</v>
      </c>
      <c r="F48" s="187"/>
      <c r="G48" s="187"/>
      <c r="H48" s="187"/>
      <c r="I48" s="187"/>
      <c r="J48" s="187"/>
      <c r="K48" s="187"/>
      <c r="L48" s="60" t="s">
        <v>43</v>
      </c>
      <c r="M48" s="433" t="s">
        <v>288</v>
      </c>
      <c r="AJ48"/>
      <c r="AK48"/>
      <c r="AL48"/>
      <c r="AM48"/>
    </row>
    <row r="49" spans="2:39" ht="14.25">
      <c r="B49" s="183" t="s">
        <v>175</v>
      </c>
      <c r="C49" s="23" t="s">
        <v>28</v>
      </c>
      <c r="D49" s="179" t="s">
        <v>264</v>
      </c>
      <c r="E49" s="25">
        <v>2012</v>
      </c>
      <c r="F49" s="386"/>
      <c r="G49" s="386"/>
      <c r="H49" s="386"/>
      <c r="I49" s="386"/>
      <c r="J49" s="386"/>
      <c r="K49" s="386"/>
      <c r="L49" s="61" t="s">
        <v>43</v>
      </c>
      <c r="M49" s="432" t="s">
        <v>289</v>
      </c>
      <c r="AJ49"/>
      <c r="AK49"/>
      <c r="AL49"/>
      <c r="AM49"/>
    </row>
    <row r="50" spans="2:39" ht="14.25">
      <c r="B50" s="182" t="s">
        <v>175</v>
      </c>
      <c r="C50" s="28" t="s">
        <v>28</v>
      </c>
      <c r="D50" s="431" t="s">
        <v>264</v>
      </c>
      <c r="E50" s="32">
        <v>2015</v>
      </c>
      <c r="F50" s="32"/>
      <c r="G50" s="184">
        <f>'DATA Linecap and AF'!D53</f>
        <v>0.64243659860277735</v>
      </c>
      <c r="H50" s="184"/>
      <c r="I50" s="184"/>
      <c r="J50" s="184"/>
      <c r="K50" s="184"/>
      <c r="L50" s="60" t="s">
        <v>43</v>
      </c>
      <c r="M50" s="28" t="str">
        <f>AVA!$D$9</f>
        <v>IMPELC-DKNO</v>
      </c>
      <c r="AJ50"/>
      <c r="AK50"/>
      <c r="AL50"/>
      <c r="AM50"/>
    </row>
    <row r="51" spans="2:39" ht="14.25">
      <c r="B51" s="182" t="s">
        <v>175</v>
      </c>
      <c r="C51" s="28" t="s">
        <v>28</v>
      </c>
      <c r="D51" s="431" t="s">
        <v>264</v>
      </c>
      <c r="E51" s="29">
        <v>2015</v>
      </c>
      <c r="F51" s="32"/>
      <c r="G51" s="184">
        <f>'DATA Linecap and AF'!C53</f>
        <v>0.68256953689640398</v>
      </c>
      <c r="H51" s="184"/>
      <c r="I51" s="184"/>
      <c r="J51" s="184"/>
      <c r="K51" s="184"/>
      <c r="L51" s="60" t="s">
        <v>43</v>
      </c>
      <c r="M51" s="28" t="str">
        <f>AVA!$D$10</f>
        <v>EXPELC-DKNO</v>
      </c>
      <c r="AJ51"/>
      <c r="AK51"/>
      <c r="AL51"/>
      <c r="AM51"/>
    </row>
    <row r="52" spans="2:39" ht="14.25">
      <c r="B52" s="182" t="s">
        <v>175</v>
      </c>
      <c r="C52" s="28" t="s">
        <v>28</v>
      </c>
      <c r="D52" s="431" t="s">
        <v>264</v>
      </c>
      <c r="E52" s="29">
        <v>2015</v>
      </c>
      <c r="F52" s="187">
        <f>'DATA Linecap and AF'!J53</f>
        <v>0.92688682994242411</v>
      </c>
      <c r="G52" s="187">
        <f>'DATA Linecap and AF'!F53</f>
        <v>0.78165801421351722</v>
      </c>
      <c r="H52" s="187"/>
      <c r="I52" s="187"/>
      <c r="J52" s="187"/>
      <c r="K52" s="187"/>
      <c r="L52" s="60" t="s">
        <v>43</v>
      </c>
      <c r="M52" s="28" t="str">
        <f>AVA!$D$11</f>
        <v>IMPELC-DKSE</v>
      </c>
      <c r="N52" s="26"/>
      <c r="O52" s="26"/>
      <c r="AJ52"/>
      <c r="AK52"/>
      <c r="AL52"/>
      <c r="AM52"/>
    </row>
    <row r="53" spans="2:39" ht="14.25">
      <c r="B53" s="182" t="s">
        <v>175</v>
      </c>
      <c r="C53" s="28" t="s">
        <v>28</v>
      </c>
      <c r="D53" s="431" t="s">
        <v>264</v>
      </c>
      <c r="E53" s="29">
        <v>2015</v>
      </c>
      <c r="F53" s="187">
        <f>'DATA Linecap and AF'!I53</f>
        <v>0.85906062873462319</v>
      </c>
      <c r="G53" s="187">
        <f>'DATA Linecap and AF'!E53</f>
        <v>0.70067829097574341</v>
      </c>
      <c r="H53" s="187"/>
      <c r="I53" s="187"/>
      <c r="J53" s="187"/>
      <c r="K53" s="187"/>
      <c r="L53" s="60" t="s">
        <v>43</v>
      </c>
      <c r="M53" s="28" t="str">
        <f>AVA!$D$12</f>
        <v>EXPELC-DKSE</v>
      </c>
      <c r="N53" s="26"/>
      <c r="O53" s="26"/>
      <c r="AH53"/>
      <c r="AI53"/>
      <c r="AJ53"/>
      <c r="AK53"/>
      <c r="AL53"/>
      <c r="AM53"/>
    </row>
    <row r="54" spans="2:39" ht="14.25">
      <c r="B54" s="182" t="s">
        <v>175</v>
      </c>
      <c r="C54" s="28" t="s">
        <v>28</v>
      </c>
      <c r="D54" s="431" t="s">
        <v>264</v>
      </c>
      <c r="E54" s="29">
        <v>2015</v>
      </c>
      <c r="F54" s="187">
        <f>'DATA Linecap and AF'!L53</f>
        <v>0.95209069534190105</v>
      </c>
      <c r="G54" s="187">
        <f>'DATA Linecap and AF'!H53</f>
        <v>0.5541652828085476</v>
      </c>
      <c r="H54" s="187"/>
      <c r="I54" s="187"/>
      <c r="J54" s="187"/>
      <c r="K54" s="187"/>
      <c r="L54" s="60" t="s">
        <v>43</v>
      </c>
      <c r="M54" s="28" t="str">
        <f>AVA!$D$13</f>
        <v>IMPELC-DKDE</v>
      </c>
      <c r="N54" s="26"/>
      <c r="O54" s="26"/>
    </row>
    <row r="55" spans="2:39" ht="14.25">
      <c r="B55" s="182" t="s">
        <v>175</v>
      </c>
      <c r="C55" s="28" t="s">
        <v>28</v>
      </c>
      <c r="D55" s="431" t="s">
        <v>264</v>
      </c>
      <c r="E55" s="29">
        <v>2015</v>
      </c>
      <c r="F55" s="187">
        <f>'DATA Linecap and AF'!K53</f>
        <v>0.91691219214604502</v>
      </c>
      <c r="G55" s="187">
        <f>'DATA Linecap and AF'!G53</f>
        <v>0.23922269278792907</v>
      </c>
      <c r="H55" s="187"/>
      <c r="I55" s="187"/>
      <c r="J55" s="187"/>
      <c r="K55" s="187"/>
      <c r="L55" s="60" t="s">
        <v>43</v>
      </c>
      <c r="M55" s="28" t="str">
        <f>AVA!$D$14</f>
        <v>EXPELC-DKDE</v>
      </c>
      <c r="N55" s="26"/>
      <c r="O55" s="26"/>
      <c r="AI55" s="26"/>
    </row>
    <row r="56" spans="2:39" ht="14.25">
      <c r="B56" s="182" t="s">
        <v>175</v>
      </c>
      <c r="C56" s="28" t="s">
        <v>28</v>
      </c>
      <c r="D56" s="431" t="s">
        <v>264</v>
      </c>
      <c r="E56" s="29">
        <v>2015</v>
      </c>
      <c r="F56" s="187"/>
      <c r="G56" s="187"/>
      <c r="H56" s="187"/>
      <c r="I56" s="187"/>
      <c r="J56" s="187"/>
      <c r="K56" s="187"/>
      <c r="L56" s="60" t="s">
        <v>43</v>
      </c>
      <c r="M56" s="433" t="s">
        <v>276</v>
      </c>
      <c r="N56" s="26"/>
      <c r="O56" s="26"/>
      <c r="AI56" s="26"/>
    </row>
    <row r="57" spans="2:39" ht="14.25">
      <c r="B57" s="182" t="s">
        <v>175</v>
      </c>
      <c r="C57" s="28" t="s">
        <v>28</v>
      </c>
      <c r="D57" s="431" t="s">
        <v>264</v>
      </c>
      <c r="E57" s="29">
        <v>2015</v>
      </c>
      <c r="F57" s="187"/>
      <c r="G57" s="187"/>
      <c r="H57" s="187"/>
      <c r="I57" s="187"/>
      <c r="J57" s="187"/>
      <c r="K57" s="187"/>
      <c r="L57" s="60" t="s">
        <v>43</v>
      </c>
      <c r="M57" s="433" t="s">
        <v>277</v>
      </c>
      <c r="N57" s="26"/>
      <c r="O57" s="26"/>
      <c r="AI57" s="26"/>
    </row>
    <row r="58" spans="2:39" ht="14.25">
      <c r="B58" s="182" t="s">
        <v>175</v>
      </c>
      <c r="C58" s="28" t="s">
        <v>28</v>
      </c>
      <c r="D58" s="431" t="s">
        <v>264</v>
      </c>
      <c r="E58" s="29">
        <v>2015</v>
      </c>
      <c r="F58" s="187"/>
      <c r="G58" s="187"/>
      <c r="H58" s="187"/>
      <c r="I58" s="187"/>
      <c r="J58" s="187"/>
      <c r="K58" s="187"/>
      <c r="L58" s="60" t="s">
        <v>43</v>
      </c>
      <c r="M58" s="433" t="s">
        <v>278</v>
      </c>
      <c r="N58" s="26"/>
      <c r="O58" s="26"/>
      <c r="AI58" s="26"/>
    </row>
    <row r="59" spans="2:39" ht="14.25">
      <c r="B59" s="182" t="s">
        <v>175</v>
      </c>
      <c r="C59" s="28" t="s">
        <v>28</v>
      </c>
      <c r="D59" s="431" t="s">
        <v>264</v>
      </c>
      <c r="E59" s="29">
        <v>2015</v>
      </c>
      <c r="F59" s="187"/>
      <c r="G59" s="187"/>
      <c r="H59" s="187"/>
      <c r="I59" s="187"/>
      <c r="J59" s="187"/>
      <c r="K59" s="187"/>
      <c r="L59" s="60" t="s">
        <v>43</v>
      </c>
      <c r="M59" s="433" t="s">
        <v>279</v>
      </c>
      <c r="N59" s="26"/>
      <c r="O59" s="26"/>
      <c r="AI59" s="26"/>
    </row>
    <row r="60" spans="2:39" ht="14.25">
      <c r="B60" s="182" t="s">
        <v>175</v>
      </c>
      <c r="C60" s="28" t="s">
        <v>28</v>
      </c>
      <c r="D60" s="431" t="s">
        <v>264</v>
      </c>
      <c r="E60" s="29">
        <v>2015</v>
      </c>
      <c r="F60" s="187"/>
      <c r="G60" s="187"/>
      <c r="H60" s="187"/>
      <c r="I60" s="187"/>
      <c r="J60" s="187"/>
      <c r="K60" s="187"/>
      <c r="L60" s="60" t="s">
        <v>43</v>
      </c>
      <c r="M60" s="433" t="s">
        <v>280</v>
      </c>
      <c r="N60" s="26"/>
      <c r="O60" s="26"/>
      <c r="AI60" s="26"/>
    </row>
    <row r="61" spans="2:39" ht="14.25">
      <c r="B61" s="182" t="s">
        <v>175</v>
      </c>
      <c r="C61" s="28" t="s">
        <v>28</v>
      </c>
      <c r="D61" s="431" t="s">
        <v>264</v>
      </c>
      <c r="E61" s="29">
        <v>2015</v>
      </c>
      <c r="F61" s="187"/>
      <c r="G61" s="187"/>
      <c r="H61" s="187"/>
      <c r="I61" s="187"/>
      <c r="J61" s="187"/>
      <c r="K61" s="187"/>
      <c r="L61" s="60" t="s">
        <v>43</v>
      </c>
      <c r="M61" s="433" t="s">
        <v>281</v>
      </c>
      <c r="N61" s="26"/>
      <c r="O61" s="26"/>
      <c r="AI61" s="26"/>
    </row>
    <row r="62" spans="2:39" ht="14.25">
      <c r="B62" s="182" t="s">
        <v>175</v>
      </c>
      <c r="C62" s="28" t="s">
        <v>28</v>
      </c>
      <c r="D62" s="431" t="s">
        <v>264</v>
      </c>
      <c r="E62" s="29">
        <v>2015</v>
      </c>
      <c r="F62" s="187"/>
      <c r="G62" s="187"/>
      <c r="H62" s="187"/>
      <c r="I62" s="187"/>
      <c r="J62" s="187"/>
      <c r="K62" s="187"/>
      <c r="L62" s="60" t="s">
        <v>43</v>
      </c>
      <c r="M62" s="433" t="s">
        <v>282</v>
      </c>
      <c r="N62" s="26"/>
      <c r="O62" s="26"/>
      <c r="AI62" s="26"/>
    </row>
    <row r="63" spans="2:39" ht="14.25">
      <c r="B63" s="182" t="s">
        <v>175</v>
      </c>
      <c r="C63" s="28" t="s">
        <v>28</v>
      </c>
      <c r="D63" s="431" t="s">
        <v>264</v>
      </c>
      <c r="E63" s="29">
        <v>2015</v>
      </c>
      <c r="F63" s="187"/>
      <c r="G63" s="187"/>
      <c r="H63" s="187"/>
      <c r="I63" s="187"/>
      <c r="J63" s="187"/>
      <c r="K63" s="187"/>
      <c r="L63" s="60" t="s">
        <v>43</v>
      </c>
      <c r="M63" s="433" t="s">
        <v>283</v>
      </c>
      <c r="N63" s="26"/>
      <c r="O63" s="26"/>
      <c r="AI63" s="26"/>
    </row>
    <row r="64" spans="2:39" ht="14.25">
      <c r="B64" s="182" t="s">
        <v>175</v>
      </c>
      <c r="C64" s="28" t="s">
        <v>28</v>
      </c>
      <c r="D64" s="431" t="s">
        <v>264</v>
      </c>
      <c r="E64" s="29">
        <v>2015</v>
      </c>
      <c r="F64" s="187"/>
      <c r="G64" s="187"/>
      <c r="H64" s="187"/>
      <c r="I64" s="187"/>
      <c r="J64" s="187"/>
      <c r="K64" s="187"/>
      <c r="L64" s="60" t="s">
        <v>43</v>
      </c>
      <c r="M64" s="433" t="s">
        <v>284</v>
      </c>
      <c r="N64" s="26"/>
      <c r="O64" s="26"/>
      <c r="AI64" s="26"/>
    </row>
    <row r="65" spans="2:35" ht="14.25">
      <c r="B65" s="182" t="s">
        <v>175</v>
      </c>
      <c r="C65" s="28" t="s">
        <v>28</v>
      </c>
      <c r="D65" s="431" t="s">
        <v>264</v>
      </c>
      <c r="E65" s="29">
        <v>2015</v>
      </c>
      <c r="F65" s="187"/>
      <c r="G65" s="187"/>
      <c r="H65" s="187"/>
      <c r="I65" s="187"/>
      <c r="J65" s="187"/>
      <c r="K65" s="187"/>
      <c r="L65" s="60" t="s">
        <v>43</v>
      </c>
      <c r="M65" s="433" t="s">
        <v>285</v>
      </c>
      <c r="N65" s="26"/>
      <c r="O65" s="26"/>
      <c r="AI65" s="26"/>
    </row>
    <row r="66" spans="2:35" ht="14.25">
      <c r="B66" s="182" t="s">
        <v>175</v>
      </c>
      <c r="C66" s="28" t="s">
        <v>28</v>
      </c>
      <c r="D66" s="431" t="s">
        <v>264</v>
      </c>
      <c r="E66" s="29">
        <v>2015</v>
      </c>
      <c r="F66" s="187"/>
      <c r="G66" s="187"/>
      <c r="H66" s="187"/>
      <c r="I66" s="187"/>
      <c r="J66" s="187"/>
      <c r="K66" s="187"/>
      <c r="L66" s="60" t="s">
        <v>43</v>
      </c>
      <c r="M66" s="433" t="s">
        <v>286</v>
      </c>
      <c r="N66" s="26"/>
      <c r="O66" s="26"/>
      <c r="AI66" s="26"/>
    </row>
    <row r="67" spans="2:35" ht="14.25">
      <c r="B67" s="182" t="s">
        <v>175</v>
      </c>
      <c r="C67" s="28" t="s">
        <v>28</v>
      </c>
      <c r="D67" s="431" t="s">
        <v>264</v>
      </c>
      <c r="E67" s="29">
        <v>2015</v>
      </c>
      <c r="F67" s="187"/>
      <c r="G67" s="187"/>
      <c r="H67" s="187"/>
      <c r="I67" s="187"/>
      <c r="J67" s="187"/>
      <c r="K67" s="187"/>
      <c r="L67" s="60" t="s">
        <v>43</v>
      </c>
      <c r="M67" s="433" t="s">
        <v>287</v>
      </c>
      <c r="N67" s="26"/>
      <c r="O67" s="26"/>
      <c r="AI67" s="26"/>
    </row>
    <row r="68" spans="2:35" ht="14.25">
      <c r="B68" s="182" t="s">
        <v>175</v>
      </c>
      <c r="C68" s="28" t="s">
        <v>28</v>
      </c>
      <c r="D68" s="431" t="s">
        <v>264</v>
      </c>
      <c r="E68" s="29">
        <v>2015</v>
      </c>
      <c r="F68" s="187"/>
      <c r="G68" s="187"/>
      <c r="H68" s="187"/>
      <c r="I68" s="187"/>
      <c r="J68" s="187"/>
      <c r="K68" s="187"/>
      <c r="L68" s="60" t="s">
        <v>43</v>
      </c>
      <c r="M68" s="433" t="s">
        <v>288</v>
      </c>
      <c r="N68" s="26"/>
      <c r="O68" s="26"/>
      <c r="AI68" s="26"/>
    </row>
    <row r="69" spans="2:35" ht="14.25">
      <c r="B69" s="183" t="s">
        <v>175</v>
      </c>
      <c r="C69" s="23" t="s">
        <v>28</v>
      </c>
      <c r="D69" s="179" t="s">
        <v>264</v>
      </c>
      <c r="E69" s="25">
        <v>2015</v>
      </c>
      <c r="F69" s="386"/>
      <c r="G69" s="386"/>
      <c r="H69" s="386"/>
      <c r="I69" s="386"/>
      <c r="J69" s="386"/>
      <c r="K69" s="386"/>
      <c r="L69" s="61" t="s">
        <v>43</v>
      </c>
      <c r="M69" s="432" t="s">
        <v>289</v>
      </c>
      <c r="N69" s="26"/>
      <c r="O69" s="26"/>
      <c r="AI69" s="26"/>
    </row>
    <row r="70" spans="2:35" ht="14.25">
      <c r="B70" s="182" t="s">
        <v>175</v>
      </c>
      <c r="C70" s="28" t="s">
        <v>28</v>
      </c>
      <c r="D70" s="431" t="s">
        <v>264</v>
      </c>
      <c r="E70" s="29">
        <v>2020</v>
      </c>
      <c r="F70" s="32"/>
      <c r="G70" s="184">
        <f>'DATA Linecap and AF'!D54</f>
        <v>1.0110294117647061</v>
      </c>
      <c r="H70" s="184"/>
      <c r="I70" s="184"/>
      <c r="J70" s="184"/>
      <c r="K70" s="184"/>
      <c r="L70" s="60" t="s">
        <v>43</v>
      </c>
      <c r="M70" s="28" t="str">
        <f>AVA!$D$9</f>
        <v>IMPELC-DKNO</v>
      </c>
    </row>
    <row r="71" spans="2:35" ht="14.25">
      <c r="B71" s="182" t="s">
        <v>175</v>
      </c>
      <c r="C71" s="28" t="s">
        <v>28</v>
      </c>
      <c r="D71" s="431" t="s">
        <v>264</v>
      </c>
      <c r="E71" s="29">
        <v>2020</v>
      </c>
      <c r="F71" s="32"/>
      <c r="G71" s="184">
        <f>'DATA Linecap and AF'!C54</f>
        <v>1.0110294117647061</v>
      </c>
      <c r="H71" s="184"/>
      <c r="I71" s="184"/>
      <c r="J71" s="184"/>
      <c r="K71" s="184"/>
      <c r="L71" s="60" t="s">
        <v>43</v>
      </c>
      <c r="M71" s="28" t="str">
        <f>AVA!$D$10</f>
        <v>EXPELC-DKNO</v>
      </c>
    </row>
    <row r="72" spans="2:35" ht="14.25">
      <c r="B72" s="182" t="s">
        <v>175</v>
      </c>
      <c r="C72" s="28" t="s">
        <v>28</v>
      </c>
      <c r="D72" s="431" t="s">
        <v>264</v>
      </c>
      <c r="E72" s="29">
        <v>2020</v>
      </c>
      <c r="F72" s="187">
        <f>'DATA Linecap and AF'!J54</f>
        <v>0.9512578866282827</v>
      </c>
      <c r="G72" s="187">
        <f>'DATA Linecap and AF'!F54</f>
        <v>0.85443867614234481</v>
      </c>
      <c r="H72" s="187"/>
      <c r="I72" s="187"/>
      <c r="J72" s="187"/>
      <c r="K72" s="187"/>
      <c r="L72" s="60" t="s">
        <v>43</v>
      </c>
      <c r="M72" s="28" t="str">
        <f>AVA!$D$11</f>
        <v>IMPELC-DKSE</v>
      </c>
    </row>
    <row r="73" spans="2:35" ht="14.25">
      <c r="B73" s="182" t="s">
        <v>175</v>
      </c>
      <c r="C73" s="28" t="s">
        <v>28</v>
      </c>
      <c r="D73" s="431" t="s">
        <v>264</v>
      </c>
      <c r="E73" s="29">
        <v>2020</v>
      </c>
      <c r="F73" s="187">
        <f>'DATA Linecap and AF'!I54</f>
        <v>0.90604041915641542</v>
      </c>
      <c r="G73" s="187">
        <f>'DATA Linecap and AF'!E54</f>
        <v>0.80045219398382894</v>
      </c>
      <c r="H73" s="187"/>
      <c r="I73" s="187"/>
      <c r="J73" s="187"/>
      <c r="K73" s="187"/>
      <c r="L73" s="60" t="s">
        <v>43</v>
      </c>
      <c r="M73" s="28" t="str">
        <f>AVA!$D$12</f>
        <v>EXPELC-DKSE</v>
      </c>
    </row>
    <row r="74" spans="2:35" ht="14.25">
      <c r="B74" s="182" t="s">
        <v>175</v>
      </c>
      <c r="C74" s="28" t="s">
        <v>28</v>
      </c>
      <c r="D74" s="431" t="s">
        <v>264</v>
      </c>
      <c r="E74" s="29">
        <v>2020</v>
      </c>
      <c r="F74" s="187">
        <f>'DATA Linecap and AF'!L54</f>
        <v>0.9680604635612674</v>
      </c>
      <c r="G74" s="187">
        <f>(G94+G54)/2</f>
        <v>0.67708264140427377</v>
      </c>
      <c r="H74" s="187"/>
      <c r="I74" s="187"/>
      <c r="J74" s="187"/>
      <c r="K74" s="187"/>
      <c r="L74" s="60" t="s">
        <v>43</v>
      </c>
      <c r="M74" s="28" t="str">
        <f>AVA!$D$13</f>
        <v>IMPELC-DKDE</v>
      </c>
      <c r="AI74" s="26"/>
    </row>
    <row r="75" spans="2:35" ht="14.25">
      <c r="B75" s="182" t="s">
        <v>175</v>
      </c>
      <c r="C75" s="28" t="s">
        <v>28</v>
      </c>
      <c r="D75" s="431" t="s">
        <v>264</v>
      </c>
      <c r="E75" s="29">
        <v>2020</v>
      </c>
      <c r="F75" s="187">
        <f>'DATA Linecap and AF'!K54</f>
        <v>0.94460812809736339</v>
      </c>
      <c r="G75" s="187">
        <f>(G95+G55)/2</f>
        <v>0.44461134639396455</v>
      </c>
      <c r="H75" s="187"/>
      <c r="I75" s="187"/>
      <c r="J75" s="187"/>
      <c r="K75" s="187"/>
      <c r="L75" s="60" t="s">
        <v>43</v>
      </c>
      <c r="M75" s="28" t="str">
        <f>AVA!$D$14</f>
        <v>EXPELC-DKDE</v>
      </c>
    </row>
    <row r="76" spans="2:35" ht="14.25">
      <c r="B76" s="182" t="s">
        <v>175</v>
      </c>
      <c r="C76" s="28" t="s">
        <v>28</v>
      </c>
      <c r="D76" s="431" t="s">
        <v>264</v>
      </c>
      <c r="E76" s="29">
        <v>2020</v>
      </c>
      <c r="F76" s="187"/>
      <c r="G76" s="187"/>
      <c r="H76" s="187"/>
      <c r="I76" s="187"/>
      <c r="J76" s="187"/>
      <c r="K76" s="187"/>
      <c r="L76" s="60" t="s">
        <v>43</v>
      </c>
      <c r="M76" s="433" t="s">
        <v>276</v>
      </c>
    </row>
    <row r="77" spans="2:35" ht="14.25">
      <c r="B77" s="182" t="s">
        <v>175</v>
      </c>
      <c r="C77" s="28" t="s">
        <v>28</v>
      </c>
      <c r="D77" s="431" t="s">
        <v>264</v>
      </c>
      <c r="E77" s="29">
        <v>2020</v>
      </c>
      <c r="F77" s="187"/>
      <c r="G77" s="187"/>
      <c r="H77" s="187"/>
      <c r="I77" s="187"/>
      <c r="J77" s="187"/>
      <c r="K77" s="187"/>
      <c r="L77" s="60" t="s">
        <v>43</v>
      </c>
      <c r="M77" s="433" t="s">
        <v>277</v>
      </c>
    </row>
    <row r="78" spans="2:35" ht="14.25">
      <c r="B78" s="182" t="s">
        <v>175</v>
      </c>
      <c r="C78" s="28" t="s">
        <v>28</v>
      </c>
      <c r="D78" s="431" t="s">
        <v>264</v>
      </c>
      <c r="E78" s="29">
        <v>2020</v>
      </c>
      <c r="F78" s="187"/>
      <c r="G78" s="187"/>
      <c r="H78" s="187"/>
      <c r="I78" s="187"/>
      <c r="J78" s="187"/>
      <c r="K78" s="187"/>
      <c r="L78" s="60" t="s">
        <v>43</v>
      </c>
      <c r="M78" s="433" t="s">
        <v>278</v>
      </c>
    </row>
    <row r="79" spans="2:35" ht="14.25">
      <c r="B79" s="182" t="s">
        <v>175</v>
      </c>
      <c r="C79" s="28" t="s">
        <v>28</v>
      </c>
      <c r="D79" s="431" t="s">
        <v>264</v>
      </c>
      <c r="E79" s="29">
        <v>2020</v>
      </c>
      <c r="F79" s="187"/>
      <c r="G79" s="187"/>
      <c r="H79" s="187"/>
      <c r="I79" s="187"/>
      <c r="J79" s="187"/>
      <c r="K79" s="187"/>
      <c r="L79" s="60" t="s">
        <v>43</v>
      </c>
      <c r="M79" s="433" t="s">
        <v>279</v>
      </c>
    </row>
    <row r="80" spans="2:35" ht="14.25">
      <c r="B80" s="182" t="s">
        <v>175</v>
      </c>
      <c r="C80" s="28" t="s">
        <v>28</v>
      </c>
      <c r="D80" s="431" t="s">
        <v>264</v>
      </c>
      <c r="E80" s="29">
        <v>2020</v>
      </c>
      <c r="F80" s="187"/>
      <c r="G80" s="187"/>
      <c r="H80" s="187"/>
      <c r="I80" s="187"/>
      <c r="J80" s="187"/>
      <c r="K80" s="187"/>
      <c r="L80" s="60" t="s">
        <v>43</v>
      </c>
      <c r="M80" s="433" t="s">
        <v>280</v>
      </c>
    </row>
    <row r="81" spans="2:33" ht="14.25">
      <c r="B81" s="182" t="s">
        <v>175</v>
      </c>
      <c r="C81" s="28" t="s">
        <v>28</v>
      </c>
      <c r="D81" s="431" t="s">
        <v>264</v>
      </c>
      <c r="E81" s="29">
        <v>2020</v>
      </c>
      <c r="F81" s="187"/>
      <c r="G81" s="187"/>
      <c r="H81" s="187"/>
      <c r="I81" s="187"/>
      <c r="J81" s="187"/>
      <c r="K81" s="187"/>
      <c r="L81" s="60" t="s">
        <v>43</v>
      </c>
      <c r="M81" s="433" t="s">
        <v>281</v>
      </c>
    </row>
    <row r="82" spans="2:33" ht="14.25">
      <c r="B82" s="182" t="s">
        <v>175</v>
      </c>
      <c r="C82" s="28" t="s">
        <v>28</v>
      </c>
      <c r="D82" s="431" t="s">
        <v>264</v>
      </c>
      <c r="E82" s="29">
        <v>2020</v>
      </c>
      <c r="F82" s="187"/>
      <c r="G82" s="187"/>
      <c r="H82" s="187"/>
      <c r="I82" s="187"/>
      <c r="J82" s="187"/>
      <c r="K82" s="187"/>
      <c r="L82" s="60" t="s">
        <v>43</v>
      </c>
      <c r="M82" s="433" t="s">
        <v>282</v>
      </c>
    </row>
    <row r="83" spans="2:33" ht="14.25">
      <c r="B83" s="182" t="s">
        <v>175</v>
      </c>
      <c r="C83" s="28" t="s">
        <v>28</v>
      </c>
      <c r="D83" s="431" t="s">
        <v>264</v>
      </c>
      <c r="E83" s="29">
        <v>2020</v>
      </c>
      <c r="F83" s="187"/>
      <c r="G83" s="187"/>
      <c r="H83" s="187"/>
      <c r="I83" s="187"/>
      <c r="J83" s="187"/>
      <c r="K83" s="187"/>
      <c r="L83" s="60" t="s">
        <v>43</v>
      </c>
      <c r="M83" s="433" t="s">
        <v>283</v>
      </c>
    </row>
    <row r="84" spans="2:33" ht="14.25">
      <c r="B84" s="182" t="s">
        <v>175</v>
      </c>
      <c r="C84" s="28" t="s">
        <v>28</v>
      </c>
      <c r="D84" s="431" t="s">
        <v>264</v>
      </c>
      <c r="E84" s="29">
        <v>2020</v>
      </c>
      <c r="F84" s="187"/>
      <c r="G84" s="187"/>
      <c r="H84" s="187"/>
      <c r="I84" s="187"/>
      <c r="J84" s="187"/>
      <c r="K84" s="187"/>
      <c r="L84" s="60" t="s">
        <v>43</v>
      </c>
      <c r="M84" s="433" t="s">
        <v>284</v>
      </c>
    </row>
    <row r="85" spans="2:33" ht="14.25">
      <c r="B85" s="182" t="s">
        <v>175</v>
      </c>
      <c r="C85" s="28" t="s">
        <v>28</v>
      </c>
      <c r="D85" s="431" t="s">
        <v>264</v>
      </c>
      <c r="E85" s="29">
        <v>2020</v>
      </c>
      <c r="F85" s="187"/>
      <c r="G85" s="187"/>
      <c r="H85" s="187"/>
      <c r="I85" s="187"/>
      <c r="J85" s="187"/>
      <c r="K85" s="187"/>
      <c r="L85" s="60" t="s">
        <v>43</v>
      </c>
      <c r="M85" s="433" t="s">
        <v>285</v>
      </c>
    </row>
    <row r="86" spans="2:33" ht="14.25">
      <c r="B86" s="182" t="s">
        <v>175</v>
      </c>
      <c r="C86" s="28" t="s">
        <v>28</v>
      </c>
      <c r="D86" s="431" t="s">
        <v>264</v>
      </c>
      <c r="E86" s="29">
        <v>2020</v>
      </c>
      <c r="F86" s="187"/>
      <c r="G86" s="187"/>
      <c r="H86" s="187"/>
      <c r="I86" s="187"/>
      <c r="J86" s="187"/>
      <c r="K86" s="187"/>
      <c r="L86" s="60" t="s">
        <v>43</v>
      </c>
      <c r="M86" s="433" t="s">
        <v>286</v>
      </c>
    </row>
    <row r="87" spans="2:33" ht="14.25">
      <c r="B87" s="182" t="s">
        <v>175</v>
      </c>
      <c r="C87" s="28" t="s">
        <v>28</v>
      </c>
      <c r="D87" s="431" t="s">
        <v>264</v>
      </c>
      <c r="E87" s="29">
        <v>2020</v>
      </c>
      <c r="F87" s="187"/>
      <c r="G87" s="187"/>
      <c r="H87" s="187"/>
      <c r="I87" s="187"/>
      <c r="J87" s="187"/>
      <c r="K87" s="187"/>
      <c r="L87" s="60" t="s">
        <v>43</v>
      </c>
      <c r="M87" s="433" t="s">
        <v>287</v>
      </c>
    </row>
    <row r="88" spans="2:33" ht="14.25">
      <c r="B88" s="182" t="s">
        <v>175</v>
      </c>
      <c r="C88" s="28" t="s">
        <v>28</v>
      </c>
      <c r="D88" s="431" t="s">
        <v>264</v>
      </c>
      <c r="E88" s="29">
        <v>2020</v>
      </c>
      <c r="F88" s="187"/>
      <c r="G88" s="187"/>
      <c r="H88" s="187"/>
      <c r="I88" s="187"/>
      <c r="J88" s="187"/>
      <c r="K88" s="187"/>
      <c r="L88" s="60" t="s">
        <v>43</v>
      </c>
      <c r="M88" s="433" t="s">
        <v>288</v>
      </c>
    </row>
    <row r="89" spans="2:33" ht="14.25">
      <c r="B89" s="183" t="s">
        <v>175</v>
      </c>
      <c r="C89" s="23" t="s">
        <v>28</v>
      </c>
      <c r="D89" s="179" t="s">
        <v>264</v>
      </c>
      <c r="E89" s="25">
        <v>2020</v>
      </c>
      <c r="F89" s="386"/>
      <c r="G89" s="386"/>
      <c r="H89" s="386"/>
      <c r="I89" s="386"/>
      <c r="J89" s="386"/>
      <c r="K89" s="386"/>
      <c r="L89" s="61" t="s">
        <v>43</v>
      </c>
      <c r="M89" s="432" t="s">
        <v>289</v>
      </c>
    </row>
    <row r="90" spans="2:33" ht="14.25">
      <c r="B90" s="182" t="s">
        <v>175</v>
      </c>
      <c r="C90" s="28" t="s">
        <v>28</v>
      </c>
      <c r="D90" s="431" t="s">
        <v>264</v>
      </c>
      <c r="E90" s="29">
        <v>2025</v>
      </c>
      <c r="F90" s="32"/>
      <c r="G90" s="184">
        <f>'DATA Linecap and AF'!D55</f>
        <v>1</v>
      </c>
      <c r="H90" s="184"/>
      <c r="I90" s="184"/>
      <c r="J90" s="184"/>
      <c r="K90" s="184"/>
      <c r="L90" s="60" t="s">
        <v>43</v>
      </c>
      <c r="M90" s="28" t="str">
        <f>AVA!$D$9</f>
        <v>IMPELC-DKNO</v>
      </c>
    </row>
    <row r="91" spans="2:33" ht="14.25">
      <c r="B91" s="182" t="s">
        <v>175</v>
      </c>
      <c r="C91" s="28" t="s">
        <v>28</v>
      </c>
      <c r="D91" s="431" t="s">
        <v>264</v>
      </c>
      <c r="E91" s="29">
        <v>2025</v>
      </c>
      <c r="F91" s="32"/>
      <c r="G91" s="184">
        <f>'DATA Linecap and AF'!C55</f>
        <v>1</v>
      </c>
      <c r="H91" s="184"/>
      <c r="I91" s="184"/>
      <c r="J91" s="184"/>
      <c r="K91" s="184"/>
      <c r="L91" s="60" t="s">
        <v>43</v>
      </c>
      <c r="M91" s="28" t="str">
        <f>AVA!$D$10</f>
        <v>EXPELC-DKNO</v>
      </c>
      <c r="N91" s="26"/>
      <c r="O91" s="26"/>
      <c r="AG91" s="26"/>
    </row>
    <row r="92" spans="2:33" ht="14.25">
      <c r="B92" s="182" t="s">
        <v>175</v>
      </c>
      <c r="C92" s="28" t="s">
        <v>28</v>
      </c>
      <c r="D92" s="431" t="s">
        <v>264</v>
      </c>
      <c r="E92" s="29">
        <v>2025</v>
      </c>
      <c r="F92" s="187">
        <f>'DATA Linecap and AF'!J55</f>
        <v>1</v>
      </c>
      <c r="G92" s="187">
        <f>'DATA Linecap and AF'!F55</f>
        <v>1</v>
      </c>
      <c r="H92" s="187"/>
      <c r="I92" s="187"/>
      <c r="J92" s="187"/>
      <c r="K92" s="187"/>
      <c r="L92" s="60" t="s">
        <v>43</v>
      </c>
      <c r="M92" s="28" t="str">
        <f>AVA!$D$11</f>
        <v>IMPELC-DKSE</v>
      </c>
      <c r="N92" s="26"/>
      <c r="O92" s="26"/>
      <c r="AG92" s="26"/>
    </row>
    <row r="93" spans="2:33" ht="14.25">
      <c r="B93" s="182" t="s">
        <v>175</v>
      </c>
      <c r="C93" s="28" t="s">
        <v>28</v>
      </c>
      <c r="D93" s="431" t="s">
        <v>264</v>
      </c>
      <c r="E93" s="29">
        <v>2025</v>
      </c>
      <c r="F93" s="187">
        <f>'DATA Linecap and AF'!I55</f>
        <v>1</v>
      </c>
      <c r="G93" s="187">
        <f>'DATA Linecap and AF'!E55</f>
        <v>1</v>
      </c>
      <c r="H93" s="187"/>
      <c r="I93" s="187"/>
      <c r="J93" s="187"/>
      <c r="K93" s="187"/>
      <c r="L93" s="60" t="s">
        <v>43</v>
      </c>
      <c r="M93" s="28" t="str">
        <f>AVA!$D$12</f>
        <v>EXPELC-DKSE</v>
      </c>
    </row>
    <row r="94" spans="2:33" ht="14.25">
      <c r="B94" s="182" t="s">
        <v>175</v>
      </c>
      <c r="C94" s="28" t="s">
        <v>28</v>
      </c>
      <c r="D94" s="431" t="s">
        <v>264</v>
      </c>
      <c r="E94" s="29">
        <v>2025</v>
      </c>
      <c r="F94" s="187">
        <f>'DATA Linecap and AF'!L55</f>
        <v>1</v>
      </c>
      <c r="G94" s="187">
        <f>'DATA Linecap and AF'!H55</f>
        <v>0.79999999999999993</v>
      </c>
      <c r="H94" s="187"/>
      <c r="I94" s="187"/>
      <c r="J94" s="187"/>
      <c r="K94" s="187"/>
      <c r="L94" s="60" t="s">
        <v>43</v>
      </c>
      <c r="M94" s="28" t="str">
        <f>AVA!$D$13</f>
        <v>IMPELC-DKDE</v>
      </c>
    </row>
    <row r="95" spans="2:33" ht="14.25">
      <c r="B95" s="182" t="s">
        <v>175</v>
      </c>
      <c r="C95" s="28" t="s">
        <v>28</v>
      </c>
      <c r="D95" s="431" t="s">
        <v>264</v>
      </c>
      <c r="E95" s="29">
        <v>2025</v>
      </c>
      <c r="F95" s="187">
        <f>'DATA Linecap and AF'!K55</f>
        <v>1</v>
      </c>
      <c r="G95" s="187">
        <f>'DATA Linecap and AF'!G55</f>
        <v>0.65</v>
      </c>
      <c r="H95" s="187"/>
      <c r="I95" s="187"/>
      <c r="J95" s="187"/>
      <c r="K95" s="187"/>
      <c r="L95" s="60" t="s">
        <v>43</v>
      </c>
      <c r="M95" s="28" t="str">
        <f>AVA!$D$14</f>
        <v>EXPELC-DKDE</v>
      </c>
    </row>
    <row r="96" spans="2:33" ht="14.25">
      <c r="B96" s="182" t="s">
        <v>175</v>
      </c>
      <c r="C96" s="28" t="s">
        <v>28</v>
      </c>
      <c r="D96" s="431" t="s">
        <v>264</v>
      </c>
      <c r="E96" s="29">
        <v>2025</v>
      </c>
      <c r="F96" s="187"/>
      <c r="G96" s="187"/>
      <c r="H96" s="187"/>
      <c r="I96" s="187"/>
      <c r="J96" s="187"/>
      <c r="K96" s="187"/>
      <c r="L96" s="60" t="s">
        <v>43</v>
      </c>
      <c r="M96" s="433" t="s">
        <v>276</v>
      </c>
    </row>
    <row r="97" spans="2:15" ht="14.25">
      <c r="B97" s="182" t="s">
        <v>175</v>
      </c>
      <c r="C97" s="28" t="s">
        <v>28</v>
      </c>
      <c r="D97" s="431" t="s">
        <v>264</v>
      </c>
      <c r="E97" s="29">
        <v>2025</v>
      </c>
      <c r="F97" s="187"/>
      <c r="G97" s="187"/>
      <c r="H97" s="187"/>
      <c r="I97" s="187"/>
      <c r="J97" s="187"/>
      <c r="K97" s="187"/>
      <c r="L97" s="60" t="s">
        <v>43</v>
      </c>
      <c r="M97" s="433" t="s">
        <v>277</v>
      </c>
    </row>
    <row r="98" spans="2:15" ht="14.25">
      <c r="B98" s="182" t="s">
        <v>175</v>
      </c>
      <c r="C98" s="28" t="s">
        <v>28</v>
      </c>
      <c r="D98" s="431" t="s">
        <v>264</v>
      </c>
      <c r="E98" s="29">
        <v>2025</v>
      </c>
      <c r="F98" s="187"/>
      <c r="G98" s="187"/>
      <c r="H98" s="187"/>
      <c r="I98" s="187"/>
      <c r="J98" s="187"/>
      <c r="K98" s="187"/>
      <c r="L98" s="60" t="s">
        <v>43</v>
      </c>
      <c r="M98" s="433" t="s">
        <v>278</v>
      </c>
    </row>
    <row r="99" spans="2:15" ht="14.25">
      <c r="B99" s="182" t="s">
        <v>175</v>
      </c>
      <c r="C99" s="28" t="s">
        <v>28</v>
      </c>
      <c r="D99" s="431" t="s">
        <v>264</v>
      </c>
      <c r="E99" s="29">
        <v>2025</v>
      </c>
      <c r="F99" s="187"/>
      <c r="G99" s="187"/>
      <c r="H99" s="187"/>
      <c r="I99" s="187"/>
      <c r="J99" s="187"/>
      <c r="K99" s="187"/>
      <c r="L99" s="60" t="s">
        <v>43</v>
      </c>
      <c r="M99" s="433" t="s">
        <v>279</v>
      </c>
    </row>
    <row r="100" spans="2:15" ht="14.25">
      <c r="B100" s="182" t="s">
        <v>175</v>
      </c>
      <c r="C100" s="28" t="s">
        <v>28</v>
      </c>
      <c r="D100" s="431" t="s">
        <v>264</v>
      </c>
      <c r="E100" s="29">
        <v>2025</v>
      </c>
      <c r="F100" s="187"/>
      <c r="G100" s="187"/>
      <c r="H100" s="187"/>
      <c r="I100" s="187"/>
      <c r="J100" s="187"/>
      <c r="K100" s="187"/>
      <c r="L100" s="60" t="s">
        <v>43</v>
      </c>
      <c r="M100" s="433" t="s">
        <v>280</v>
      </c>
    </row>
    <row r="101" spans="2:15" ht="14.25">
      <c r="B101" s="182" t="s">
        <v>175</v>
      </c>
      <c r="C101" s="28" t="s">
        <v>28</v>
      </c>
      <c r="D101" s="431" t="s">
        <v>264</v>
      </c>
      <c r="E101" s="29">
        <v>2025</v>
      </c>
      <c r="F101" s="187"/>
      <c r="G101" s="187"/>
      <c r="H101" s="187"/>
      <c r="I101" s="187"/>
      <c r="J101" s="187"/>
      <c r="K101" s="187"/>
      <c r="L101" s="60" t="s">
        <v>43</v>
      </c>
      <c r="M101" s="433" t="s">
        <v>281</v>
      </c>
    </row>
    <row r="102" spans="2:15" ht="14.25">
      <c r="B102" s="182" t="s">
        <v>175</v>
      </c>
      <c r="C102" s="28" t="s">
        <v>28</v>
      </c>
      <c r="D102" s="431" t="s">
        <v>264</v>
      </c>
      <c r="E102" s="29">
        <v>2025</v>
      </c>
      <c r="F102" s="187"/>
      <c r="G102" s="187"/>
      <c r="H102" s="187"/>
      <c r="I102" s="187"/>
      <c r="J102" s="187"/>
      <c r="K102" s="187"/>
      <c r="L102" s="60" t="s">
        <v>43</v>
      </c>
      <c r="M102" s="433" t="s">
        <v>282</v>
      </c>
    </row>
    <row r="103" spans="2:15" ht="14.25">
      <c r="B103" s="182" t="s">
        <v>175</v>
      </c>
      <c r="C103" s="28" t="s">
        <v>28</v>
      </c>
      <c r="D103" s="431" t="s">
        <v>264</v>
      </c>
      <c r="E103" s="29">
        <v>2025</v>
      </c>
      <c r="F103" s="187"/>
      <c r="G103" s="187"/>
      <c r="H103" s="187"/>
      <c r="I103" s="187"/>
      <c r="J103" s="187"/>
      <c r="K103" s="187"/>
      <c r="L103" s="60" t="s">
        <v>43</v>
      </c>
      <c r="M103" s="433" t="s">
        <v>283</v>
      </c>
    </row>
    <row r="104" spans="2:15" ht="14.25">
      <c r="B104" s="182" t="s">
        <v>175</v>
      </c>
      <c r="C104" s="28" t="s">
        <v>28</v>
      </c>
      <c r="D104" s="431" t="s">
        <v>264</v>
      </c>
      <c r="E104" s="29">
        <v>2025</v>
      </c>
      <c r="F104" s="187"/>
      <c r="G104" s="187"/>
      <c r="H104" s="187"/>
      <c r="I104" s="187"/>
      <c r="J104" s="187"/>
      <c r="K104" s="187"/>
      <c r="L104" s="60" t="s">
        <v>43</v>
      </c>
      <c r="M104" s="433" t="s">
        <v>284</v>
      </c>
    </row>
    <row r="105" spans="2:15" ht="14.25">
      <c r="B105" s="182" t="s">
        <v>175</v>
      </c>
      <c r="C105" s="28" t="s">
        <v>28</v>
      </c>
      <c r="D105" s="431" t="s">
        <v>264</v>
      </c>
      <c r="E105" s="29">
        <v>2025</v>
      </c>
      <c r="F105" s="187"/>
      <c r="G105" s="187"/>
      <c r="H105" s="187"/>
      <c r="I105" s="187"/>
      <c r="J105" s="187"/>
      <c r="K105" s="187"/>
      <c r="L105" s="60" t="s">
        <v>43</v>
      </c>
      <c r="M105" s="433" t="s">
        <v>285</v>
      </c>
    </row>
    <row r="106" spans="2:15" ht="14.25">
      <c r="B106" s="182" t="s">
        <v>175</v>
      </c>
      <c r="C106" s="28" t="s">
        <v>28</v>
      </c>
      <c r="D106" s="431" t="s">
        <v>264</v>
      </c>
      <c r="E106" s="29">
        <v>2025</v>
      </c>
      <c r="F106" s="187"/>
      <c r="G106" s="187"/>
      <c r="H106" s="187"/>
      <c r="I106" s="187"/>
      <c r="J106" s="187"/>
      <c r="K106" s="187"/>
      <c r="L106" s="60" t="s">
        <v>43</v>
      </c>
      <c r="M106" s="433" t="s">
        <v>286</v>
      </c>
    </row>
    <row r="107" spans="2:15" ht="14.25">
      <c r="B107" s="182" t="s">
        <v>175</v>
      </c>
      <c r="C107" s="28" t="s">
        <v>28</v>
      </c>
      <c r="D107" s="431" t="s">
        <v>264</v>
      </c>
      <c r="E107" s="29">
        <v>2025</v>
      </c>
      <c r="F107" s="187"/>
      <c r="G107" s="187"/>
      <c r="H107" s="187"/>
      <c r="I107" s="187"/>
      <c r="J107" s="187"/>
      <c r="K107" s="187"/>
      <c r="L107" s="60" t="s">
        <v>43</v>
      </c>
      <c r="M107" s="433" t="s">
        <v>287</v>
      </c>
    </row>
    <row r="108" spans="2:15" ht="14.25">
      <c r="B108" s="182" t="s">
        <v>175</v>
      </c>
      <c r="C108" s="28" t="s">
        <v>28</v>
      </c>
      <c r="D108" s="431" t="s">
        <v>264</v>
      </c>
      <c r="E108" s="29">
        <v>2025</v>
      </c>
      <c r="F108" s="187"/>
      <c r="G108" s="187"/>
      <c r="H108" s="187"/>
      <c r="I108" s="187"/>
      <c r="J108" s="187"/>
      <c r="K108" s="187"/>
      <c r="L108" s="60" t="s">
        <v>43</v>
      </c>
      <c r="M108" s="433" t="s">
        <v>288</v>
      </c>
    </row>
    <row r="109" spans="2:15" ht="14.25">
      <c r="B109" s="183" t="s">
        <v>175</v>
      </c>
      <c r="C109" s="23" t="s">
        <v>28</v>
      </c>
      <c r="D109" s="179" t="s">
        <v>264</v>
      </c>
      <c r="E109" s="25">
        <v>2025</v>
      </c>
      <c r="F109" s="386"/>
      <c r="G109" s="386"/>
      <c r="H109" s="386"/>
      <c r="I109" s="386"/>
      <c r="J109" s="386"/>
      <c r="K109" s="386"/>
      <c r="L109" s="61" t="s">
        <v>43</v>
      </c>
      <c r="M109" s="432" t="s">
        <v>289</v>
      </c>
    </row>
    <row r="110" spans="2:15" ht="14.25">
      <c r="B110" s="182" t="s">
        <v>175</v>
      </c>
      <c r="C110" s="28" t="s">
        <v>28</v>
      </c>
      <c r="D110" s="431" t="s">
        <v>264</v>
      </c>
      <c r="E110" s="29">
        <v>2030</v>
      </c>
      <c r="F110" s="32"/>
      <c r="G110" s="184">
        <v>1</v>
      </c>
      <c r="H110" s="184"/>
      <c r="I110" s="184"/>
      <c r="J110" s="184"/>
      <c r="K110" s="184"/>
      <c r="L110" s="60" t="s">
        <v>43</v>
      </c>
      <c r="M110" s="28" t="str">
        <f>AVA!$D$9</f>
        <v>IMPELC-DKNO</v>
      </c>
      <c r="N110" s="26"/>
      <c r="O110" s="26"/>
    </row>
    <row r="111" spans="2:15" ht="14.25">
      <c r="B111" s="182" t="s">
        <v>175</v>
      </c>
      <c r="C111" s="28" t="s">
        <v>28</v>
      </c>
      <c r="D111" s="431" t="s">
        <v>264</v>
      </c>
      <c r="E111" s="29">
        <v>2030</v>
      </c>
      <c r="F111" s="32"/>
      <c r="G111" s="184">
        <v>1</v>
      </c>
      <c r="H111" s="184"/>
      <c r="I111" s="184"/>
      <c r="J111" s="184"/>
      <c r="K111" s="184"/>
      <c r="L111" s="60" t="s">
        <v>43</v>
      </c>
      <c r="M111" s="28" t="str">
        <f>AVA!$D$10</f>
        <v>EXPELC-DKNO</v>
      </c>
    </row>
    <row r="112" spans="2:15" ht="14.25">
      <c r="B112" s="182" t="s">
        <v>175</v>
      </c>
      <c r="C112" s="28" t="s">
        <v>28</v>
      </c>
      <c r="D112" s="431" t="s">
        <v>264</v>
      </c>
      <c r="E112" s="29">
        <v>2030</v>
      </c>
      <c r="F112" s="187">
        <v>1</v>
      </c>
      <c r="G112" s="187">
        <v>1</v>
      </c>
      <c r="H112" s="187"/>
      <c r="I112" s="187"/>
      <c r="J112" s="187"/>
      <c r="K112" s="187"/>
      <c r="L112" s="60" t="s">
        <v>43</v>
      </c>
      <c r="M112" s="28" t="str">
        <f>AVA!$D$11</f>
        <v>IMPELC-DKSE</v>
      </c>
    </row>
    <row r="113" spans="2:13" ht="14.25">
      <c r="B113" s="182" t="s">
        <v>175</v>
      </c>
      <c r="C113" s="28" t="s">
        <v>28</v>
      </c>
      <c r="D113" s="431" t="s">
        <v>264</v>
      </c>
      <c r="E113" s="29">
        <v>2030</v>
      </c>
      <c r="F113" s="187">
        <v>1</v>
      </c>
      <c r="G113" s="187">
        <v>1</v>
      </c>
      <c r="H113" s="187"/>
      <c r="I113" s="187"/>
      <c r="J113" s="187"/>
      <c r="K113" s="187"/>
      <c r="L113" s="60" t="s">
        <v>43</v>
      </c>
      <c r="M113" s="28" t="str">
        <f>AVA!$D$12</f>
        <v>EXPELC-DKSE</v>
      </c>
    </row>
    <row r="114" spans="2:13" ht="14.25">
      <c r="B114" s="182" t="s">
        <v>175</v>
      </c>
      <c r="C114" s="28" t="s">
        <v>28</v>
      </c>
      <c r="D114" s="431" t="s">
        <v>264</v>
      </c>
      <c r="E114" s="29">
        <v>2030</v>
      </c>
      <c r="F114" s="187">
        <v>1</v>
      </c>
      <c r="G114" s="187">
        <v>1</v>
      </c>
      <c r="H114" s="187"/>
      <c r="I114" s="187"/>
      <c r="J114" s="187"/>
      <c r="K114" s="187"/>
      <c r="L114" s="60" t="s">
        <v>43</v>
      </c>
      <c r="M114" s="28" t="str">
        <f>AVA!$D$13</f>
        <v>IMPELC-DKDE</v>
      </c>
    </row>
    <row r="115" spans="2:13" ht="14.25">
      <c r="B115" s="182" t="s">
        <v>175</v>
      </c>
      <c r="C115" s="28" t="s">
        <v>28</v>
      </c>
      <c r="D115" s="431" t="s">
        <v>264</v>
      </c>
      <c r="E115" s="29">
        <v>2030</v>
      </c>
      <c r="F115" s="187">
        <v>1</v>
      </c>
      <c r="G115" s="187">
        <v>1</v>
      </c>
      <c r="H115" s="187"/>
      <c r="I115" s="187"/>
      <c r="J115" s="187"/>
      <c r="K115" s="187"/>
      <c r="L115" s="60" t="s">
        <v>43</v>
      </c>
      <c r="M115" s="28" t="str">
        <f>AVA!$D$14</f>
        <v>EXPELC-DKDE</v>
      </c>
    </row>
    <row r="116" spans="2:13" ht="14.25">
      <c r="B116" s="182" t="s">
        <v>175</v>
      </c>
      <c r="C116" s="28" t="s">
        <v>28</v>
      </c>
      <c r="D116" s="431" t="s">
        <v>264</v>
      </c>
      <c r="E116" s="29">
        <v>2030</v>
      </c>
      <c r="H116" s="187">
        <v>1</v>
      </c>
      <c r="I116" s="187"/>
      <c r="J116" s="187"/>
      <c r="K116" s="187"/>
      <c r="L116" s="60" t="s">
        <v>43</v>
      </c>
      <c r="M116" s="433" t="s">
        <v>276</v>
      </c>
    </row>
    <row r="117" spans="2:13" ht="14.25">
      <c r="B117" s="182" t="s">
        <v>175</v>
      </c>
      <c r="C117" s="28" t="s">
        <v>28</v>
      </c>
      <c r="D117" s="431" t="s">
        <v>264</v>
      </c>
      <c r="E117" s="29">
        <v>2030</v>
      </c>
      <c r="H117" s="187">
        <v>1</v>
      </c>
      <c r="I117" s="187"/>
      <c r="J117" s="187"/>
      <c r="K117" s="187"/>
      <c r="L117" s="60" t="s">
        <v>43</v>
      </c>
      <c r="M117" s="433" t="s">
        <v>277</v>
      </c>
    </row>
    <row r="118" spans="2:13" ht="14.25">
      <c r="B118" s="182" t="s">
        <v>175</v>
      </c>
      <c r="C118" s="28" t="s">
        <v>28</v>
      </c>
      <c r="D118" s="431" t="s">
        <v>264</v>
      </c>
      <c r="E118" s="29">
        <v>2030</v>
      </c>
      <c r="H118" s="187"/>
      <c r="I118" s="187">
        <v>1</v>
      </c>
      <c r="J118" s="187"/>
      <c r="K118" s="187"/>
      <c r="L118" s="60" t="s">
        <v>43</v>
      </c>
      <c r="M118" s="433" t="s">
        <v>278</v>
      </c>
    </row>
    <row r="119" spans="2:13" ht="14.25">
      <c r="B119" s="182" t="s">
        <v>175</v>
      </c>
      <c r="C119" s="28" t="s">
        <v>28</v>
      </c>
      <c r="D119" s="431" t="s">
        <v>264</v>
      </c>
      <c r="E119" s="29">
        <v>2030</v>
      </c>
      <c r="H119" s="187"/>
      <c r="I119" s="187"/>
      <c r="J119" s="187">
        <v>1</v>
      </c>
      <c r="K119" s="187"/>
      <c r="L119" s="60" t="s">
        <v>43</v>
      </c>
      <c r="M119" s="433" t="s">
        <v>279</v>
      </c>
    </row>
    <row r="120" spans="2:13" ht="14.25">
      <c r="B120" s="182" t="s">
        <v>175</v>
      </c>
      <c r="C120" s="28" t="s">
        <v>28</v>
      </c>
      <c r="D120" s="431" t="s">
        <v>264</v>
      </c>
      <c r="E120" s="29">
        <v>2030</v>
      </c>
      <c r="H120" s="187"/>
      <c r="I120" s="187"/>
      <c r="J120" s="187"/>
      <c r="K120" s="187">
        <v>1</v>
      </c>
      <c r="L120" s="60" t="s">
        <v>43</v>
      </c>
      <c r="M120" s="433" t="s">
        <v>280</v>
      </c>
    </row>
    <row r="121" spans="2:13" ht="14.25">
      <c r="B121" s="182" t="s">
        <v>175</v>
      </c>
      <c r="C121" s="28" t="s">
        <v>28</v>
      </c>
      <c r="D121" s="431" t="s">
        <v>264</v>
      </c>
      <c r="E121" s="29">
        <v>2030</v>
      </c>
      <c r="H121" s="187"/>
      <c r="I121" s="187">
        <v>1</v>
      </c>
      <c r="J121" s="187"/>
      <c r="K121" s="187"/>
      <c r="L121" s="60" t="s">
        <v>43</v>
      </c>
      <c r="M121" s="433" t="s">
        <v>281</v>
      </c>
    </row>
    <row r="122" spans="2:13" ht="14.25">
      <c r="B122" s="182" t="s">
        <v>175</v>
      </c>
      <c r="C122" s="28" t="s">
        <v>28</v>
      </c>
      <c r="D122" s="431" t="s">
        <v>264</v>
      </c>
      <c r="E122" s="29">
        <v>2030</v>
      </c>
      <c r="H122" s="187"/>
      <c r="I122" s="187"/>
      <c r="J122" s="187">
        <v>1</v>
      </c>
      <c r="K122" s="187"/>
      <c r="L122" s="60" t="s">
        <v>43</v>
      </c>
      <c r="M122" s="433" t="s">
        <v>282</v>
      </c>
    </row>
    <row r="123" spans="2:13" ht="14.25">
      <c r="B123" s="182" t="s">
        <v>175</v>
      </c>
      <c r="C123" s="28" t="s">
        <v>28</v>
      </c>
      <c r="D123" s="431" t="s">
        <v>264</v>
      </c>
      <c r="E123" s="29">
        <v>2030</v>
      </c>
      <c r="H123" s="187"/>
      <c r="I123" s="187"/>
      <c r="J123" s="187"/>
      <c r="K123" s="187">
        <v>1</v>
      </c>
      <c r="L123" s="60" t="s">
        <v>43</v>
      </c>
      <c r="M123" s="433" t="s">
        <v>283</v>
      </c>
    </row>
    <row r="124" spans="2:13" ht="14.25">
      <c r="B124" s="182" t="s">
        <v>175</v>
      </c>
      <c r="C124" s="28" t="s">
        <v>28</v>
      </c>
      <c r="D124" s="431" t="s">
        <v>264</v>
      </c>
      <c r="E124" s="29">
        <v>2030</v>
      </c>
      <c r="H124" s="187"/>
      <c r="I124" s="187">
        <v>1</v>
      </c>
      <c r="J124" s="187"/>
      <c r="K124" s="187"/>
      <c r="L124" s="60" t="s">
        <v>43</v>
      </c>
      <c r="M124" s="433" t="s">
        <v>284</v>
      </c>
    </row>
    <row r="125" spans="2:13" ht="14.25">
      <c r="B125" s="182" t="s">
        <v>175</v>
      </c>
      <c r="C125" s="28" t="s">
        <v>28</v>
      </c>
      <c r="D125" s="431" t="s">
        <v>264</v>
      </c>
      <c r="E125" s="29">
        <v>2030</v>
      </c>
      <c r="H125" s="187"/>
      <c r="I125" s="187"/>
      <c r="J125" s="187">
        <v>1</v>
      </c>
      <c r="K125" s="187"/>
      <c r="L125" s="60" t="s">
        <v>43</v>
      </c>
      <c r="M125" s="433" t="s">
        <v>285</v>
      </c>
    </row>
    <row r="126" spans="2:13" ht="14.25">
      <c r="B126" s="182" t="s">
        <v>175</v>
      </c>
      <c r="C126" s="28" t="s">
        <v>28</v>
      </c>
      <c r="D126" s="431" t="s">
        <v>264</v>
      </c>
      <c r="E126" s="29">
        <v>2030</v>
      </c>
      <c r="H126" s="187"/>
      <c r="I126" s="187"/>
      <c r="J126" s="187"/>
      <c r="K126" s="187">
        <v>1</v>
      </c>
      <c r="L126" s="60" t="s">
        <v>43</v>
      </c>
      <c r="M126" s="433" t="s">
        <v>286</v>
      </c>
    </row>
    <row r="127" spans="2:13" ht="14.25">
      <c r="B127" s="182" t="s">
        <v>175</v>
      </c>
      <c r="C127" s="28" t="s">
        <v>28</v>
      </c>
      <c r="D127" s="431" t="s">
        <v>264</v>
      </c>
      <c r="E127" s="29">
        <v>2030</v>
      </c>
      <c r="H127" s="187"/>
      <c r="I127" s="187">
        <v>1</v>
      </c>
      <c r="J127" s="187"/>
      <c r="K127" s="187"/>
      <c r="L127" s="60" t="s">
        <v>43</v>
      </c>
      <c r="M127" s="433" t="s">
        <v>287</v>
      </c>
    </row>
    <row r="128" spans="2:13" ht="14.25">
      <c r="B128" s="182" t="s">
        <v>175</v>
      </c>
      <c r="C128" s="28" t="s">
        <v>28</v>
      </c>
      <c r="D128" s="431" t="s">
        <v>264</v>
      </c>
      <c r="E128" s="29">
        <v>2030</v>
      </c>
      <c r="H128" s="187"/>
      <c r="I128" s="187"/>
      <c r="J128" s="187">
        <v>1</v>
      </c>
      <c r="K128" s="187"/>
      <c r="L128" s="60" t="s">
        <v>43</v>
      </c>
      <c r="M128" s="433" t="s">
        <v>288</v>
      </c>
    </row>
    <row r="129" spans="2:13" ht="14.25">
      <c r="B129" s="183" t="s">
        <v>175</v>
      </c>
      <c r="C129" s="23" t="s">
        <v>28</v>
      </c>
      <c r="D129" s="179" t="s">
        <v>264</v>
      </c>
      <c r="E129" s="25">
        <v>2030</v>
      </c>
      <c r="F129" s="24"/>
      <c r="G129" s="24"/>
      <c r="H129" s="386"/>
      <c r="I129" s="386"/>
      <c r="J129" s="386"/>
      <c r="K129" s="386">
        <v>1</v>
      </c>
      <c r="L129" s="61" t="s">
        <v>43</v>
      </c>
      <c r="M129" s="432" t="s">
        <v>289</v>
      </c>
    </row>
  </sheetData>
  <pageMargins left="0.7" right="0.7" top="0.75" bottom="0.75" header="0.3" footer="0.3"/>
  <pageSetup paperSize="9" orientation="portrait"/>
  <drawing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2">
    <tabColor rgb="FF0070C0"/>
  </sheetPr>
  <dimension ref="B4:AS65"/>
  <sheetViews>
    <sheetView workbookViewId="0">
      <selection activeCell="K40" sqref="K40"/>
    </sheetView>
  </sheetViews>
  <sheetFormatPr baseColWidth="10" defaultColWidth="10.73046875" defaultRowHeight="12.75"/>
  <cols>
    <col min="1" max="1" width="11.19921875" style="14" customWidth="1"/>
    <col min="2" max="2" width="11" style="14" bestFit="1" customWidth="1"/>
    <col min="3" max="3" width="8.46484375" style="14" bestFit="1" customWidth="1"/>
    <col min="4" max="4" width="8.265625" style="14" bestFit="1" customWidth="1"/>
    <col min="5" max="5" width="4.73046875" style="14" bestFit="1" customWidth="1"/>
    <col min="6" max="6" width="4.53125" style="14" bestFit="1" customWidth="1"/>
    <col min="7" max="7" width="5" style="14" bestFit="1" customWidth="1"/>
    <col min="8" max="8" width="6.796875" style="14" bestFit="1" customWidth="1"/>
    <col min="9" max="9" width="14.73046875" style="14" bestFit="1" customWidth="1"/>
    <col min="10" max="12" width="10.73046875" style="14"/>
    <col min="13" max="13" width="39" style="14" bestFit="1" customWidth="1"/>
    <col min="14" max="22" width="10.73046875" style="14"/>
    <col min="23" max="23" width="27.73046875" style="14" customWidth="1"/>
    <col min="24" max="24" width="11.53125" style="14" bestFit="1" customWidth="1"/>
    <col min="25" max="25" width="10.73046875" style="14"/>
    <col min="26" max="26" width="10.73046875" style="14" customWidth="1"/>
    <col min="27" max="34" width="10.73046875" style="14"/>
    <col min="35" max="35" width="25.265625" style="14" customWidth="1"/>
    <col min="36" max="36" width="57.53125" style="14" bestFit="1" customWidth="1"/>
    <col min="37" max="37" width="14" style="14" bestFit="1" customWidth="1"/>
    <col min="38" max="16384" width="10.73046875" style="14"/>
  </cols>
  <sheetData>
    <row r="4" spans="2:45" ht="14.25">
      <c r="B4" s="7" t="s">
        <v>266</v>
      </c>
      <c r="C4" s="12"/>
      <c r="D4" s="12"/>
      <c r="E4" s="12"/>
      <c r="F4" s="12"/>
      <c r="G4" s="12"/>
      <c r="H4" s="12"/>
      <c r="I4" s="8"/>
    </row>
    <row r="5" spans="2:45" ht="13.5" thickBot="1">
      <c r="B5" s="9" t="s">
        <v>8</v>
      </c>
      <c r="C5" s="9" t="s">
        <v>9</v>
      </c>
      <c r="D5" s="9" t="s">
        <v>10</v>
      </c>
      <c r="E5" s="9" t="s">
        <v>11</v>
      </c>
      <c r="F5" s="10" t="s">
        <v>0</v>
      </c>
      <c r="G5" s="10" t="s">
        <v>1</v>
      </c>
      <c r="H5" s="58" t="s">
        <v>42</v>
      </c>
      <c r="I5" s="11" t="s">
        <v>12</v>
      </c>
    </row>
    <row r="6" spans="2:45" ht="14.25">
      <c r="B6" s="30"/>
      <c r="C6" s="30" t="s">
        <v>28</v>
      </c>
      <c r="D6" s="57" t="s">
        <v>29</v>
      </c>
      <c r="E6" s="30">
        <v>0</v>
      </c>
      <c r="F6" s="31">
        <v>5</v>
      </c>
      <c r="G6" s="31">
        <v>5</v>
      </c>
      <c r="H6" s="59" t="s">
        <v>44</v>
      </c>
      <c r="I6" s="30" t="s">
        <v>27</v>
      </c>
    </row>
    <row r="8" spans="2:45" ht="14.25">
      <c r="B8" s="7" t="s">
        <v>267</v>
      </c>
      <c r="C8" s="12"/>
      <c r="D8" s="12"/>
      <c r="E8" s="12"/>
      <c r="F8" s="12"/>
      <c r="G8" s="12"/>
      <c r="H8" s="12"/>
      <c r="I8" s="8"/>
      <c r="M8" s="71" t="s">
        <v>67</v>
      </c>
      <c r="N8" s="72"/>
      <c r="O8" s="72"/>
      <c r="P8" s="73"/>
      <c r="Q8" s="73"/>
      <c r="R8" s="73"/>
      <c r="S8" s="73"/>
      <c r="T8" s="73"/>
      <c r="U8" s="73"/>
      <c r="V8" s="73"/>
      <c r="W8" s="73"/>
      <c r="X8" s="73"/>
      <c r="Y8" s="73"/>
      <c r="Z8" s="73"/>
      <c r="AA8" s="73"/>
      <c r="AB8" s="73"/>
      <c r="AC8" s="73"/>
      <c r="AD8" s="73"/>
      <c r="AE8" s="73"/>
      <c r="AF8" s="73"/>
      <c r="AG8" s="73"/>
      <c r="AH8" s="73"/>
      <c r="AI8" s="73"/>
    </row>
    <row r="9" spans="2:45" ht="13.5" thickBot="1">
      <c r="B9" s="9" t="s">
        <v>8</v>
      </c>
      <c r="C9" s="9" t="s">
        <v>9</v>
      </c>
      <c r="D9" s="9" t="s">
        <v>10</v>
      </c>
      <c r="E9" s="9" t="s">
        <v>11</v>
      </c>
      <c r="F9" s="10" t="s">
        <v>0</v>
      </c>
      <c r="G9" s="10" t="s">
        <v>1</v>
      </c>
      <c r="H9" s="58" t="s">
        <v>42</v>
      </c>
      <c r="I9" s="11" t="s">
        <v>12</v>
      </c>
      <c r="M9" s="74" t="s">
        <v>30</v>
      </c>
      <c r="N9" s="75"/>
      <c r="O9" s="74"/>
      <c r="P9" s="74"/>
      <c r="Q9" s="74"/>
      <c r="R9" s="74"/>
      <c r="S9" s="74"/>
      <c r="T9" s="74"/>
      <c r="U9" s="74"/>
      <c r="V9" s="74"/>
      <c r="W9" s="74"/>
      <c r="X9" s="73"/>
      <c r="Y9" s="73"/>
      <c r="Z9" s="73"/>
      <c r="AA9" s="73"/>
      <c r="AB9" s="73"/>
      <c r="AC9" s="73"/>
      <c r="AD9" s="73"/>
      <c r="AE9" s="73"/>
      <c r="AF9" s="73"/>
      <c r="AG9" s="73"/>
      <c r="AH9" s="73"/>
      <c r="AI9" s="73"/>
    </row>
    <row r="10" spans="2:45" ht="14.55" customHeight="1">
      <c r="B10" s="12"/>
      <c r="C10" s="65" t="s">
        <v>28</v>
      </c>
      <c r="D10" s="66" t="s">
        <v>29</v>
      </c>
      <c r="E10" s="12">
        <v>2010</v>
      </c>
      <c r="F10" s="32"/>
      <c r="G10" s="32">
        <f>'DATA Linecap and AF'!D$12*8760*3.6*10^-3</f>
        <v>31.536000000000001</v>
      </c>
      <c r="H10" s="60" t="s">
        <v>43</v>
      </c>
      <c r="I10" s="63" t="str">
        <f>AVA!$D$9</f>
        <v>IMPELC-DKNO</v>
      </c>
      <c r="M10" s="404" t="s">
        <v>16</v>
      </c>
      <c r="N10" s="408">
        <v>2010</v>
      </c>
      <c r="O10" s="409"/>
      <c r="P10" s="410" t="s">
        <v>31</v>
      </c>
      <c r="Q10" s="411"/>
      <c r="R10" s="410">
        <v>2015</v>
      </c>
      <c r="S10" s="411"/>
      <c r="T10" s="410">
        <v>2016</v>
      </c>
      <c r="U10" s="411"/>
      <c r="V10" s="410">
        <v>2017</v>
      </c>
      <c r="W10" s="411"/>
      <c r="X10" s="410">
        <v>2018</v>
      </c>
      <c r="Y10" s="411"/>
      <c r="Z10" s="410">
        <v>2019</v>
      </c>
      <c r="AA10" s="411"/>
      <c r="AB10" s="410">
        <v>2020</v>
      </c>
      <c r="AC10" s="411"/>
      <c r="AD10" s="406">
        <v>2025</v>
      </c>
      <c r="AE10" s="407"/>
      <c r="AF10" s="406">
        <v>2030</v>
      </c>
      <c r="AG10" s="407"/>
      <c r="AH10" s="406">
        <v>2035</v>
      </c>
      <c r="AI10" s="407"/>
      <c r="AP10"/>
      <c r="AQ10"/>
      <c r="AR10"/>
      <c r="AS10"/>
    </row>
    <row r="11" spans="2:45" ht="14.25">
      <c r="B11" s="12"/>
      <c r="C11" s="65" t="s">
        <v>28</v>
      </c>
      <c r="D11" s="66" t="s">
        <v>29</v>
      </c>
      <c r="E11" s="12">
        <v>2010</v>
      </c>
      <c r="F11" s="32"/>
      <c r="G11" s="32">
        <f>'DATA Linecap and AF'!$C$12*8760*3.6*10^-3</f>
        <v>31.536000000000001</v>
      </c>
      <c r="H11" s="60" t="s">
        <v>43</v>
      </c>
      <c r="I11" s="28" t="str">
        <f>AVA!$D$10</f>
        <v>EXPELC-DKNO</v>
      </c>
      <c r="M11" s="405"/>
      <c r="N11" s="77" t="s">
        <v>14</v>
      </c>
      <c r="O11" s="78" t="s">
        <v>13</v>
      </c>
      <c r="P11" s="79" t="s">
        <v>17</v>
      </c>
      <c r="Q11" s="80" t="s">
        <v>13</v>
      </c>
      <c r="R11" s="79" t="s">
        <v>17</v>
      </c>
      <c r="S11" s="80" t="s">
        <v>13</v>
      </c>
      <c r="T11" s="79" t="s">
        <v>17</v>
      </c>
      <c r="U11" s="81" t="s">
        <v>13</v>
      </c>
      <c r="V11" s="79" t="s">
        <v>17</v>
      </c>
      <c r="W11" s="80" t="s">
        <v>13</v>
      </c>
      <c r="X11" s="79" t="s">
        <v>17</v>
      </c>
      <c r="Y11" s="81" t="s">
        <v>13</v>
      </c>
      <c r="Z11" s="79" t="s">
        <v>17</v>
      </c>
      <c r="AA11" s="80" t="s">
        <v>13</v>
      </c>
      <c r="AB11" s="79" t="s">
        <v>17</v>
      </c>
      <c r="AC11" s="82" t="s">
        <v>13</v>
      </c>
      <c r="AD11" s="83" t="s">
        <v>17</v>
      </c>
      <c r="AE11" s="82" t="s">
        <v>13</v>
      </c>
      <c r="AF11" s="83" t="s">
        <v>17</v>
      </c>
      <c r="AG11" s="82" t="s">
        <v>13</v>
      </c>
      <c r="AH11" s="83" t="s">
        <v>17</v>
      </c>
      <c r="AI11" s="82" t="s">
        <v>13</v>
      </c>
      <c r="AP11"/>
      <c r="AQ11"/>
      <c r="AR11"/>
      <c r="AS11"/>
    </row>
    <row r="12" spans="2:45" ht="14.25">
      <c r="B12" s="12"/>
      <c r="C12" s="65" t="s">
        <v>28</v>
      </c>
      <c r="D12" s="66" t="s">
        <v>29</v>
      </c>
      <c r="E12" s="12">
        <v>2010</v>
      </c>
      <c r="F12" s="32">
        <f>'DATA Linecap and AF'!D9*8760*3.6*10^-3</f>
        <v>40.9968</v>
      </c>
      <c r="G12" s="32">
        <f>'DATA Linecap and AF'!D13*8760*3.6*10^-3</f>
        <v>21.444479999999999</v>
      </c>
      <c r="H12" s="60" t="s">
        <v>43</v>
      </c>
      <c r="I12" s="28" t="str">
        <f>AVA!$D$11</f>
        <v>IMPELC-DKSE</v>
      </c>
      <c r="M12" s="84" t="s">
        <v>18</v>
      </c>
      <c r="N12" s="85">
        <v>1.7</v>
      </c>
      <c r="O12" s="86">
        <v>1.3</v>
      </c>
      <c r="P12" s="87">
        <v>1.7</v>
      </c>
      <c r="Q12" s="88">
        <v>1.3</v>
      </c>
      <c r="R12" s="87">
        <v>1.7</v>
      </c>
      <c r="S12" s="88">
        <v>1.3</v>
      </c>
      <c r="T12" s="89">
        <v>1.7</v>
      </c>
      <c r="U12" s="88">
        <v>1.3</v>
      </c>
      <c r="V12" s="89">
        <v>1.7</v>
      </c>
      <c r="W12" s="88">
        <v>1.3</v>
      </c>
      <c r="X12" s="89">
        <v>1.7</v>
      </c>
      <c r="Y12" s="90">
        <v>1.3</v>
      </c>
      <c r="Z12" s="89">
        <v>1.7</v>
      </c>
      <c r="AA12" s="88">
        <v>1.3</v>
      </c>
      <c r="AB12" s="87">
        <v>1.7</v>
      </c>
      <c r="AC12" s="88">
        <v>1.3</v>
      </c>
      <c r="AD12" s="91">
        <v>1.7</v>
      </c>
      <c r="AE12" s="88">
        <v>1.3</v>
      </c>
      <c r="AF12" s="91">
        <v>1.7</v>
      </c>
      <c r="AG12" s="88">
        <v>1.3</v>
      </c>
      <c r="AH12" s="89">
        <v>1.7</v>
      </c>
      <c r="AI12" s="88">
        <v>1.3</v>
      </c>
      <c r="AP12"/>
      <c r="AQ12"/>
      <c r="AR12"/>
      <c r="AS12"/>
    </row>
    <row r="13" spans="2:45" ht="14.25">
      <c r="B13" s="12"/>
      <c r="C13" s="65" t="s">
        <v>28</v>
      </c>
      <c r="D13" s="66" t="s">
        <v>29</v>
      </c>
      <c r="E13" s="12">
        <v>2010</v>
      </c>
      <c r="F13" s="32">
        <f>'DATA Linecap and AF'!C9*8760*3.6*10^-3</f>
        <v>53.611200000000004</v>
      </c>
      <c r="G13" s="32">
        <f>'DATA Linecap and AF'!C13*8760*3.6*10^-3</f>
        <v>23.336639999999999</v>
      </c>
      <c r="H13" s="60" t="s">
        <v>43</v>
      </c>
      <c r="I13" s="28" t="str">
        <f>AVA!$D$12</f>
        <v>EXPELC-DKSE</v>
      </c>
      <c r="M13" s="92" t="s">
        <v>19</v>
      </c>
      <c r="N13" s="85">
        <v>0.6</v>
      </c>
      <c r="O13" s="86">
        <v>0.6</v>
      </c>
      <c r="P13" s="87">
        <v>0.6</v>
      </c>
      <c r="Q13" s="88">
        <v>0.6</v>
      </c>
      <c r="R13" s="87">
        <v>0.6</v>
      </c>
      <c r="S13" s="88">
        <v>0.6</v>
      </c>
      <c r="T13" s="87">
        <v>0.6</v>
      </c>
      <c r="U13" s="90">
        <v>0.6</v>
      </c>
      <c r="V13" s="87">
        <v>0.6</v>
      </c>
      <c r="W13" s="88">
        <v>0.6</v>
      </c>
      <c r="X13" s="87">
        <v>0.6</v>
      </c>
      <c r="Y13" s="90">
        <v>0.6</v>
      </c>
      <c r="Z13" s="87">
        <v>0.6</v>
      </c>
      <c r="AA13" s="88">
        <v>0.6</v>
      </c>
      <c r="AB13" s="87">
        <v>0.6</v>
      </c>
      <c r="AC13" s="88">
        <v>0.6</v>
      </c>
      <c r="AD13" s="87">
        <v>0.6</v>
      </c>
      <c r="AE13" s="88">
        <v>0.6</v>
      </c>
      <c r="AF13" s="87">
        <v>0.6</v>
      </c>
      <c r="AG13" s="88">
        <v>0.6</v>
      </c>
      <c r="AH13" s="87">
        <v>0.6</v>
      </c>
      <c r="AI13" s="88">
        <v>0.6</v>
      </c>
      <c r="AP13"/>
      <c r="AQ13"/>
      <c r="AR13"/>
      <c r="AS13"/>
    </row>
    <row r="14" spans="2:45" ht="14.25">
      <c r="B14" s="12"/>
      <c r="C14" s="65" t="s">
        <v>28</v>
      </c>
      <c r="D14" s="66" t="s">
        <v>29</v>
      </c>
      <c r="E14" s="12">
        <v>2010</v>
      </c>
      <c r="F14" s="32">
        <f>('DATA Linecap and AF'!D10+'DATA Linecap and AF'!D11)*8760*3.6*10^-3</f>
        <v>18.921600000000002</v>
      </c>
      <c r="G14" s="32">
        <f>'DATA Linecap and AF'!D14*8760*3.6*10^-3</f>
        <v>29.959200000000003</v>
      </c>
      <c r="H14" s="60" t="s">
        <v>43</v>
      </c>
      <c r="I14" s="28" t="str">
        <f>AVA!$D$13</f>
        <v>IMPELC-DKDE</v>
      </c>
      <c r="M14" s="92" t="s">
        <v>20</v>
      </c>
      <c r="N14" s="93"/>
      <c r="O14" s="94"/>
      <c r="P14" s="87">
        <v>0</v>
      </c>
      <c r="Q14" s="88">
        <v>0</v>
      </c>
      <c r="R14" s="87">
        <v>0</v>
      </c>
      <c r="S14" s="88">
        <v>0</v>
      </c>
      <c r="T14" s="87">
        <v>0</v>
      </c>
      <c r="U14" s="90">
        <v>0</v>
      </c>
      <c r="V14" s="87">
        <v>0</v>
      </c>
      <c r="W14" s="88">
        <v>0</v>
      </c>
      <c r="X14" s="87">
        <v>0</v>
      </c>
      <c r="Y14" s="90">
        <v>0</v>
      </c>
      <c r="Z14" s="87">
        <v>0.4</v>
      </c>
      <c r="AA14" s="88">
        <v>0.4</v>
      </c>
      <c r="AB14" s="87">
        <v>0.4</v>
      </c>
      <c r="AC14" s="88">
        <v>0.4</v>
      </c>
      <c r="AD14" s="87">
        <v>0.4</v>
      </c>
      <c r="AE14" s="88">
        <v>0.4</v>
      </c>
      <c r="AF14" s="87">
        <v>0.4</v>
      </c>
      <c r="AG14" s="88">
        <v>0.4</v>
      </c>
      <c r="AH14" s="87">
        <v>0.4</v>
      </c>
      <c r="AI14" s="88">
        <v>0.4</v>
      </c>
      <c r="AP14"/>
      <c r="AQ14"/>
      <c r="AR14"/>
      <c r="AS14"/>
    </row>
    <row r="15" spans="2:45" ht="14.25">
      <c r="B15" s="28"/>
      <c r="C15" s="65" t="s">
        <v>28</v>
      </c>
      <c r="D15" s="66" t="s">
        <v>29</v>
      </c>
      <c r="E15" s="28">
        <v>2010</v>
      </c>
      <c r="F15" s="32">
        <f>('DATA Linecap and AF'!C10+'DATA Linecap and AF'!C11)*8760*3.6*10^-3</f>
        <v>18.921600000000002</v>
      </c>
      <c r="G15" s="32">
        <f>'DATA Linecap and AF'!C14*8760*3.6*10^-3</f>
        <v>47.304000000000002</v>
      </c>
      <c r="H15" s="60" t="s">
        <v>43</v>
      </c>
      <c r="I15" s="28" t="str">
        <f>AVA!$D$14</f>
        <v>EXPELC-DKDE</v>
      </c>
      <c r="M15" s="92" t="s">
        <v>21</v>
      </c>
      <c r="N15" s="85">
        <v>1</v>
      </c>
      <c r="O15" s="86">
        <v>1</v>
      </c>
      <c r="P15" s="87">
        <v>1</v>
      </c>
      <c r="Q15" s="88">
        <v>1</v>
      </c>
      <c r="R15" s="87">
        <v>1.7</v>
      </c>
      <c r="S15" s="88">
        <v>1.7</v>
      </c>
      <c r="T15" s="91">
        <v>1.7</v>
      </c>
      <c r="U15" s="90">
        <v>1.7</v>
      </c>
      <c r="V15" s="91">
        <v>1.7</v>
      </c>
      <c r="W15" s="88">
        <v>1.7</v>
      </c>
      <c r="X15" s="91">
        <v>1.7</v>
      </c>
      <c r="Y15" s="90">
        <v>1.7</v>
      </c>
      <c r="Z15" s="91">
        <v>1.7</v>
      </c>
      <c r="AA15" s="88">
        <v>1.7</v>
      </c>
      <c r="AB15" s="91">
        <v>1.7</v>
      </c>
      <c r="AC15" s="88">
        <v>1.7</v>
      </c>
      <c r="AD15" s="91">
        <v>1.7</v>
      </c>
      <c r="AE15" s="88">
        <v>1.7</v>
      </c>
      <c r="AF15" s="91">
        <v>1.7</v>
      </c>
      <c r="AG15" s="88">
        <v>1.7</v>
      </c>
      <c r="AH15" s="91">
        <v>1.7</v>
      </c>
      <c r="AI15" s="88">
        <v>1.7</v>
      </c>
      <c r="AP15"/>
      <c r="AQ15"/>
      <c r="AR15"/>
      <c r="AS15"/>
    </row>
    <row r="16" spans="2:45" ht="14.25">
      <c r="B16" s="23"/>
      <c r="C16" s="23" t="s">
        <v>28</v>
      </c>
      <c r="D16" s="35" t="s">
        <v>29</v>
      </c>
      <c r="E16" s="23">
        <v>2010</v>
      </c>
      <c r="F16" s="33"/>
      <c r="G16" s="33">
        <f>'DATA Linecap and AF'!D15*8760*3.6*10^-3</f>
        <v>0</v>
      </c>
      <c r="H16" s="61" t="s">
        <v>43</v>
      </c>
      <c r="I16" s="23" t="str">
        <f>AVA!$D$15</f>
        <v>IMPELC-DKNL</v>
      </c>
      <c r="M16" s="92" t="s">
        <v>22</v>
      </c>
      <c r="N16" s="85">
        <v>0.74</v>
      </c>
      <c r="O16" s="86">
        <v>0.68</v>
      </c>
      <c r="P16" s="87">
        <v>0.74</v>
      </c>
      <c r="Q16" s="90">
        <v>0.68</v>
      </c>
      <c r="R16" s="87">
        <v>0.74</v>
      </c>
      <c r="S16" s="90">
        <v>0.68</v>
      </c>
      <c r="T16" s="87">
        <v>0.74</v>
      </c>
      <c r="U16" s="90">
        <v>0.68</v>
      </c>
      <c r="V16" s="87">
        <v>0.74</v>
      </c>
      <c r="W16" s="88">
        <v>0.68</v>
      </c>
      <c r="X16" s="87">
        <v>0.74</v>
      </c>
      <c r="Y16" s="90">
        <v>0.68</v>
      </c>
      <c r="Z16" s="87">
        <v>0.74</v>
      </c>
      <c r="AA16" s="90">
        <v>0.68</v>
      </c>
      <c r="AB16" s="87">
        <v>0.74</v>
      </c>
      <c r="AC16" s="90">
        <v>0.68</v>
      </c>
      <c r="AD16" s="87">
        <v>0.74</v>
      </c>
      <c r="AE16" s="90">
        <v>0.68</v>
      </c>
      <c r="AF16" s="87">
        <v>0.74</v>
      </c>
      <c r="AG16" s="90">
        <v>0.68</v>
      </c>
      <c r="AH16" s="87">
        <v>0.74</v>
      </c>
      <c r="AI16" s="88">
        <v>0.68</v>
      </c>
      <c r="AP16"/>
      <c r="AQ16"/>
      <c r="AR16"/>
      <c r="AS16"/>
    </row>
    <row r="17" spans="2:45" ht="14.25">
      <c r="C17" s="12" t="s">
        <v>28</v>
      </c>
      <c r="D17" s="34" t="s">
        <v>29</v>
      </c>
      <c r="E17" s="22">
        <v>2012</v>
      </c>
      <c r="F17" s="32"/>
      <c r="G17" s="32">
        <f>'DATA Linecap and AF'!E$12*8760*3.6*10^-3</f>
        <v>31.536000000000001</v>
      </c>
      <c r="H17" s="60" t="s">
        <v>43</v>
      </c>
      <c r="I17" s="28" t="str">
        <f>AVA!$D$9</f>
        <v>IMPELC-DKNO</v>
      </c>
      <c r="M17" s="76" t="s">
        <v>25</v>
      </c>
      <c r="N17" s="98">
        <v>0.6</v>
      </c>
      <c r="O17" s="99">
        <v>0.6</v>
      </c>
      <c r="P17" s="79">
        <v>0.6</v>
      </c>
      <c r="Q17" s="80">
        <v>0.6</v>
      </c>
      <c r="R17" s="79">
        <v>0.6</v>
      </c>
      <c r="S17" s="80">
        <v>0.6</v>
      </c>
      <c r="T17" s="79">
        <v>0.6</v>
      </c>
      <c r="U17" s="81">
        <v>0.6</v>
      </c>
      <c r="V17" s="79">
        <v>0.6</v>
      </c>
      <c r="W17" s="80">
        <v>0.6</v>
      </c>
      <c r="X17" s="79">
        <v>0.6</v>
      </c>
      <c r="Y17" s="81">
        <v>0.6</v>
      </c>
      <c r="Z17" s="79">
        <v>0.6</v>
      </c>
      <c r="AA17" s="80">
        <v>0.6</v>
      </c>
      <c r="AB17" s="79">
        <v>0.6</v>
      </c>
      <c r="AC17" s="82">
        <v>0.6</v>
      </c>
      <c r="AD17" s="83">
        <v>0.6</v>
      </c>
      <c r="AE17" s="82">
        <v>0.6</v>
      </c>
      <c r="AF17" s="83">
        <v>0.6</v>
      </c>
      <c r="AG17" s="82">
        <v>0.6</v>
      </c>
      <c r="AH17" s="83">
        <v>0.6</v>
      </c>
      <c r="AI17" s="82">
        <v>0.6</v>
      </c>
      <c r="AP17"/>
      <c r="AQ17"/>
      <c r="AR17"/>
      <c r="AS17"/>
    </row>
    <row r="18" spans="2:45" ht="14.25">
      <c r="C18" s="12" t="s">
        <v>28</v>
      </c>
      <c r="D18" s="34" t="s">
        <v>29</v>
      </c>
      <c r="E18" s="22">
        <v>2012</v>
      </c>
      <c r="F18" s="32"/>
      <c r="G18" s="32">
        <f>'DATA Linecap and AF'!$F$12*8760*3.6*10^-3</f>
        <v>31.536000000000001</v>
      </c>
      <c r="H18" s="60" t="s">
        <v>43</v>
      </c>
      <c r="I18" s="28" t="str">
        <f>AVA!$D$10</f>
        <v>EXPELC-DKNO</v>
      </c>
      <c r="AP18"/>
      <c r="AQ18"/>
      <c r="AR18"/>
      <c r="AS18"/>
    </row>
    <row r="19" spans="2:45" ht="14.25">
      <c r="C19" s="12" t="s">
        <v>28</v>
      </c>
      <c r="D19" s="34" t="s">
        <v>29</v>
      </c>
      <c r="E19" s="22">
        <v>2012</v>
      </c>
      <c r="F19" s="32">
        <f>'DATA Linecap and AF'!F9*8760*3.6*10^-3</f>
        <v>40.9968</v>
      </c>
      <c r="G19" s="32">
        <f>'DATA Linecap and AF'!F13*8760*3.6*10^-3</f>
        <v>21.444479999999999</v>
      </c>
      <c r="H19" s="60" t="s">
        <v>43</v>
      </c>
      <c r="I19" s="28" t="str">
        <f>AVA!$D$11</f>
        <v>IMPELC-DKSE</v>
      </c>
      <c r="AP19"/>
      <c r="AQ19"/>
      <c r="AR19"/>
      <c r="AS19"/>
    </row>
    <row r="20" spans="2:45" ht="14.25">
      <c r="C20" s="12" t="s">
        <v>28</v>
      </c>
      <c r="D20" s="34" t="s">
        <v>29</v>
      </c>
      <c r="E20" s="22">
        <v>2012</v>
      </c>
      <c r="F20" s="32">
        <f>'DATA Linecap and AF'!E9*8760*3.6*10^-3</f>
        <v>53.611200000000004</v>
      </c>
      <c r="G20" s="32">
        <f>'DATA Linecap and AF'!E13*8760*3.6*10^-3</f>
        <v>23.336639999999999</v>
      </c>
      <c r="H20" s="60" t="s">
        <v>43</v>
      </c>
      <c r="I20" s="28" t="str">
        <f>AVA!$D$12</f>
        <v>EXPELC-DKSE</v>
      </c>
      <c r="J20" s="26"/>
      <c r="K20" s="26"/>
      <c r="L20" s="26"/>
      <c r="M20" s="26"/>
      <c r="N20" s="26"/>
      <c r="O20" s="26"/>
      <c r="P20" s="26"/>
      <c r="Q20" s="26"/>
      <c r="R20" s="26"/>
      <c r="S20" s="26"/>
      <c r="T20" s="26"/>
      <c r="U20" s="26"/>
      <c r="AP20"/>
      <c r="AQ20"/>
      <c r="AR20"/>
      <c r="AS20"/>
    </row>
    <row r="21" spans="2:45" ht="14.25">
      <c r="C21" s="12" t="s">
        <v>28</v>
      </c>
      <c r="D21" s="34" t="s">
        <v>29</v>
      </c>
      <c r="E21" s="22">
        <v>2012</v>
      </c>
      <c r="F21" s="32">
        <f>('DATA Linecap and AF'!F10+'DATA Linecap and AF'!F11)*8760*3.6*10^-3</f>
        <v>18.921600000000002</v>
      </c>
      <c r="G21" s="163">
        <f>'DATA Linecap and AF'!F14*8760*3.6*10^-3</f>
        <v>47.304000000000002</v>
      </c>
      <c r="H21" s="60" t="s">
        <v>43</v>
      </c>
      <c r="I21" s="28" t="str">
        <f>AVA!$D$13</f>
        <v>IMPELC-DKDE</v>
      </c>
      <c r="J21" s="26"/>
      <c r="K21" s="26"/>
      <c r="L21" s="26"/>
      <c r="M21" s="26"/>
      <c r="N21" s="26"/>
      <c r="O21" s="26"/>
      <c r="P21" s="26"/>
      <c r="Q21" s="26"/>
      <c r="R21" s="26"/>
      <c r="S21" s="26"/>
      <c r="T21" s="26"/>
      <c r="U21" s="26"/>
      <c r="AN21"/>
      <c r="AO21"/>
      <c r="AP21"/>
      <c r="AQ21"/>
      <c r="AR21"/>
      <c r="AS21"/>
    </row>
    <row r="22" spans="2:45" ht="14.25">
      <c r="C22" s="28" t="s">
        <v>28</v>
      </c>
      <c r="D22" s="36" t="s">
        <v>29</v>
      </c>
      <c r="E22" s="22">
        <v>2012</v>
      </c>
      <c r="F22" s="32">
        <f>('DATA Linecap and AF'!E10+'DATA Linecap and AF'!E11)*8760*3.6*10^-3</f>
        <v>18.448559999999997</v>
      </c>
      <c r="G22" s="163">
        <f>'DATA Linecap and AF'!E14*8760*3.6*10^-3</f>
        <v>51.71904</v>
      </c>
      <c r="H22" s="60" t="s">
        <v>43</v>
      </c>
      <c r="I22" s="28" t="str">
        <f>AVA!$D$14</f>
        <v>EXPELC-DKDE</v>
      </c>
      <c r="J22" s="26"/>
      <c r="K22" s="26"/>
      <c r="L22" s="26"/>
      <c r="M22" s="26"/>
      <c r="N22" s="26"/>
      <c r="O22" s="26"/>
      <c r="P22" s="26"/>
      <c r="Q22" s="26"/>
      <c r="R22" s="26"/>
      <c r="S22" s="26"/>
      <c r="T22" s="26"/>
      <c r="U22" s="26"/>
    </row>
    <row r="23" spans="2:45" ht="14.25">
      <c r="C23" s="12" t="s">
        <v>28</v>
      </c>
      <c r="D23" s="34" t="s">
        <v>29</v>
      </c>
      <c r="E23" s="22">
        <v>2012</v>
      </c>
      <c r="F23" s="32"/>
      <c r="G23" s="32">
        <f>'DATA Linecap and AF'!F15*8760*3.6*10^-3</f>
        <v>0</v>
      </c>
      <c r="H23" s="60" t="s">
        <v>43</v>
      </c>
      <c r="I23" s="28" t="str">
        <f>AVA!$D$15</f>
        <v>IMPELC-DKNL</v>
      </c>
      <c r="J23" s="26"/>
      <c r="K23" s="26"/>
      <c r="L23" s="26"/>
      <c r="M23" s="26"/>
      <c r="N23" s="26"/>
      <c r="O23" s="26"/>
      <c r="P23" s="26"/>
      <c r="Q23" s="26"/>
      <c r="R23" s="26"/>
      <c r="S23" s="26"/>
      <c r="T23" s="26"/>
      <c r="U23" s="26"/>
      <c r="AO23" s="26"/>
    </row>
    <row r="24" spans="2:45" ht="14.25">
      <c r="B24" s="24"/>
      <c r="C24" s="23" t="s">
        <v>28</v>
      </c>
      <c r="D24" s="35" t="s">
        <v>29</v>
      </c>
      <c r="E24" s="25">
        <v>2012</v>
      </c>
      <c r="F24" s="33"/>
      <c r="G24" s="33">
        <f>'DATA Linecap and AF'!E15*8760*3.6*10^-3</f>
        <v>0</v>
      </c>
      <c r="H24" s="61" t="s">
        <v>43</v>
      </c>
      <c r="I24" s="23" t="str">
        <f>AVA!$D$16</f>
        <v>EXPELC-DKNL</v>
      </c>
      <c r="J24" s="26"/>
      <c r="K24" s="26"/>
      <c r="L24" s="26"/>
      <c r="M24" s="26"/>
      <c r="N24" s="26"/>
      <c r="O24" s="26"/>
      <c r="P24" s="26"/>
      <c r="Q24" s="26"/>
      <c r="R24" s="26"/>
      <c r="S24" s="26"/>
      <c r="T24" s="26"/>
      <c r="U24" s="26"/>
    </row>
    <row r="25" spans="2:45" ht="14.25">
      <c r="C25" s="12" t="s">
        <v>28</v>
      </c>
      <c r="D25" s="34" t="s">
        <v>29</v>
      </c>
      <c r="E25" s="22">
        <v>2015</v>
      </c>
      <c r="F25" s="32"/>
      <c r="G25" s="163">
        <f>'DATA Linecap and AF'!J12*8760*3.6*10^-3</f>
        <v>52.181567999999999</v>
      </c>
      <c r="H25" s="60" t="s">
        <v>43</v>
      </c>
      <c r="I25" s="28" t="str">
        <f>AVA!$D$9</f>
        <v>IMPELC-DKNO</v>
      </c>
      <c r="J25" s="26"/>
      <c r="K25" s="26"/>
      <c r="L25" s="26"/>
      <c r="M25" s="26"/>
      <c r="N25" s="26"/>
      <c r="O25" s="26"/>
      <c r="P25" s="26"/>
      <c r="Q25" s="26"/>
      <c r="R25" s="26"/>
      <c r="S25" s="26"/>
      <c r="T25" s="26"/>
      <c r="U25" s="26"/>
    </row>
    <row r="26" spans="2:45" ht="14.25">
      <c r="C26" s="12" t="s">
        <v>28</v>
      </c>
      <c r="D26" s="34" t="s">
        <v>29</v>
      </c>
      <c r="E26" s="22">
        <v>2015</v>
      </c>
      <c r="F26" s="32"/>
      <c r="G26" s="163">
        <f>'DATA Linecap and AF'!I12*8760*3.6*10^-3</f>
        <v>52.181567999999999</v>
      </c>
      <c r="H26" s="60" t="s">
        <v>43</v>
      </c>
      <c r="I26" s="28" t="str">
        <f>AVA!$D$10</f>
        <v>EXPELC-DKNO</v>
      </c>
      <c r="J26" s="26"/>
      <c r="K26" s="26"/>
      <c r="L26" s="26"/>
      <c r="M26" s="26"/>
      <c r="N26" s="26"/>
      <c r="O26" s="26"/>
      <c r="P26" s="26"/>
      <c r="Q26" s="26"/>
      <c r="R26" s="26"/>
      <c r="S26" s="26"/>
      <c r="T26" s="26"/>
      <c r="U26" s="26"/>
    </row>
    <row r="27" spans="2:45" ht="14.25">
      <c r="C27" s="12" t="s">
        <v>28</v>
      </c>
      <c r="D27" s="34" t="s">
        <v>29</v>
      </c>
      <c r="E27" s="22">
        <v>2015</v>
      </c>
      <c r="F27" s="32">
        <f>'DATA Linecap and AF'!J9*8760*3.6*10^-3</f>
        <v>40.9968</v>
      </c>
      <c r="G27" s="32">
        <f>'DATA Linecap and AF'!J13*8760*3.6*10^-3</f>
        <v>21.444479999999999</v>
      </c>
      <c r="H27" s="60" t="s">
        <v>43</v>
      </c>
      <c r="I27" s="28" t="str">
        <f>AVA!$D$11</f>
        <v>IMPELC-DKSE</v>
      </c>
      <c r="J27" s="26"/>
      <c r="K27" s="26"/>
      <c r="L27" s="26"/>
      <c r="M27" s="26"/>
      <c r="N27" s="26"/>
      <c r="O27" s="26"/>
      <c r="P27" s="26"/>
      <c r="Q27" s="26"/>
      <c r="R27" s="26"/>
      <c r="S27" s="26"/>
      <c r="T27" s="26"/>
      <c r="U27" s="26"/>
    </row>
    <row r="28" spans="2:45" ht="14.25">
      <c r="C28" s="12" t="s">
        <v>28</v>
      </c>
      <c r="D28" s="34" t="s">
        <v>29</v>
      </c>
      <c r="E28" s="22">
        <v>2015</v>
      </c>
      <c r="F28" s="32">
        <f>'DATA Linecap and AF'!I9*8760*3.6*10^-3</f>
        <v>53.611200000000004</v>
      </c>
      <c r="G28" s="32">
        <f>'DATA Linecap and AF'!I13*8760*3.6*10^-3</f>
        <v>23.336639999999996</v>
      </c>
      <c r="H28" s="60" t="s">
        <v>43</v>
      </c>
      <c r="I28" s="28" t="str">
        <f>AVA!$D$12</f>
        <v>EXPELC-DKSE</v>
      </c>
      <c r="J28" s="26"/>
      <c r="K28" s="26"/>
      <c r="L28" s="26"/>
      <c r="M28" s="26"/>
      <c r="N28" s="26"/>
      <c r="O28" s="26"/>
      <c r="P28" s="26"/>
      <c r="Q28" s="26"/>
      <c r="R28" s="26"/>
      <c r="S28" s="26"/>
      <c r="T28" s="26"/>
      <c r="U28" s="26"/>
    </row>
    <row r="29" spans="2:45" ht="14.25">
      <c r="C29" s="12" t="s">
        <v>28</v>
      </c>
      <c r="D29" s="34" t="s">
        <v>29</v>
      </c>
      <c r="E29" s="22">
        <v>2015</v>
      </c>
      <c r="F29" s="32">
        <f>('DATA Linecap and AF'!J10+'DATA Linecap and AF'!J11)*8760*3.6*10^-3</f>
        <v>18.921600000000002</v>
      </c>
      <c r="G29" s="32">
        <f>'DATA Linecap and AF'!J14*8760*3.6*10^-3</f>
        <v>47.304000000000002</v>
      </c>
      <c r="H29" s="60" t="s">
        <v>43</v>
      </c>
      <c r="I29" s="28" t="str">
        <f>AVA!$D$13</f>
        <v>IMPELC-DKDE</v>
      </c>
      <c r="J29" s="26"/>
      <c r="K29" s="26"/>
      <c r="L29" s="26"/>
      <c r="M29" s="26"/>
      <c r="N29" s="26"/>
      <c r="O29" s="26"/>
      <c r="P29" s="26"/>
      <c r="Q29" s="26"/>
      <c r="R29" s="26"/>
      <c r="S29" s="26"/>
      <c r="T29" s="26"/>
      <c r="U29" s="26"/>
    </row>
    <row r="30" spans="2:45" ht="14.25">
      <c r="C30" s="28" t="s">
        <v>28</v>
      </c>
      <c r="D30" s="36" t="s">
        <v>29</v>
      </c>
      <c r="E30" s="29">
        <v>2015</v>
      </c>
      <c r="F30" s="32">
        <f>('DATA Linecap and AF'!I10+'DATA Linecap and AF'!I11)*8760*3.6*10^-3</f>
        <v>18.60624</v>
      </c>
      <c r="G30" s="32">
        <f>'DATA Linecap and AF'!I14*8760*3.6*10^-3</f>
        <v>51.71904</v>
      </c>
      <c r="H30" s="60" t="s">
        <v>43</v>
      </c>
      <c r="I30" s="28" t="str">
        <f>AVA!$D$14</f>
        <v>EXPELC-DKDE</v>
      </c>
      <c r="J30" s="26"/>
      <c r="K30" s="26"/>
      <c r="L30" s="26"/>
      <c r="M30" s="26"/>
      <c r="N30" s="26"/>
      <c r="O30" s="26"/>
      <c r="P30" s="26"/>
      <c r="Q30" s="26"/>
      <c r="R30" s="26"/>
      <c r="S30" s="26"/>
      <c r="T30" s="26"/>
      <c r="U30" s="26"/>
    </row>
    <row r="31" spans="2:45" ht="14.25">
      <c r="C31" s="12" t="s">
        <v>28</v>
      </c>
      <c r="D31" s="34" t="s">
        <v>29</v>
      </c>
      <c r="E31" s="29">
        <v>2015</v>
      </c>
      <c r="F31" s="32"/>
      <c r="G31" s="32">
        <f>'DATA Linecap and AF'!J15*8760*3.6*10^-3</f>
        <v>0</v>
      </c>
      <c r="H31" s="60" t="s">
        <v>43</v>
      </c>
      <c r="I31" s="28" t="str">
        <f>AVA!$D$15</f>
        <v>IMPELC-DKNL</v>
      </c>
      <c r="J31" s="26"/>
      <c r="K31" s="26"/>
      <c r="L31" s="26"/>
      <c r="M31" s="26"/>
      <c r="N31" s="26"/>
      <c r="O31" s="26"/>
      <c r="P31" s="26"/>
      <c r="Q31" s="26"/>
      <c r="R31" s="26"/>
      <c r="S31" s="26"/>
      <c r="T31" s="26"/>
      <c r="U31" s="26"/>
    </row>
    <row r="32" spans="2:45" ht="14.25">
      <c r="B32" s="24"/>
      <c r="C32" s="23" t="s">
        <v>28</v>
      </c>
      <c r="D32" s="35" t="s">
        <v>29</v>
      </c>
      <c r="E32" s="25">
        <v>2015</v>
      </c>
      <c r="F32" s="33"/>
      <c r="G32" s="33">
        <f>'DATA Linecap and AF'!I15*8760*3.6*10^-3</f>
        <v>0</v>
      </c>
      <c r="H32" s="61" t="s">
        <v>43</v>
      </c>
      <c r="I32" s="23" t="str">
        <f>AVA!$D$16</f>
        <v>EXPELC-DKNL</v>
      </c>
      <c r="J32" s="26"/>
      <c r="K32" s="26"/>
      <c r="L32" s="26"/>
      <c r="M32" s="26"/>
      <c r="N32" s="26"/>
      <c r="O32" s="26"/>
      <c r="P32" s="26"/>
      <c r="Q32" s="26"/>
      <c r="R32" s="26"/>
      <c r="S32" s="26"/>
      <c r="T32" s="26"/>
      <c r="U32" s="26"/>
    </row>
    <row r="33" spans="2:22" ht="14.25">
      <c r="C33" s="12" t="s">
        <v>28</v>
      </c>
      <c r="D33" s="34" t="s">
        <v>29</v>
      </c>
      <c r="E33" s="22">
        <v>2020</v>
      </c>
      <c r="F33" s="32"/>
      <c r="G33" s="32">
        <f>'DATA Linecap and AF'!P12*8760*3.6*10^-3</f>
        <v>51.466752</v>
      </c>
      <c r="H33" s="60" t="s">
        <v>43</v>
      </c>
      <c r="I33" s="28" t="str">
        <f>AVA!$D$9</f>
        <v>IMPELC-DKNO</v>
      </c>
      <c r="J33" s="26"/>
      <c r="K33" s="26"/>
      <c r="L33" s="26"/>
      <c r="M33" s="26"/>
      <c r="N33" s="26"/>
      <c r="O33" s="26"/>
      <c r="P33" s="26"/>
      <c r="Q33" s="26"/>
      <c r="R33" s="26"/>
      <c r="S33" s="26"/>
      <c r="T33" s="26"/>
      <c r="U33" s="26"/>
    </row>
    <row r="34" spans="2:22" ht="14.25">
      <c r="C34" s="12" t="s">
        <v>28</v>
      </c>
      <c r="D34" s="34" t="s">
        <v>29</v>
      </c>
      <c r="E34" s="29">
        <v>2020</v>
      </c>
      <c r="F34" s="32"/>
      <c r="G34" s="32">
        <f>'DATA Linecap and AF'!O12*8760*3.6*10^-3</f>
        <v>51.466752</v>
      </c>
      <c r="H34" s="60" t="s">
        <v>43</v>
      </c>
      <c r="I34" s="28" t="str">
        <f>AVA!$D$10</f>
        <v>EXPELC-DKNO</v>
      </c>
      <c r="J34" s="26"/>
      <c r="K34" s="26"/>
      <c r="L34" s="26"/>
      <c r="M34" s="26"/>
      <c r="N34" s="26"/>
      <c r="O34" s="26"/>
      <c r="P34" s="26"/>
      <c r="Q34" s="26"/>
      <c r="R34" s="26"/>
      <c r="S34" s="26"/>
      <c r="T34" s="26"/>
      <c r="U34" s="26"/>
    </row>
    <row r="35" spans="2:22" ht="14.25">
      <c r="C35" s="12" t="s">
        <v>28</v>
      </c>
      <c r="D35" s="34" t="s">
        <v>29</v>
      </c>
      <c r="E35" s="29">
        <v>2020</v>
      </c>
      <c r="F35" s="32">
        <f>'DATA Linecap and AF'!P9*8760*3.6*10^-3</f>
        <v>40.9968</v>
      </c>
      <c r="G35" s="32">
        <f>'DATA Linecap and AF'!P13*8760*3.6*10^-3</f>
        <v>21.444479999999999</v>
      </c>
      <c r="H35" s="60" t="s">
        <v>43</v>
      </c>
      <c r="I35" s="28" t="str">
        <f>AVA!$D$11</f>
        <v>IMPELC-DKSE</v>
      </c>
      <c r="J35" s="26"/>
      <c r="K35" s="26"/>
      <c r="L35" s="26"/>
      <c r="M35" s="26"/>
      <c r="N35" s="26"/>
      <c r="O35" s="26"/>
      <c r="P35" s="26"/>
      <c r="Q35" s="26"/>
      <c r="R35" s="26"/>
      <c r="S35" s="26"/>
      <c r="T35" s="26"/>
      <c r="U35" s="26"/>
    </row>
    <row r="36" spans="2:22" ht="14.25">
      <c r="C36" s="12" t="s">
        <v>28</v>
      </c>
      <c r="D36" s="34" t="s">
        <v>29</v>
      </c>
      <c r="E36" s="29">
        <v>2020</v>
      </c>
      <c r="F36" s="32">
        <f>'DATA Linecap and AF'!O9*8760*3.6*10^-3</f>
        <v>53.611200000000004</v>
      </c>
      <c r="G36" s="32">
        <f>'DATA Linecap and AF'!O13*8760*3.6*10^-3</f>
        <v>23.336639999999999</v>
      </c>
      <c r="H36" s="60" t="s">
        <v>43</v>
      </c>
      <c r="I36" s="28" t="str">
        <f>AVA!$D$12</f>
        <v>EXPELC-DKSE</v>
      </c>
      <c r="J36" s="26"/>
      <c r="K36" s="26"/>
      <c r="L36" s="26"/>
      <c r="M36" s="26"/>
      <c r="N36" s="26"/>
      <c r="O36" s="26"/>
      <c r="P36" s="26"/>
      <c r="Q36" s="26"/>
      <c r="R36" s="26"/>
      <c r="S36" s="26"/>
      <c r="T36" s="26"/>
      <c r="U36" s="26"/>
    </row>
    <row r="37" spans="2:22" ht="14.25">
      <c r="C37" s="12" t="s">
        <v>28</v>
      </c>
      <c r="D37" s="34" t="s">
        <v>29</v>
      </c>
      <c r="E37" s="29">
        <v>2020</v>
      </c>
      <c r="F37" s="32">
        <f>('DATA Linecap and AF'!P10+'DATA Linecap and AF'!P11)*8760*3.6*10^-3</f>
        <v>29.013120000000001</v>
      </c>
      <c r="G37" s="32">
        <f>'DATA Linecap and AF'!P14*8760*3.6*10^-3</f>
        <v>59.918400000000005</v>
      </c>
      <c r="H37" s="60" t="s">
        <v>43</v>
      </c>
      <c r="I37" s="28" t="str">
        <f>AVA!$D$13</f>
        <v>IMPELC-DKDE</v>
      </c>
      <c r="J37" s="26"/>
      <c r="K37" s="26"/>
      <c r="L37" s="26"/>
      <c r="M37" s="26"/>
      <c r="N37" s="26"/>
      <c r="O37" s="26"/>
      <c r="P37" s="26"/>
      <c r="Q37" s="26"/>
      <c r="R37" s="26"/>
      <c r="S37" s="26"/>
      <c r="T37" s="26"/>
      <c r="U37" s="26"/>
    </row>
    <row r="38" spans="2:22" ht="14.25">
      <c r="C38" s="28" t="s">
        <v>28</v>
      </c>
      <c r="D38" s="36" t="s">
        <v>29</v>
      </c>
      <c r="E38" s="29">
        <v>2020</v>
      </c>
      <c r="F38" s="32">
        <f>('DATA Linecap and AF'!O10+'DATA Linecap and AF'!O11)*8760*3.6*10^-3</f>
        <v>28.540080000000003</v>
      </c>
      <c r="G38" s="32">
        <f>'DATA Linecap and AF'!O14*8760*3.6*10^-3</f>
        <v>62.567424000000003</v>
      </c>
      <c r="H38" s="60" t="s">
        <v>43</v>
      </c>
      <c r="I38" s="28" t="str">
        <f>AVA!$D$14</f>
        <v>EXPELC-DKDE</v>
      </c>
      <c r="J38" s="26"/>
      <c r="K38" s="26"/>
      <c r="L38" s="26"/>
      <c r="M38" s="26"/>
      <c r="N38" s="26"/>
      <c r="O38" s="26"/>
      <c r="P38" s="26"/>
      <c r="Q38" s="26"/>
      <c r="R38" s="26"/>
      <c r="S38" s="26"/>
      <c r="T38" s="26"/>
      <c r="U38" s="26"/>
    </row>
    <row r="39" spans="2:22" ht="14.25">
      <c r="C39" s="12" t="s">
        <v>28</v>
      </c>
      <c r="D39" s="34" t="s">
        <v>29</v>
      </c>
      <c r="E39" s="29">
        <v>2020</v>
      </c>
      <c r="F39" s="32"/>
      <c r="G39" s="70">
        <f>'DATA Linecap and AF'!P15*8760*3.6*10^-3</f>
        <v>13.24512</v>
      </c>
      <c r="H39" s="60" t="s">
        <v>43</v>
      </c>
      <c r="I39" s="28" t="str">
        <f>AVA!$D$15</f>
        <v>IMPELC-DKNL</v>
      </c>
      <c r="J39" s="26"/>
      <c r="K39" s="26"/>
      <c r="L39" s="26"/>
      <c r="M39" s="26"/>
      <c r="N39" s="26"/>
      <c r="O39" s="26"/>
      <c r="P39" s="26"/>
      <c r="Q39" s="26"/>
      <c r="R39" s="26"/>
      <c r="S39" s="26"/>
      <c r="T39" s="26"/>
      <c r="U39" s="26"/>
    </row>
    <row r="40" spans="2:22" ht="14.25">
      <c r="B40" s="24"/>
      <c r="C40" s="23" t="s">
        <v>28</v>
      </c>
      <c r="D40" s="35" t="s">
        <v>29</v>
      </c>
      <c r="E40" s="25">
        <v>2020</v>
      </c>
      <c r="F40" s="33"/>
      <c r="G40" s="201">
        <f>'DATA Linecap and AF'!O15*8760*3.6*10^-3</f>
        <v>13.24512</v>
      </c>
      <c r="H40" s="61" t="s">
        <v>43</v>
      </c>
      <c r="I40" s="23" t="str">
        <f>AVA!$D$16</f>
        <v>EXPELC-DKNL</v>
      </c>
      <c r="J40" s="26"/>
      <c r="K40" s="26"/>
      <c r="L40" s="26"/>
      <c r="M40" s="26"/>
      <c r="N40" s="26"/>
      <c r="O40" s="26"/>
      <c r="P40" s="26"/>
      <c r="Q40" s="26"/>
      <c r="R40" s="26"/>
      <c r="S40" s="26"/>
      <c r="T40" s="26"/>
      <c r="U40" s="26"/>
    </row>
    <row r="41" spans="2:22" ht="14.25">
      <c r="C41" s="12" t="s">
        <v>28</v>
      </c>
      <c r="D41" s="34" t="s">
        <v>29</v>
      </c>
      <c r="E41" s="22">
        <v>2025</v>
      </c>
      <c r="F41" s="32"/>
      <c r="G41" s="32">
        <f>'DATA Linecap and AF'!T12*8760*3.6*10^-3</f>
        <v>51.466752</v>
      </c>
      <c r="H41" s="60" t="s">
        <v>43</v>
      </c>
      <c r="I41" s="28" t="str">
        <f>AVA!$D$9</f>
        <v>IMPELC-DKNO</v>
      </c>
      <c r="J41" s="26"/>
      <c r="M41" s="32"/>
      <c r="N41" s="32"/>
      <c r="Q41" s="26"/>
      <c r="R41" s="26"/>
      <c r="S41" s="26"/>
      <c r="T41" s="26"/>
      <c r="U41" s="26"/>
    </row>
    <row r="42" spans="2:22" ht="14.25">
      <c r="C42" s="12" t="s">
        <v>28</v>
      </c>
      <c r="D42" s="34" t="s">
        <v>29</v>
      </c>
      <c r="E42" s="22">
        <v>2025</v>
      </c>
      <c r="F42" s="32"/>
      <c r="G42" s="32">
        <f>'DATA Linecap and AF'!S12*8760*3.6*10^-3</f>
        <v>51.466752</v>
      </c>
      <c r="H42" s="60" t="s">
        <v>43</v>
      </c>
      <c r="I42" s="28" t="str">
        <f>AVA!$D$10</f>
        <v>EXPELC-DKNO</v>
      </c>
      <c r="J42" s="26"/>
      <c r="M42" s="32"/>
      <c r="N42" s="32"/>
      <c r="Q42" s="26"/>
      <c r="R42" s="26"/>
      <c r="S42" s="26"/>
      <c r="T42" s="26"/>
      <c r="U42" s="26"/>
    </row>
    <row r="43" spans="2:22" ht="14.25">
      <c r="C43" s="12" t="s">
        <v>28</v>
      </c>
      <c r="D43" s="34" t="s">
        <v>29</v>
      </c>
      <c r="E43" s="22">
        <v>2025</v>
      </c>
      <c r="F43" s="32">
        <f>'DATA Linecap and AF'!T9*8760*3.6*10^-3</f>
        <v>40.9968</v>
      </c>
      <c r="G43" s="32">
        <f>'DATA Linecap and AF'!T13*8760*3.6*10^-3</f>
        <v>21.444479999999999</v>
      </c>
      <c r="H43" s="60" t="s">
        <v>43</v>
      </c>
      <c r="I43" s="28" t="str">
        <f>AVA!$D$11</f>
        <v>IMPELC-DKSE</v>
      </c>
      <c r="J43" s="26"/>
      <c r="M43" s="32"/>
      <c r="N43" s="32"/>
      <c r="Q43" s="26"/>
      <c r="R43" s="26"/>
      <c r="S43" s="26"/>
      <c r="T43" s="26"/>
      <c r="U43" s="26"/>
    </row>
    <row r="44" spans="2:22" ht="14.25">
      <c r="C44" s="12" t="s">
        <v>28</v>
      </c>
      <c r="D44" s="34" t="s">
        <v>29</v>
      </c>
      <c r="E44" s="22">
        <v>2025</v>
      </c>
      <c r="F44" s="32">
        <f>'DATA Linecap and AF'!S9*8760*3.6*10^-3</f>
        <v>53.611200000000004</v>
      </c>
      <c r="G44" s="32">
        <f>'DATA Linecap and AF'!S13*8760*3.6*10^-3</f>
        <v>23.336639999999999</v>
      </c>
      <c r="H44" s="60" t="s">
        <v>43</v>
      </c>
      <c r="I44" s="28" t="str">
        <f>AVA!$D$12</f>
        <v>EXPELC-DKSE</v>
      </c>
      <c r="J44" s="26"/>
      <c r="M44" s="32"/>
      <c r="N44" s="32"/>
      <c r="Q44" s="26"/>
      <c r="R44" s="26"/>
      <c r="S44" s="26"/>
      <c r="T44" s="26"/>
      <c r="U44" s="26"/>
    </row>
    <row r="45" spans="2:22" ht="14.25">
      <c r="C45" s="12" t="s">
        <v>28</v>
      </c>
      <c r="D45" s="34" t="s">
        <v>29</v>
      </c>
      <c r="E45" s="22">
        <v>2025</v>
      </c>
      <c r="F45" s="32">
        <f>('DATA Linecap and AF'!T10+'DATA Linecap and AF'!T11)*8760*3.6*10^-3</f>
        <v>31.536000000000001</v>
      </c>
      <c r="G45" s="70">
        <f>'DATA Linecap and AF'!Q14*8760*3.6*10^-3</f>
        <v>78.84</v>
      </c>
      <c r="H45" s="60" t="s">
        <v>43</v>
      </c>
      <c r="I45" s="28" t="str">
        <f>AVA!$D$13</f>
        <v>IMPELC-DKDE</v>
      </c>
      <c r="J45" s="26"/>
      <c r="M45" s="32"/>
      <c r="N45" s="385"/>
      <c r="Q45" s="26"/>
      <c r="R45" s="26"/>
      <c r="S45" s="26"/>
      <c r="T45" s="26"/>
      <c r="U45" s="26"/>
    </row>
    <row r="46" spans="2:22" ht="14.25">
      <c r="C46" s="28" t="s">
        <v>28</v>
      </c>
      <c r="D46" s="36" t="s">
        <v>29</v>
      </c>
      <c r="E46" s="22">
        <v>2025</v>
      </c>
      <c r="F46" s="32">
        <f>('DATA Linecap and AF'!S10+'DATA Linecap and AF'!S11)*8760*3.6*10^-3</f>
        <v>31.062960000000004</v>
      </c>
      <c r="G46" s="70">
        <f>'DATA Linecap and AF'!R14*8760*3.6*10^-3</f>
        <v>78.84</v>
      </c>
      <c r="H46" s="60" t="s">
        <v>43</v>
      </c>
      <c r="I46" s="28" t="str">
        <f>AVA!$D$14</f>
        <v>EXPELC-DKDE</v>
      </c>
      <c r="J46" s="26"/>
      <c r="M46" s="32"/>
      <c r="N46" s="385"/>
      <c r="Q46" s="26"/>
      <c r="R46" s="26"/>
      <c r="S46" s="26"/>
      <c r="T46" s="26"/>
      <c r="U46" s="26"/>
      <c r="V46" s="26"/>
    </row>
    <row r="47" spans="2:22" ht="14.25">
      <c r="C47" s="12" t="s">
        <v>28</v>
      </c>
      <c r="D47" s="34" t="s">
        <v>29</v>
      </c>
      <c r="E47" s="22">
        <v>2025</v>
      </c>
      <c r="F47" s="32"/>
      <c r="G47" s="32">
        <f>'DATA Linecap and AF'!T15*8760*3.6*10^-3</f>
        <v>22.075200000000002</v>
      </c>
      <c r="H47" s="60" t="s">
        <v>43</v>
      </c>
      <c r="I47" s="28" t="str">
        <f>AVA!$D$15</f>
        <v>IMPELC-DKNL</v>
      </c>
      <c r="J47" s="26"/>
      <c r="M47" s="32"/>
      <c r="N47" s="32"/>
      <c r="Q47" s="26"/>
      <c r="R47" s="26"/>
      <c r="S47" s="26"/>
      <c r="T47" s="26"/>
      <c r="U47" s="26"/>
      <c r="V47" s="26"/>
    </row>
    <row r="48" spans="2:22" ht="14.25">
      <c r="B48" s="24"/>
      <c r="C48" s="23" t="s">
        <v>28</v>
      </c>
      <c r="D48" s="35" t="s">
        <v>29</v>
      </c>
      <c r="E48" s="25">
        <v>2025</v>
      </c>
      <c r="F48" s="33"/>
      <c r="G48" s="33">
        <f>'DATA Linecap and AF'!S15*8760*3.6*10^-3</f>
        <v>22.075200000000002</v>
      </c>
      <c r="H48" s="61" t="s">
        <v>43</v>
      </c>
      <c r="I48" s="23" t="str">
        <f>AVA!$D$16</f>
        <v>EXPELC-DKNL</v>
      </c>
      <c r="J48" s="26"/>
      <c r="M48" s="32"/>
      <c r="N48" s="32"/>
      <c r="Q48" s="26"/>
      <c r="R48" s="26"/>
      <c r="S48" s="26"/>
      <c r="T48" s="26"/>
      <c r="U48" s="26"/>
      <c r="V48" s="26"/>
    </row>
    <row r="49" spans="2:22" ht="14.25">
      <c r="C49" s="12" t="s">
        <v>28</v>
      </c>
      <c r="D49" s="34" t="s">
        <v>29</v>
      </c>
      <c r="E49" s="22">
        <v>2030</v>
      </c>
      <c r="F49" s="26"/>
      <c r="G49" s="26">
        <f>'DATA Linecap and AF'!V12*8760*3.6*10^-3</f>
        <v>51.466752</v>
      </c>
      <c r="H49" s="60" t="s">
        <v>43</v>
      </c>
      <c r="I49" s="28" t="str">
        <f>AVA!$D$9</f>
        <v>IMPELC-DKNO</v>
      </c>
      <c r="J49" s="26"/>
      <c r="K49" s="26"/>
      <c r="L49" s="26"/>
      <c r="M49" s="26"/>
      <c r="N49" s="26"/>
      <c r="O49" s="26"/>
      <c r="P49" s="26"/>
      <c r="Q49" s="26"/>
      <c r="R49" s="26"/>
      <c r="S49" s="26"/>
      <c r="T49" s="26"/>
      <c r="U49" s="26"/>
      <c r="V49" s="26"/>
    </row>
    <row r="50" spans="2:22" ht="14.25">
      <c r="C50" s="12" t="s">
        <v>28</v>
      </c>
      <c r="D50" s="34" t="s">
        <v>29</v>
      </c>
      <c r="E50" s="22">
        <v>2030</v>
      </c>
      <c r="G50" s="26">
        <f>'DATA Linecap and AF'!U12*8760*3.6*10^-3</f>
        <v>51.466752</v>
      </c>
      <c r="H50" s="60" t="s">
        <v>43</v>
      </c>
      <c r="I50" s="28" t="str">
        <f>AVA!$D$10</f>
        <v>EXPELC-DKNO</v>
      </c>
      <c r="J50" s="26"/>
      <c r="K50" s="26"/>
      <c r="L50" s="26"/>
      <c r="M50" s="26"/>
      <c r="N50" s="26"/>
      <c r="O50" s="26"/>
      <c r="P50" s="26"/>
      <c r="Q50" s="26"/>
      <c r="R50" s="26"/>
      <c r="S50" s="26"/>
      <c r="T50" s="26"/>
      <c r="U50" s="26"/>
      <c r="V50" s="26"/>
    </row>
    <row r="51" spans="2:22" ht="14.25">
      <c r="C51" s="12" t="s">
        <v>28</v>
      </c>
      <c r="D51" s="34" t="s">
        <v>29</v>
      </c>
      <c r="E51" s="22">
        <v>2030</v>
      </c>
      <c r="F51" s="26">
        <f>'DATA Linecap and AF'!V9*8760*3.6*10^-3</f>
        <v>40.9968</v>
      </c>
      <c r="G51" s="26">
        <f>'DATA Linecap and AF'!V13*8760*3.6*10^-3</f>
        <v>21.444479999999999</v>
      </c>
      <c r="H51" s="60" t="s">
        <v>43</v>
      </c>
      <c r="I51" s="28" t="str">
        <f>AVA!$D$11</f>
        <v>IMPELC-DKSE</v>
      </c>
      <c r="J51" s="26"/>
      <c r="K51" s="26"/>
      <c r="L51" s="26"/>
      <c r="M51" s="26"/>
      <c r="N51" s="26"/>
      <c r="O51" s="26"/>
      <c r="P51" s="26"/>
      <c r="Q51" s="26"/>
      <c r="R51" s="26"/>
      <c r="S51" s="26"/>
      <c r="T51" s="26"/>
      <c r="U51" s="26"/>
      <c r="V51" s="26"/>
    </row>
    <row r="52" spans="2:22" ht="14.25">
      <c r="C52" s="12" t="s">
        <v>28</v>
      </c>
      <c r="D52" s="34" t="s">
        <v>29</v>
      </c>
      <c r="E52" s="22">
        <v>2030</v>
      </c>
      <c r="F52" s="26">
        <f>'DATA Linecap and AF'!U9*8760*3.6*10^-3</f>
        <v>53.611200000000004</v>
      </c>
      <c r="G52" s="26">
        <f>'DATA Linecap and AF'!U13*8760*3.6*10^-3</f>
        <v>23.336639999999999</v>
      </c>
      <c r="H52" s="60" t="s">
        <v>43</v>
      </c>
      <c r="I52" s="28" t="str">
        <f>AVA!$D$12</f>
        <v>EXPELC-DKSE</v>
      </c>
      <c r="J52" s="26"/>
      <c r="K52" s="26"/>
      <c r="L52" s="26"/>
      <c r="M52" s="26"/>
      <c r="N52" s="26"/>
      <c r="O52" s="26"/>
      <c r="P52" s="26"/>
      <c r="Q52" s="26"/>
      <c r="R52" s="26"/>
      <c r="S52" s="26"/>
      <c r="T52" s="26"/>
      <c r="U52" s="26"/>
      <c r="V52" s="26"/>
    </row>
    <row r="53" spans="2:22" ht="14.25">
      <c r="C53" s="12" t="s">
        <v>28</v>
      </c>
      <c r="D53" s="34" t="s">
        <v>29</v>
      </c>
      <c r="E53" s="22">
        <v>2030</v>
      </c>
      <c r="F53" s="26">
        <f>('DATA Linecap and AF'!V10+'DATA Linecap and AF'!V11)*8760*3.6*10^-3</f>
        <v>31.536000000000001</v>
      </c>
      <c r="G53" s="26">
        <f>'DATA Linecap and AF'!Q14*8760*3.6*10^-3</f>
        <v>78.84</v>
      </c>
      <c r="H53" s="60" t="s">
        <v>43</v>
      </c>
      <c r="I53" s="28" t="str">
        <f>AVA!$D$13</f>
        <v>IMPELC-DKDE</v>
      </c>
      <c r="J53" s="26"/>
      <c r="K53" s="26"/>
      <c r="L53" s="26"/>
      <c r="M53" s="26"/>
      <c r="N53" s="26"/>
      <c r="O53" s="26"/>
      <c r="P53" s="26"/>
      <c r="Q53" s="26"/>
      <c r="R53" s="26"/>
      <c r="S53" s="26"/>
      <c r="T53" s="26"/>
      <c r="U53" s="26"/>
      <c r="V53" s="26"/>
    </row>
    <row r="54" spans="2:22" ht="14.25">
      <c r="C54" s="28" t="s">
        <v>28</v>
      </c>
      <c r="D54" s="36" t="s">
        <v>29</v>
      </c>
      <c r="E54" s="22">
        <v>2030</v>
      </c>
      <c r="F54" s="26">
        <f>('DATA Linecap and AF'!U10+'DATA Linecap and AF'!U11)*8760*3.6*10^-3</f>
        <v>31.062960000000004</v>
      </c>
      <c r="G54" s="26">
        <f>'DATA Linecap and AF'!R14*8760*3.6*10^-3</f>
        <v>78.84</v>
      </c>
      <c r="H54" s="60" t="s">
        <v>43</v>
      </c>
      <c r="I54" s="28" t="str">
        <f>AVA!$D$14</f>
        <v>EXPELC-DKDE</v>
      </c>
      <c r="J54" s="26"/>
      <c r="K54" s="26"/>
      <c r="L54" s="26"/>
      <c r="M54" s="26"/>
      <c r="N54" s="26"/>
      <c r="O54" s="26"/>
      <c r="P54" s="26"/>
      <c r="Q54" s="26"/>
      <c r="R54" s="26"/>
      <c r="S54" s="26"/>
      <c r="T54" s="26"/>
      <c r="U54" s="26"/>
      <c r="V54" s="26"/>
    </row>
    <row r="55" spans="2:22" ht="14.25">
      <c r="C55" s="12" t="s">
        <v>28</v>
      </c>
      <c r="D55" s="34" t="s">
        <v>29</v>
      </c>
      <c r="E55" s="22">
        <v>2030</v>
      </c>
      <c r="F55" s="26"/>
      <c r="G55" s="26">
        <f>'DATA Linecap and AF'!V15*8760*3.6*10^-3</f>
        <v>22.075200000000002</v>
      </c>
      <c r="H55" s="60" t="s">
        <v>43</v>
      </c>
      <c r="I55" s="28" t="str">
        <f>AVA!$D$15</f>
        <v>IMPELC-DKNL</v>
      </c>
      <c r="J55" s="26"/>
      <c r="K55" s="26"/>
      <c r="L55" s="26"/>
      <c r="M55" s="26"/>
      <c r="N55" s="26"/>
      <c r="O55" s="26"/>
      <c r="P55" s="26"/>
      <c r="Q55" s="26"/>
      <c r="R55" s="26"/>
      <c r="S55" s="26"/>
      <c r="T55" s="26"/>
      <c r="U55" s="26"/>
      <c r="V55" s="26"/>
    </row>
    <row r="56" spans="2:22" ht="14.25">
      <c r="B56" s="24"/>
      <c r="C56" s="23" t="s">
        <v>28</v>
      </c>
      <c r="D56" s="35" t="s">
        <v>29</v>
      </c>
      <c r="E56" s="25">
        <v>2030</v>
      </c>
      <c r="F56" s="27"/>
      <c r="G56" s="27">
        <f>'DATA Linecap and AF'!U15*8760*3.6*10^-3</f>
        <v>22.075200000000002</v>
      </c>
      <c r="H56" s="61" t="s">
        <v>43</v>
      </c>
      <c r="I56" s="23" t="str">
        <f>AVA!$D$16</f>
        <v>EXPELC-DKNL</v>
      </c>
      <c r="J56" s="26"/>
      <c r="K56" s="26"/>
      <c r="L56" s="26"/>
      <c r="M56" s="26"/>
      <c r="N56" s="26"/>
      <c r="O56" s="26"/>
      <c r="P56" s="26"/>
      <c r="Q56" s="26"/>
      <c r="R56" s="26"/>
      <c r="S56" s="26"/>
      <c r="T56" s="26"/>
      <c r="U56" s="26"/>
      <c r="V56" s="26"/>
    </row>
    <row r="57" spans="2:22" ht="14.25">
      <c r="C57" s="28" t="s">
        <v>28</v>
      </c>
      <c r="D57" s="36" t="s">
        <v>29</v>
      </c>
      <c r="E57" s="29">
        <v>2035</v>
      </c>
      <c r="F57" s="32"/>
      <c r="G57" s="32">
        <f>'DATA Linecap and AF'!X12*8760*3.6*10^-3</f>
        <v>51.466752</v>
      </c>
      <c r="H57" s="60" t="s">
        <v>43</v>
      </c>
      <c r="I57" s="28" t="str">
        <f>AVA!$D$9</f>
        <v>IMPELC-DKNO</v>
      </c>
      <c r="J57" s="26"/>
      <c r="K57" s="26"/>
      <c r="L57" s="26"/>
      <c r="M57" s="26"/>
      <c r="N57" s="26"/>
      <c r="O57" s="26"/>
      <c r="P57" s="26"/>
      <c r="Q57" s="26"/>
      <c r="R57" s="26"/>
      <c r="S57" s="26"/>
      <c r="T57" s="26"/>
      <c r="U57" s="26"/>
      <c r="V57" s="26"/>
    </row>
    <row r="58" spans="2:22" ht="14.25">
      <c r="C58" s="12" t="s">
        <v>28</v>
      </c>
      <c r="D58" s="34" t="s">
        <v>29</v>
      </c>
      <c r="E58" s="22">
        <v>2035</v>
      </c>
      <c r="F58" s="32"/>
      <c r="G58" s="32">
        <f>'DATA Linecap and AF'!W12*8760*3.6*10^-3</f>
        <v>51.466752</v>
      </c>
      <c r="H58" s="60" t="s">
        <v>43</v>
      </c>
      <c r="I58" s="28" t="str">
        <f>AVA!$D$10</f>
        <v>EXPELC-DKNO</v>
      </c>
      <c r="J58" s="26"/>
      <c r="K58" s="26"/>
      <c r="L58" s="26"/>
      <c r="M58" s="26"/>
      <c r="N58" s="26"/>
      <c r="O58" s="26"/>
      <c r="P58" s="26"/>
      <c r="Q58" s="26"/>
      <c r="R58" s="26"/>
      <c r="S58" s="26"/>
      <c r="T58" s="26"/>
      <c r="U58" s="26"/>
      <c r="V58" s="26"/>
    </row>
    <row r="59" spans="2:22" ht="14.25">
      <c r="C59" s="12" t="s">
        <v>28</v>
      </c>
      <c r="D59" s="34" t="s">
        <v>29</v>
      </c>
      <c r="E59" s="22">
        <v>2035</v>
      </c>
      <c r="F59" s="32">
        <f>'DATA Linecap and AF'!X9*8760*3.6*10^-3</f>
        <v>40.9968</v>
      </c>
      <c r="G59" s="32">
        <f>'DATA Linecap and AF'!X13*8760*3.6*10^-3</f>
        <v>21.444479999999999</v>
      </c>
      <c r="H59" s="60" t="s">
        <v>43</v>
      </c>
      <c r="I59" s="28" t="str">
        <f>AVA!$D$11</f>
        <v>IMPELC-DKSE</v>
      </c>
      <c r="J59" s="26"/>
      <c r="K59" s="26"/>
      <c r="L59" s="26"/>
      <c r="M59" s="26"/>
      <c r="N59" s="26"/>
      <c r="O59" s="26"/>
      <c r="P59" s="26"/>
      <c r="Q59" s="26"/>
      <c r="R59" s="26"/>
      <c r="S59" s="26"/>
      <c r="T59" s="26"/>
      <c r="U59" s="26"/>
      <c r="V59" s="26"/>
    </row>
    <row r="60" spans="2:22" ht="14.25">
      <c r="C60" s="12" t="s">
        <v>28</v>
      </c>
      <c r="D60" s="34" t="s">
        <v>29</v>
      </c>
      <c r="E60" s="22">
        <v>2035</v>
      </c>
      <c r="F60" s="32">
        <f>'DATA Linecap and AF'!W9*8760*3.6*10^-3</f>
        <v>53.611200000000004</v>
      </c>
      <c r="G60" s="32">
        <f>'DATA Linecap and AF'!W13*8760*3.6*10^-3</f>
        <v>23.336639999999999</v>
      </c>
      <c r="H60" s="60" t="s">
        <v>43</v>
      </c>
      <c r="I60" s="28" t="str">
        <f>AVA!$D$12</f>
        <v>EXPELC-DKSE</v>
      </c>
      <c r="J60" s="26"/>
      <c r="K60" s="26"/>
      <c r="L60" s="26"/>
      <c r="M60" s="26"/>
      <c r="N60" s="26"/>
      <c r="O60" s="26"/>
      <c r="P60" s="26"/>
      <c r="Q60" s="26"/>
      <c r="R60" s="26"/>
      <c r="S60" s="26"/>
      <c r="T60" s="26"/>
      <c r="U60" s="26"/>
      <c r="V60" s="26"/>
    </row>
    <row r="61" spans="2:22" ht="14.25">
      <c r="C61" s="12" t="s">
        <v>28</v>
      </c>
      <c r="D61" s="34" t="s">
        <v>29</v>
      </c>
      <c r="E61" s="22">
        <v>2035</v>
      </c>
      <c r="F61" s="32">
        <f>('DATA Linecap and AF'!X10+'DATA Linecap and AF'!X11)*8760*3.6*10^-3</f>
        <v>31.536000000000001</v>
      </c>
      <c r="G61" s="32">
        <f>'DATA Linecap and AF'!Q14*8760*3.6*10^-3</f>
        <v>78.84</v>
      </c>
      <c r="H61" s="60" t="s">
        <v>43</v>
      </c>
      <c r="I61" s="28" t="str">
        <f>AVA!$D$13</f>
        <v>IMPELC-DKDE</v>
      </c>
      <c r="J61" s="26"/>
      <c r="K61" s="26"/>
      <c r="L61" s="26"/>
      <c r="M61" s="26"/>
      <c r="N61" s="26"/>
      <c r="O61" s="26"/>
      <c r="P61" s="26"/>
      <c r="Q61" s="26"/>
      <c r="R61" s="26"/>
      <c r="S61" s="26"/>
      <c r="T61" s="26"/>
      <c r="U61" s="26"/>
      <c r="V61" s="26"/>
    </row>
    <row r="62" spans="2:22" ht="14.25">
      <c r="C62" s="28" t="s">
        <v>28</v>
      </c>
      <c r="D62" s="36" t="s">
        <v>29</v>
      </c>
      <c r="E62" s="22">
        <v>2035</v>
      </c>
      <c r="F62" s="32">
        <f>('DATA Linecap and AF'!W10+'DATA Linecap and AF'!W11)*8760*3.6*10^-3</f>
        <v>31.062960000000004</v>
      </c>
      <c r="G62" s="32">
        <f>'DATA Linecap and AF'!R14*8760*3.6*10^-3</f>
        <v>78.84</v>
      </c>
      <c r="H62" s="60" t="s">
        <v>43</v>
      </c>
      <c r="I62" s="28" t="str">
        <f>AVA!$D$14</f>
        <v>EXPELC-DKDE</v>
      </c>
      <c r="J62" s="26"/>
      <c r="K62" s="26"/>
      <c r="L62" s="26"/>
      <c r="M62" s="26"/>
      <c r="N62" s="26"/>
      <c r="O62" s="26"/>
      <c r="P62" s="26"/>
      <c r="Q62" s="26"/>
      <c r="R62" s="26"/>
      <c r="S62" s="26"/>
      <c r="T62" s="26"/>
      <c r="U62" s="26"/>
      <c r="V62" s="26"/>
    </row>
    <row r="63" spans="2:22" ht="14.25">
      <c r="C63" s="12" t="s">
        <v>28</v>
      </c>
      <c r="D63" s="34" t="s">
        <v>29</v>
      </c>
      <c r="E63" s="22">
        <v>2035</v>
      </c>
      <c r="F63" s="32"/>
      <c r="G63" s="32">
        <f>'DATA Linecap and AF'!X15*8760*3.6*10^-3</f>
        <v>22.075200000000002</v>
      </c>
      <c r="H63" s="60" t="s">
        <v>43</v>
      </c>
      <c r="I63" s="28" t="str">
        <f>AVA!$D$15</f>
        <v>IMPELC-DKNL</v>
      </c>
      <c r="J63" s="26"/>
      <c r="K63" s="26"/>
      <c r="L63" s="26"/>
      <c r="M63" s="26"/>
      <c r="N63" s="26"/>
      <c r="O63" s="26"/>
      <c r="P63" s="26"/>
      <c r="Q63" s="26"/>
      <c r="R63" s="26"/>
      <c r="S63" s="26"/>
      <c r="T63" s="26"/>
      <c r="U63" s="26"/>
      <c r="V63" s="26"/>
    </row>
    <row r="64" spans="2:22" ht="14.25">
      <c r="B64" s="24"/>
      <c r="C64" s="23" t="s">
        <v>28</v>
      </c>
      <c r="D64" s="35" t="s">
        <v>29</v>
      </c>
      <c r="E64" s="25">
        <v>2035</v>
      </c>
      <c r="F64" s="33"/>
      <c r="G64" s="33">
        <f>'DATA Linecap and AF'!W15*8760*3.6*10^-3</f>
        <v>22.075200000000002</v>
      </c>
      <c r="H64" s="61" t="s">
        <v>43</v>
      </c>
      <c r="I64" s="23" t="str">
        <f>AVA!$D$16</f>
        <v>EXPELC-DKNL</v>
      </c>
      <c r="J64" s="26"/>
      <c r="K64" s="26"/>
      <c r="L64" s="26"/>
      <c r="M64" s="26"/>
      <c r="N64" s="26"/>
      <c r="O64" s="26"/>
      <c r="P64" s="26"/>
      <c r="Q64" s="26"/>
      <c r="R64" s="26"/>
      <c r="S64" s="26"/>
      <c r="T64" s="26"/>
      <c r="U64" s="26"/>
      <c r="V64" s="26"/>
    </row>
    <row r="65" spans="10:22">
      <c r="J65" s="26"/>
      <c r="K65" s="26"/>
      <c r="L65" s="26"/>
      <c r="M65" s="26"/>
      <c r="N65" s="26"/>
      <c r="O65" s="26"/>
      <c r="P65" s="26"/>
      <c r="Q65" s="26"/>
      <c r="R65" s="26"/>
      <c r="S65" s="26"/>
      <c r="T65" s="26"/>
      <c r="U65" s="26"/>
      <c r="V65" s="26"/>
    </row>
  </sheetData>
  <mergeCells count="12">
    <mergeCell ref="M10:M11"/>
    <mergeCell ref="AH10:AI10"/>
    <mergeCell ref="X10:Y10"/>
    <mergeCell ref="Z10:AA10"/>
    <mergeCell ref="AB10:AC10"/>
    <mergeCell ref="AD10:AE10"/>
    <mergeCell ref="AF10:AG10"/>
    <mergeCell ref="N10:O10"/>
    <mergeCell ref="T10:U10"/>
    <mergeCell ref="V10:W10"/>
    <mergeCell ref="R10:S10"/>
    <mergeCell ref="P10:Q10"/>
  </mergeCells>
  <pageMargins left="0.7" right="0.7" top="0.75" bottom="0.75" header="0.3" footer="0.3"/>
  <pageSetup paperSize="9" orientation="portrait"/>
  <drawing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0070C0"/>
  </sheetPr>
  <dimension ref="A1:AS79"/>
  <sheetViews>
    <sheetView topLeftCell="A37" workbookViewId="0">
      <selection activeCell="G53" sqref="G53"/>
    </sheetView>
  </sheetViews>
  <sheetFormatPr baseColWidth="10" defaultColWidth="9.06640625" defaultRowHeight="12.75"/>
  <cols>
    <col min="2" max="2" width="41.265625" customWidth="1"/>
    <col min="3" max="3" width="16.265625" bestFit="1" customWidth="1"/>
    <col min="7" max="7" width="18.53125" bestFit="1" customWidth="1"/>
    <col min="10" max="10" width="8.265625" bestFit="1" customWidth="1"/>
    <col min="20" max="20" width="11.265625" customWidth="1"/>
  </cols>
  <sheetData>
    <row r="1" spans="1:36">
      <c r="A1" s="14"/>
      <c r="B1" s="14"/>
      <c r="C1" s="14"/>
      <c r="D1" s="14"/>
      <c r="E1" s="14"/>
      <c r="F1" s="14"/>
      <c r="G1" s="14"/>
      <c r="H1" s="14"/>
      <c r="I1" s="14"/>
      <c r="J1" s="14"/>
      <c r="K1" s="14"/>
      <c r="L1" s="14"/>
      <c r="M1" s="14"/>
      <c r="N1" s="14"/>
      <c r="O1" s="14"/>
      <c r="P1" s="14"/>
      <c r="Q1" s="14"/>
      <c r="S1" s="14"/>
      <c r="T1" s="14"/>
      <c r="U1" s="14"/>
      <c r="V1" s="14"/>
      <c r="W1" s="14"/>
      <c r="X1" s="14"/>
      <c r="Y1" s="14"/>
      <c r="AC1" s="14"/>
      <c r="AD1" s="14"/>
      <c r="AE1" s="14"/>
      <c r="AF1" s="14"/>
      <c r="AG1" s="14"/>
      <c r="AH1" s="14"/>
      <c r="AI1" s="14"/>
      <c r="AJ1" s="14"/>
    </row>
    <row r="2" spans="1:36">
      <c r="A2" s="14"/>
      <c r="B2" s="14"/>
      <c r="C2" s="14"/>
      <c r="D2" s="14"/>
      <c r="E2" s="14"/>
      <c r="F2" s="14"/>
      <c r="G2" s="14"/>
      <c r="H2" s="14"/>
      <c r="I2" s="14"/>
      <c r="J2" s="14"/>
      <c r="K2" s="14"/>
      <c r="L2" s="14"/>
      <c r="M2" s="14"/>
      <c r="N2" s="14"/>
      <c r="O2" s="14"/>
      <c r="P2" s="14"/>
      <c r="Q2" s="14"/>
      <c r="S2" s="14"/>
      <c r="T2" s="14"/>
      <c r="U2" s="14"/>
      <c r="V2" s="14"/>
      <c r="W2" s="14"/>
      <c r="X2" s="14"/>
      <c r="Y2" s="14"/>
      <c r="AC2" s="14"/>
      <c r="AD2" s="14"/>
      <c r="AE2" s="14"/>
      <c r="AF2" s="14"/>
      <c r="AG2" s="14"/>
      <c r="AH2" s="14"/>
      <c r="AI2" s="14"/>
      <c r="AJ2" s="14"/>
    </row>
    <row r="3" spans="1:36" ht="19.5">
      <c r="A3" s="14"/>
      <c r="B3" s="13" t="s">
        <v>15</v>
      </c>
      <c r="C3" s="14"/>
      <c r="D3" s="14"/>
      <c r="E3" s="14"/>
      <c r="F3" s="14"/>
      <c r="G3" s="14"/>
      <c r="H3" s="14"/>
      <c r="I3" s="14"/>
      <c r="J3" s="14"/>
      <c r="K3" s="14"/>
      <c r="L3" s="14"/>
      <c r="M3" s="14"/>
      <c r="N3" s="14"/>
      <c r="O3" s="14"/>
      <c r="P3" s="14"/>
      <c r="Q3" s="14"/>
      <c r="S3" s="14"/>
      <c r="T3" s="13"/>
      <c r="U3" s="14"/>
      <c r="V3" s="14"/>
      <c r="W3" s="14"/>
      <c r="X3" s="14"/>
      <c r="Y3" s="14"/>
      <c r="AC3" s="14"/>
      <c r="AD3" s="14"/>
      <c r="AE3" s="14"/>
      <c r="AF3" s="14"/>
      <c r="AG3" s="14"/>
      <c r="AH3" s="14"/>
      <c r="AI3" s="14"/>
      <c r="AJ3" s="14"/>
    </row>
    <row r="4" spans="1:36" ht="14.25">
      <c r="A4" s="14"/>
      <c r="B4" s="15"/>
      <c r="C4" s="14"/>
      <c r="D4" s="14"/>
      <c r="E4" s="14"/>
      <c r="F4" s="14"/>
      <c r="G4" s="14"/>
      <c r="H4" s="14"/>
      <c r="I4" s="14"/>
      <c r="J4" s="14"/>
      <c r="K4" s="128" t="s">
        <v>164</v>
      </c>
      <c r="L4" s="14"/>
      <c r="M4" s="14"/>
      <c r="N4" s="14"/>
      <c r="O4" s="14"/>
      <c r="P4" s="14"/>
      <c r="Q4" s="14"/>
      <c r="S4" s="14"/>
      <c r="T4" s="15"/>
      <c r="U4" s="14"/>
      <c r="V4" s="14"/>
      <c r="W4" s="14"/>
      <c r="X4" s="14"/>
      <c r="Y4" s="14"/>
      <c r="AC4" s="128"/>
      <c r="AD4" s="14"/>
      <c r="AE4" s="14"/>
      <c r="AF4" s="14"/>
      <c r="AG4" s="14"/>
      <c r="AH4" s="14"/>
      <c r="AI4" s="14"/>
      <c r="AJ4" s="14"/>
    </row>
    <row r="5" spans="1:36" ht="14.25">
      <c r="A5" s="14"/>
      <c r="B5" s="15" t="s">
        <v>66</v>
      </c>
      <c r="C5" s="14"/>
      <c r="D5" s="14"/>
      <c r="E5" s="14"/>
      <c r="F5" s="14"/>
      <c r="G5" s="14"/>
      <c r="H5" s="14"/>
      <c r="I5" s="14"/>
      <c r="J5" s="14"/>
      <c r="K5" s="14"/>
      <c r="L5" s="14"/>
      <c r="M5" s="14"/>
      <c r="N5" s="14"/>
      <c r="O5" s="14"/>
      <c r="P5" s="14"/>
      <c r="Q5" s="14"/>
      <c r="S5" s="14"/>
      <c r="T5" s="15"/>
      <c r="U5" s="14"/>
      <c r="V5" s="14"/>
      <c r="W5" s="14"/>
      <c r="X5" s="14"/>
      <c r="Y5" s="14"/>
      <c r="AC5" s="14"/>
      <c r="AD5" s="14"/>
      <c r="AE5" s="14"/>
      <c r="AF5" s="14"/>
      <c r="AG5" s="14"/>
      <c r="AH5" s="14"/>
      <c r="AI5" s="14"/>
      <c r="AJ5" s="14"/>
    </row>
    <row r="6" spans="1:36" ht="13.15" thickBot="1">
      <c r="A6" s="164" t="s">
        <v>193</v>
      </c>
      <c r="B6" s="14"/>
      <c r="C6" s="14"/>
      <c r="D6" s="14"/>
      <c r="E6" s="14"/>
      <c r="F6" s="14"/>
      <c r="G6" s="14"/>
      <c r="H6" s="14"/>
      <c r="I6" s="14"/>
      <c r="J6" s="14"/>
      <c r="K6" s="14"/>
      <c r="L6" s="14"/>
      <c r="M6" s="14"/>
      <c r="N6" s="14"/>
      <c r="O6" s="14"/>
      <c r="P6" s="14"/>
      <c r="Q6" s="14"/>
      <c r="S6" s="14"/>
      <c r="T6" s="14"/>
      <c r="U6" s="14"/>
      <c r="V6" s="14"/>
      <c r="W6" s="14"/>
      <c r="X6" s="14"/>
      <c r="Y6" s="14"/>
      <c r="AC6" s="14"/>
      <c r="AD6" s="14"/>
      <c r="AE6" s="14"/>
      <c r="AF6" s="14"/>
      <c r="AG6" s="14"/>
      <c r="AH6" s="14"/>
      <c r="AI6" s="14"/>
      <c r="AJ6" s="14"/>
    </row>
    <row r="7" spans="1:36" ht="43.15" customHeight="1">
      <c r="A7" s="14"/>
      <c r="B7" s="16" t="s">
        <v>16</v>
      </c>
      <c r="C7" s="414">
        <v>2010</v>
      </c>
      <c r="D7" s="415"/>
      <c r="E7" s="414" t="s">
        <v>69</v>
      </c>
      <c r="F7" s="415"/>
      <c r="G7" s="414">
        <v>2014</v>
      </c>
      <c r="H7" s="416"/>
      <c r="I7" s="412" t="s">
        <v>215</v>
      </c>
      <c r="J7" s="413"/>
      <c r="K7" s="346">
        <v>2018</v>
      </c>
      <c r="L7" s="239"/>
      <c r="M7" s="238">
        <f>'Deact LineCap'!Z10</f>
        <v>2019</v>
      </c>
      <c r="N7" s="346"/>
      <c r="O7" s="412" t="s">
        <v>221</v>
      </c>
      <c r="P7" s="413"/>
      <c r="Q7" s="346">
        <v>2021</v>
      </c>
      <c r="R7" s="346"/>
      <c r="S7" s="412" t="s">
        <v>222</v>
      </c>
      <c r="T7" s="413"/>
      <c r="U7" s="352">
        <f>Udlandsforbindelser!X3</f>
        <v>2030</v>
      </c>
      <c r="V7" s="353"/>
      <c r="W7" s="352">
        <f>Udlandsforbindelser!Z3</f>
        <v>2035</v>
      </c>
      <c r="X7" s="353"/>
      <c r="Z7" s="142"/>
      <c r="AA7" s="141" t="s">
        <v>32</v>
      </c>
      <c r="AB7" s="142"/>
    </row>
    <row r="8" spans="1:36" ht="14.25">
      <c r="A8" s="164" t="s">
        <v>40</v>
      </c>
      <c r="B8" s="17"/>
      <c r="C8" s="18" t="s">
        <v>14</v>
      </c>
      <c r="D8" s="19" t="s">
        <v>13</v>
      </c>
      <c r="E8" s="38" t="s">
        <v>17</v>
      </c>
      <c r="F8" s="39" t="s">
        <v>13</v>
      </c>
      <c r="G8" s="38" t="s">
        <v>17</v>
      </c>
      <c r="H8" s="384" t="s">
        <v>13</v>
      </c>
      <c r="I8" s="371" t="s">
        <v>17</v>
      </c>
      <c r="J8" s="372" t="s">
        <v>13</v>
      </c>
      <c r="K8" s="370" t="s">
        <v>17</v>
      </c>
      <c r="L8" s="39" t="s">
        <v>13</v>
      </c>
      <c r="M8" s="40" t="s">
        <v>17</v>
      </c>
      <c r="N8" s="42" t="s">
        <v>13</v>
      </c>
      <c r="O8" s="354" t="s">
        <v>17</v>
      </c>
      <c r="P8" s="355" t="s">
        <v>13</v>
      </c>
      <c r="Q8" s="199" t="s">
        <v>17</v>
      </c>
      <c r="R8" s="42" t="s">
        <v>13</v>
      </c>
      <c r="S8" s="371" t="s">
        <v>17</v>
      </c>
      <c r="T8" s="372" t="s">
        <v>13</v>
      </c>
      <c r="U8" s="371" t="str">
        <f>Udlandsforbindelser!X4</f>
        <v>Eksport</v>
      </c>
      <c r="V8" s="372" t="str">
        <f>Udlandsforbindelser!Y4</f>
        <v>Import</v>
      </c>
      <c r="W8" s="371" t="str">
        <f>Udlandsforbindelser!Z4</f>
        <v>Eksport</v>
      </c>
      <c r="X8" s="372" t="str">
        <f>Udlandsforbindelser!AA4</f>
        <v>Import</v>
      </c>
      <c r="Z8" s="41" t="s">
        <v>13</v>
      </c>
      <c r="AA8" s="38" t="s">
        <v>17</v>
      </c>
      <c r="AB8" s="39" t="s">
        <v>13</v>
      </c>
    </row>
    <row r="9" spans="1:36" ht="14.25">
      <c r="A9" s="302">
        <f>1-'LineCap RAMSES 2015'!G8</f>
        <v>0.95</v>
      </c>
      <c r="B9" s="303" t="str">
        <f>Udlandsforbindelser!A5</f>
        <v>Østdanmark - Sverige (Øresund)</v>
      </c>
      <c r="C9" s="304">
        <v>1.7</v>
      </c>
      <c r="D9" s="304">
        <v>1.3</v>
      </c>
      <c r="E9" s="304">
        <v>1.7</v>
      </c>
      <c r="F9" s="304">
        <v>1.3</v>
      </c>
      <c r="G9" s="304">
        <v>1.7</v>
      </c>
      <c r="H9" s="304">
        <v>1.3</v>
      </c>
      <c r="I9" s="356">
        <f>AVERAGE(Y103,Udlandsforbindelser!B5,Udlandsforbindelser!D5/1000,Udlandsforbindelser!F5/1000)</f>
        <v>1.7</v>
      </c>
      <c r="J9" s="357">
        <f>AVERAGE(Z103,Udlandsforbindelser!C5,Udlandsforbindelser!E5/1000,Udlandsforbindelser!G5/1000)</f>
        <v>1.3</v>
      </c>
      <c r="K9" s="347">
        <f>Udlandsforbindelser!H5/1000</f>
        <v>1.7</v>
      </c>
      <c r="L9" s="304">
        <f>Udlandsforbindelser!I5/1000</f>
        <v>1.3</v>
      </c>
      <c r="M9" s="304">
        <f>Udlandsforbindelser!J5/1000</f>
        <v>1.7</v>
      </c>
      <c r="N9" s="304">
        <f>Udlandsforbindelser!K5/1000</f>
        <v>1.3</v>
      </c>
      <c r="O9" s="356">
        <f>AVERAGE(Udlandsforbindelser!H5,Udlandsforbindelser!J5,Udlandsforbindelser!L5,Udlandsforbindelser!N5,Udlandsforbindelser!P5)/1000</f>
        <v>1.7</v>
      </c>
      <c r="P9" s="357">
        <f>AVERAGE(Udlandsforbindelser!I5,Udlandsforbindelser!K5,Udlandsforbindelser!M5,Udlandsforbindelser!O5,Udlandsforbindelser!Q5)/1000</f>
        <v>1.3</v>
      </c>
      <c r="Q9" s="347">
        <f>Udlandsforbindelser!N5/1000</f>
        <v>1.7</v>
      </c>
      <c r="R9" s="304">
        <f>Udlandsforbindelser!O5/1000</f>
        <v>1.3</v>
      </c>
      <c r="S9" s="373">
        <f>AVERAGE(Udlandsforbindelser!R5,Udlandsforbindelser!T5,Udlandsforbindelser!V5)/1000</f>
        <v>1.7</v>
      </c>
      <c r="T9" s="374">
        <f>AVERAGE(Udlandsforbindelser!S5,Udlandsforbindelser!U5,Udlandsforbindelser!W5)/1000</f>
        <v>1.3</v>
      </c>
      <c r="U9" s="373">
        <f>Udlandsforbindelser!X5/1000</f>
        <v>1.7</v>
      </c>
      <c r="V9" s="374">
        <f>Udlandsforbindelser!O5/1000</f>
        <v>1.3</v>
      </c>
      <c r="W9" s="373">
        <f>Udlandsforbindelser!P5/1000</f>
        <v>1.7</v>
      </c>
      <c r="X9" s="374">
        <f>Udlandsforbindelser!Q5/1000</f>
        <v>1.3</v>
      </c>
    </row>
    <row r="10" spans="1:36" ht="14.25">
      <c r="A10" s="305">
        <f>1-'LineCap RAMSES 2015'!G20</f>
        <v>0.92</v>
      </c>
      <c r="B10" s="306" t="str">
        <f>Udlandsforbindelser!A6</f>
        <v>Østdanmark - Tyskland (Kontek)</v>
      </c>
      <c r="C10" s="307">
        <v>0.6</v>
      </c>
      <c r="D10" s="307">
        <v>0.6</v>
      </c>
      <c r="E10" s="307">
        <v>0.58499999999999996</v>
      </c>
      <c r="F10" s="307">
        <v>0.6</v>
      </c>
      <c r="G10" s="307">
        <v>0.58499999999999996</v>
      </c>
      <c r="H10" s="307">
        <v>0.6</v>
      </c>
      <c r="I10" s="358">
        <f>AVERAGE(Y104,Udlandsforbindelser!B6,Udlandsforbindelser!D6/1000,Udlandsforbindelser!F6/1000)</f>
        <v>0.59</v>
      </c>
      <c r="J10" s="359">
        <f>AVERAGE(Z104,Udlandsforbindelser!C6,Udlandsforbindelser!E6/1000,Udlandsforbindelser!G6/1000)</f>
        <v>0.6</v>
      </c>
      <c r="K10" s="348">
        <f>Udlandsforbindelser!H6/1000</f>
        <v>0.58499999999999996</v>
      </c>
      <c r="L10" s="307">
        <f>Udlandsforbindelser!I6/1000</f>
        <v>0.6</v>
      </c>
      <c r="M10" s="307">
        <f>Udlandsforbindelser!J6/1000</f>
        <v>0.58499999999999996</v>
      </c>
      <c r="N10" s="307">
        <f>Udlandsforbindelser!K6/1000</f>
        <v>0.6</v>
      </c>
      <c r="O10" s="358">
        <f>AVERAGE(Udlandsforbindelser!H6,Udlandsforbindelser!J6,Udlandsforbindelser!L6,Udlandsforbindelser!N6,Udlandsforbindelser!P6)/1000</f>
        <v>0.58499999999999996</v>
      </c>
      <c r="P10" s="359">
        <f>AVERAGE(Udlandsforbindelser!I6,Udlandsforbindelser!K6,Udlandsforbindelser!M6,Udlandsforbindelser!O6,Udlandsforbindelser!Q6)/1000</f>
        <v>0.6</v>
      </c>
      <c r="Q10" s="348">
        <f>Udlandsforbindelser!N6/1000</f>
        <v>0.58499999999999996</v>
      </c>
      <c r="R10" s="307">
        <f>Udlandsforbindelser!O6/1000</f>
        <v>0.6</v>
      </c>
      <c r="S10" s="375">
        <f>AVERAGE(Udlandsforbindelser!R6,Udlandsforbindelser!T6,Udlandsforbindelser!V6)/1000</f>
        <v>0.58499999999999996</v>
      </c>
      <c r="T10" s="376">
        <f>AVERAGE(Udlandsforbindelser!S6,Udlandsforbindelser!U6,Udlandsforbindelser!W6)/1000</f>
        <v>0.6</v>
      </c>
      <c r="U10" s="375">
        <f>Udlandsforbindelser!X6/1000</f>
        <v>0.58499999999999996</v>
      </c>
      <c r="V10" s="376">
        <f>Udlandsforbindelser!O6/1000</f>
        <v>0.6</v>
      </c>
      <c r="W10" s="375">
        <f>Udlandsforbindelser!P6/1000</f>
        <v>0.58499999999999996</v>
      </c>
      <c r="X10" s="376">
        <f>Udlandsforbindelser!Q6/1000</f>
        <v>0.6</v>
      </c>
    </row>
    <row r="11" spans="1:36" ht="14.25">
      <c r="A11" s="305">
        <f>1-'LineCap RAMSES 2015'!G21</f>
        <v>0.92</v>
      </c>
      <c r="B11" s="306" t="str">
        <f>Udlandsforbindelser!A7</f>
        <v>Østdanmark - Tyskland (Kriegers Flak)</v>
      </c>
      <c r="C11" s="307">
        <v>0</v>
      </c>
      <c r="D11" s="307">
        <v>0</v>
      </c>
      <c r="E11" s="307">
        <v>0</v>
      </c>
      <c r="F11" s="307">
        <v>0</v>
      </c>
      <c r="G11" s="307">
        <v>0</v>
      </c>
      <c r="H11" s="307">
        <v>0</v>
      </c>
      <c r="I11" s="358">
        <f>AVERAGE(Y105,Udlandsforbindelser!B7,Udlandsforbindelser!D7/1000,Udlandsforbindelser!F7/1000)</f>
        <v>0</v>
      </c>
      <c r="J11" s="359">
        <f>AVERAGE(Z105,Udlandsforbindelser!C7,Udlandsforbindelser!E7/1000,Udlandsforbindelser!G7/1000)</f>
        <v>0</v>
      </c>
      <c r="K11" s="348">
        <f>Udlandsforbindelser!H7/1000</f>
        <v>0</v>
      </c>
      <c r="L11" s="307">
        <f>Udlandsforbindelser!I7/1000</f>
        <v>0</v>
      </c>
      <c r="M11" s="307">
        <f>Udlandsforbindelser!J7/1000</f>
        <v>0.4</v>
      </c>
      <c r="N11" s="307">
        <f>Udlandsforbindelser!K7/1000</f>
        <v>0.4</v>
      </c>
      <c r="O11" s="358">
        <f>AVERAGE(Udlandsforbindelser!H7,Udlandsforbindelser!J7,Udlandsforbindelser!L7,Udlandsforbindelser!N7,Udlandsforbindelser!P7)/1000</f>
        <v>0.32</v>
      </c>
      <c r="P11" s="359">
        <f>AVERAGE(Udlandsforbindelser!I7,Udlandsforbindelser!K7,Udlandsforbindelser!M7,Udlandsforbindelser!O7,Udlandsforbindelser!Q7)/1000</f>
        <v>0.32</v>
      </c>
      <c r="Q11" s="348">
        <f>Udlandsforbindelser!N7/1000</f>
        <v>0.4</v>
      </c>
      <c r="R11" s="307">
        <f>Udlandsforbindelser!O7/1000</f>
        <v>0.4</v>
      </c>
      <c r="S11" s="375">
        <f>AVERAGE(Udlandsforbindelser!R7,Udlandsforbindelser!T7,Udlandsforbindelser!V7)/1000</f>
        <v>0.4</v>
      </c>
      <c r="T11" s="376">
        <f>AVERAGE(Udlandsforbindelser!S7,Udlandsforbindelser!U7,Udlandsforbindelser!W7)/1000</f>
        <v>0.4</v>
      </c>
      <c r="U11" s="375">
        <f>Udlandsforbindelser!X7/1000</f>
        <v>0.4</v>
      </c>
      <c r="V11" s="376">
        <f>Udlandsforbindelser!O7/1000</f>
        <v>0.4</v>
      </c>
      <c r="W11" s="375">
        <f>Udlandsforbindelser!P7/1000</f>
        <v>0.4</v>
      </c>
      <c r="X11" s="376">
        <f>Udlandsforbindelser!Q7/1000</f>
        <v>0.4</v>
      </c>
    </row>
    <row r="12" spans="1:36" ht="14.25">
      <c r="A12" s="325">
        <f>1-'LineCap RAMSES 2015'!G12</f>
        <v>0.92</v>
      </c>
      <c r="B12" s="324" t="str">
        <f>Udlandsforbindelser!A8</f>
        <v>Vestdanmark - Norge (Skagerrak)</v>
      </c>
      <c r="C12" s="326">
        <v>1</v>
      </c>
      <c r="D12" s="326">
        <v>1</v>
      </c>
      <c r="E12" s="326">
        <v>1</v>
      </c>
      <c r="F12" s="326">
        <v>1</v>
      </c>
      <c r="G12" s="326">
        <v>1</v>
      </c>
      <c r="H12" s="326">
        <v>1</v>
      </c>
      <c r="I12" s="360">
        <f>AVERAGE(Y106,Udlandsforbindelser!B8,Udlandsforbindelser!D8/1000,Udlandsforbindelser!F8/1000)</f>
        <v>1.6546666666666665</v>
      </c>
      <c r="J12" s="361">
        <f>AVERAGE(Z106,Udlandsforbindelser!C8,Udlandsforbindelser!E8/1000,Udlandsforbindelser!G8/1000)</f>
        <v>1.6546666666666665</v>
      </c>
      <c r="K12" s="349">
        <f>Udlandsforbindelser!H8/1000</f>
        <v>1.6319999999999999</v>
      </c>
      <c r="L12" s="326">
        <f>Udlandsforbindelser!I8/1000</f>
        <v>1.6319999999999999</v>
      </c>
      <c r="M12" s="326">
        <f>Udlandsforbindelser!J8/1000</f>
        <v>1.6319999999999999</v>
      </c>
      <c r="N12" s="326">
        <f>Udlandsforbindelser!K8/1000</f>
        <v>1.6319999999999999</v>
      </c>
      <c r="O12" s="360">
        <f>AVERAGE(Udlandsforbindelser!H8,Udlandsforbindelser!J8,Udlandsforbindelser!L8,Udlandsforbindelser!N8,Udlandsforbindelser!P8)/1000</f>
        <v>1.6319999999999999</v>
      </c>
      <c r="P12" s="361">
        <f>AVERAGE(Udlandsforbindelser!I8,Udlandsforbindelser!K8,Udlandsforbindelser!M8,Udlandsforbindelser!O8,Udlandsforbindelser!Q8)/1000</f>
        <v>1.6319999999999999</v>
      </c>
      <c r="Q12" s="349">
        <f>Udlandsforbindelser!N8/1000</f>
        <v>1.6319999999999999</v>
      </c>
      <c r="R12" s="326">
        <f>Udlandsforbindelser!O8/1000</f>
        <v>1.6319999999999999</v>
      </c>
      <c r="S12" s="377">
        <f>AVERAGE(Udlandsforbindelser!R8,Udlandsforbindelser!T8,Udlandsforbindelser!V8)/1000</f>
        <v>1.6319999999999999</v>
      </c>
      <c r="T12" s="378">
        <f>AVERAGE(Udlandsforbindelser!S8,Udlandsforbindelser!U8,Udlandsforbindelser!W8)/1000</f>
        <v>1.6319999999999999</v>
      </c>
      <c r="U12" s="377">
        <f>Udlandsforbindelser!X8/1000</f>
        <v>1.6319999999999999</v>
      </c>
      <c r="V12" s="378">
        <f>Udlandsforbindelser!O8/1000</f>
        <v>1.6319999999999999</v>
      </c>
      <c r="W12" s="377">
        <f>Udlandsforbindelser!P8/1000</f>
        <v>1.6319999999999999</v>
      </c>
      <c r="X12" s="378">
        <f>Udlandsforbindelser!Q8/1000</f>
        <v>1.6319999999999999</v>
      </c>
    </row>
    <row r="13" spans="1:36" ht="14.25">
      <c r="A13" s="312">
        <f>1-'LineCap RAMSES 2015'!G14</f>
        <v>0.92</v>
      </c>
      <c r="B13" s="313" t="str">
        <f>Udlandsforbindelser!A9</f>
        <v>Vestdanmark - Sverige (Konti-Skan)</v>
      </c>
      <c r="C13" s="314">
        <v>0.74</v>
      </c>
      <c r="D13" s="314">
        <v>0.68</v>
      </c>
      <c r="E13" s="314">
        <v>0.74</v>
      </c>
      <c r="F13" s="314">
        <v>0.68</v>
      </c>
      <c r="G13" s="314">
        <v>0.74</v>
      </c>
      <c r="H13" s="314">
        <v>0.68</v>
      </c>
      <c r="I13" s="362">
        <f>AVERAGE(Y107,Udlandsforbindelser!B9,Udlandsforbindelser!D9/1000,Udlandsforbindelser!F9/1000)</f>
        <v>0.73999999999999988</v>
      </c>
      <c r="J13" s="363">
        <f>AVERAGE(Z107,Udlandsforbindelser!C9,Udlandsforbindelser!E9/1000,Udlandsforbindelser!G9/1000)</f>
        <v>0.68</v>
      </c>
      <c r="K13" s="350">
        <f>Udlandsforbindelser!H9/1000</f>
        <v>0.74</v>
      </c>
      <c r="L13" s="314">
        <f>Udlandsforbindelser!I9/1000</f>
        <v>0.68</v>
      </c>
      <c r="M13" s="314">
        <f>Udlandsforbindelser!J9/1000</f>
        <v>0.74</v>
      </c>
      <c r="N13" s="314">
        <f>Udlandsforbindelser!K9/1000</f>
        <v>0.68</v>
      </c>
      <c r="O13" s="362">
        <f>AVERAGE(Udlandsforbindelser!H9,Udlandsforbindelser!J9,Udlandsforbindelser!L9,Udlandsforbindelser!N9,Udlandsforbindelser!P9)/1000</f>
        <v>0.74</v>
      </c>
      <c r="P13" s="363">
        <f>AVERAGE(Udlandsforbindelser!I9,Udlandsforbindelser!K9,Udlandsforbindelser!M9,Udlandsforbindelser!O9,Udlandsforbindelser!Q9)/1000</f>
        <v>0.68</v>
      </c>
      <c r="Q13" s="350">
        <f>Udlandsforbindelser!N9/1000</f>
        <v>0.74</v>
      </c>
      <c r="R13" s="314">
        <f>Udlandsforbindelser!O9/1000</f>
        <v>0.68</v>
      </c>
      <c r="S13" s="379">
        <f>AVERAGE(Udlandsforbindelser!R9,Udlandsforbindelser!T9,Udlandsforbindelser!V9)/1000</f>
        <v>0.74</v>
      </c>
      <c r="T13" s="380">
        <f>AVERAGE(Udlandsforbindelser!S9,Udlandsforbindelser!U9,Udlandsforbindelser!W9)/1000</f>
        <v>0.68</v>
      </c>
      <c r="U13" s="379">
        <f>Udlandsforbindelser!X9/1000</f>
        <v>0.74</v>
      </c>
      <c r="V13" s="380">
        <f>Udlandsforbindelser!O9/1000</f>
        <v>0.68</v>
      </c>
      <c r="W13" s="379">
        <f>Udlandsforbindelser!P9/1000</f>
        <v>0.74</v>
      </c>
      <c r="X13" s="380">
        <f>Udlandsforbindelser!Q9/1000</f>
        <v>0.68</v>
      </c>
    </row>
    <row r="14" spans="1:36" ht="14.25">
      <c r="A14" s="309">
        <f>1-'LineCap RAMSES 2015'!G22</f>
        <v>0.95</v>
      </c>
      <c r="B14" s="310" t="str">
        <f>Udlandsforbindelser!A10</f>
        <v>Vestdanmark - Tyskland</v>
      </c>
      <c r="C14" s="311">
        <v>1.5</v>
      </c>
      <c r="D14" s="311">
        <v>0.95</v>
      </c>
      <c r="E14" s="311">
        <v>1.64</v>
      </c>
      <c r="F14" s="311">
        <v>1.5</v>
      </c>
      <c r="G14" s="311">
        <v>1.64</v>
      </c>
      <c r="H14" s="311">
        <v>1.5</v>
      </c>
      <c r="I14" s="364">
        <f>AVERAGE(Y108,Udlandsforbindelser!B10,Udlandsforbindelser!D10/1000,Udlandsforbindelser!F10/1000)</f>
        <v>1.64</v>
      </c>
      <c r="J14" s="365">
        <f>AVERAGE(Z108,Udlandsforbindelser!C10,Udlandsforbindelser!E10/1000,Udlandsforbindelser!G10/1000)</f>
        <v>1.5</v>
      </c>
      <c r="K14" s="351">
        <f>Udlandsforbindelser!H10/1000</f>
        <v>1.64</v>
      </c>
      <c r="L14" s="311">
        <f>Udlandsforbindelser!I10/1000</f>
        <v>1.5</v>
      </c>
      <c r="M14" s="311">
        <f>Udlandsforbindelser!J10/1000</f>
        <v>1.64</v>
      </c>
      <c r="N14" s="311">
        <f>Udlandsforbindelser!K10/1000</f>
        <v>1.5</v>
      </c>
      <c r="O14" s="364">
        <f>AVERAGE(Udlandsforbindelser!H10,Udlandsforbindelser!J10,Udlandsforbindelser!L10,Udlandsforbindelser!N10,Udlandsforbindelser!P10)/1000</f>
        <v>1.984</v>
      </c>
      <c r="P14" s="365">
        <f>AVERAGE(Udlandsforbindelser!I10,Udlandsforbindelser!K10,Udlandsforbindelser!M10,Udlandsforbindelser!O10,Udlandsforbindelser!Q10)/1000</f>
        <v>1.9</v>
      </c>
      <c r="Q14" s="351">
        <f>Udlandsforbindelser!N10/1000</f>
        <v>2.5</v>
      </c>
      <c r="R14" s="311">
        <f>Udlandsforbindelser!O10/1000</f>
        <v>2.5</v>
      </c>
      <c r="S14" s="402">
        <f>AVERAGE(Udlandsforbindelser!R10,Udlandsforbindelser!T10,Udlandsforbindelser!V10)/1000</f>
        <v>3.5</v>
      </c>
      <c r="T14" s="403">
        <f>AVERAGE(Udlandsforbindelser!S10,Udlandsforbindelser!U10,Udlandsforbindelser!W10)/1000</f>
        <v>3.5</v>
      </c>
      <c r="U14" s="402">
        <f>Udlandsforbindelser!X10/1000</f>
        <v>3.5</v>
      </c>
      <c r="V14" s="402">
        <f>Udlandsforbindelser!Y10/1000</f>
        <v>3.5</v>
      </c>
      <c r="W14" s="402">
        <f>Udlandsforbindelser!Z10/1000</f>
        <v>3.5</v>
      </c>
      <c r="X14" s="402">
        <f>Udlandsforbindelser!AA10/1000</f>
        <v>3.5</v>
      </c>
    </row>
    <row r="15" spans="1:36" ht="14.25">
      <c r="A15" s="188">
        <f>1-'LineCap RAMSES 2015'!G34</f>
        <v>0.92</v>
      </c>
      <c r="B15" s="241" t="str">
        <f>Udlandsforbindelser!A11</f>
        <v>Vestdanmark - Holland (COBRAcable)</v>
      </c>
      <c r="C15" s="20">
        <v>0</v>
      </c>
      <c r="D15" s="20">
        <v>0</v>
      </c>
      <c r="E15" s="20">
        <v>0</v>
      </c>
      <c r="F15" s="20">
        <v>0</v>
      </c>
      <c r="G15" s="20">
        <v>0</v>
      </c>
      <c r="H15" s="20">
        <v>0</v>
      </c>
      <c r="I15" s="366">
        <f>AVERAGE(Y109,Udlandsforbindelser!B11,Udlandsforbindelser!D11/1000,Udlandsforbindelser!F11/1000)</f>
        <v>0</v>
      </c>
      <c r="J15" s="367">
        <f>AVERAGE(Z109,Udlandsforbindelser!C11,Udlandsforbindelser!E11/1000,Udlandsforbindelser!G11/1000)</f>
        <v>0</v>
      </c>
      <c r="K15" s="138">
        <f>Udlandsforbindelser!H11/1000</f>
        <v>0</v>
      </c>
      <c r="L15" s="20">
        <f>Udlandsforbindelser!I11/1000</f>
        <v>0</v>
      </c>
      <c r="M15" s="20">
        <f>Udlandsforbindelser!J11/1000</f>
        <v>0</v>
      </c>
      <c r="N15" s="20">
        <f>Udlandsforbindelser!K11/1000</f>
        <v>0</v>
      </c>
      <c r="O15" s="366">
        <f>AVERAGE(Udlandsforbindelser!H11,Udlandsforbindelser!J11,Udlandsforbindelser!L11,Udlandsforbindelser!N11,Udlandsforbindelser!P11)/1000</f>
        <v>0.42</v>
      </c>
      <c r="P15" s="367">
        <f>AVERAGE(Udlandsforbindelser!I11,Udlandsforbindelser!K11,Udlandsforbindelser!M11,Udlandsforbindelser!O11,Udlandsforbindelser!Q11)/1000</f>
        <v>0.42</v>
      </c>
      <c r="Q15" s="138">
        <f>Udlandsforbindelser!N11/1000</f>
        <v>0.7</v>
      </c>
      <c r="R15" s="20">
        <f>Udlandsforbindelser!O11/1000</f>
        <v>0.7</v>
      </c>
      <c r="S15" s="381">
        <f>AVERAGE(Udlandsforbindelser!R11,Udlandsforbindelser!T11,Udlandsforbindelser!V11)/1000</f>
        <v>0.7</v>
      </c>
      <c r="T15" s="355">
        <f>AVERAGE(Udlandsforbindelser!S11,Udlandsforbindelser!U11,Udlandsforbindelser!W11)/1000</f>
        <v>0.7</v>
      </c>
      <c r="U15" s="381">
        <f>Udlandsforbindelser!X11/1000</f>
        <v>0.7</v>
      </c>
      <c r="V15" s="381">
        <f>Udlandsforbindelser!Y11/1000</f>
        <v>0.7</v>
      </c>
      <c r="W15" s="381">
        <f>Udlandsforbindelser!Z11/1000</f>
        <v>0.7</v>
      </c>
      <c r="X15" s="381">
        <f>Udlandsforbindelser!AA11/1000</f>
        <v>0.7</v>
      </c>
    </row>
    <row r="16" spans="1:36" ht="14.25">
      <c r="A16" s="188">
        <f>1-'LineCap RAMSES 2015'!G10</f>
        <v>0.92</v>
      </c>
      <c r="B16" s="241" t="str">
        <f>Udlandsforbindelser!A12</f>
        <v>Vestdanmark - Østdanmark</v>
      </c>
      <c r="C16" s="20">
        <v>0.59</v>
      </c>
      <c r="D16" s="20">
        <v>0.6</v>
      </c>
      <c r="E16" s="20">
        <v>0.59</v>
      </c>
      <c r="F16" s="20">
        <v>0.6</v>
      </c>
      <c r="G16" s="20">
        <v>0.59</v>
      </c>
      <c r="H16" s="20">
        <v>0.6</v>
      </c>
      <c r="I16" s="366">
        <f>AVERAGE(Y110,Udlandsforbindelser!B12,Udlandsforbindelser!D12/1000,Udlandsforbindelser!F12/1000)</f>
        <v>0.59333333333333327</v>
      </c>
      <c r="J16" s="367">
        <f>AVERAGE(Z110,Udlandsforbindelser!C12,Udlandsforbindelser!E12/1000,Udlandsforbindelser!G12/1000)</f>
        <v>0.6</v>
      </c>
      <c r="K16" s="138">
        <f>Udlandsforbindelser!H12/1000</f>
        <v>0.59</v>
      </c>
      <c r="L16" s="20">
        <f>Udlandsforbindelser!I12/1000</f>
        <v>0.6</v>
      </c>
      <c r="M16" s="20">
        <f>Udlandsforbindelser!J12/1000</f>
        <v>0.59</v>
      </c>
      <c r="N16" s="20">
        <f>Udlandsforbindelser!K12/1000</f>
        <v>0.6</v>
      </c>
      <c r="O16" s="366">
        <f>AVERAGE(Udlandsforbindelser!H12,Udlandsforbindelser!J12,Udlandsforbindelser!L12,Udlandsforbindelser!N12,Udlandsforbindelser!P12)/1000</f>
        <v>0.59</v>
      </c>
      <c r="P16" s="367">
        <f>AVERAGE(Udlandsforbindelser!I12,Udlandsforbindelser!K12,Udlandsforbindelser!M12,Udlandsforbindelser!O12,Udlandsforbindelser!Q12)/1000</f>
        <v>0.6</v>
      </c>
      <c r="Q16" s="138">
        <f>Udlandsforbindelser!N12/1000</f>
        <v>0.59</v>
      </c>
      <c r="R16" s="20">
        <f>Udlandsforbindelser!O12/1000</f>
        <v>0.6</v>
      </c>
      <c r="S16" s="381">
        <f>AVERAGE(Udlandsforbindelser!R12,Udlandsforbindelser!T12,Udlandsforbindelser!V12)/1000</f>
        <v>0.59</v>
      </c>
      <c r="T16" s="355">
        <f>AVERAGE(Udlandsforbindelser!S12,Udlandsforbindelser!U12,Udlandsforbindelser!W12)/1000</f>
        <v>0.6</v>
      </c>
      <c r="U16" s="381">
        <f>Udlandsforbindelser!X12/1000</f>
        <v>0.59</v>
      </c>
      <c r="V16" s="381">
        <f>Udlandsforbindelser!Y12/1000</f>
        <v>0.6</v>
      </c>
      <c r="W16" s="381">
        <f>Udlandsforbindelser!Z12/1000</f>
        <v>0.59</v>
      </c>
      <c r="X16" s="381">
        <f>Udlandsforbindelser!AA12/1000</f>
        <v>0.6</v>
      </c>
    </row>
    <row r="17" spans="1:45" ht="14.65" thickBot="1">
      <c r="A17" s="188">
        <f>A15</f>
        <v>0.92</v>
      </c>
      <c r="B17" s="241" t="str">
        <f>Udlandsforbindelser!A13</f>
        <v>Vestdanmark - England (VikingLink)</v>
      </c>
      <c r="C17" s="20">
        <v>0</v>
      </c>
      <c r="D17" s="20">
        <v>0</v>
      </c>
      <c r="E17" s="20">
        <v>0</v>
      </c>
      <c r="F17" s="20">
        <v>0</v>
      </c>
      <c r="G17" s="20">
        <v>0</v>
      </c>
      <c r="H17" s="20">
        <v>0</v>
      </c>
      <c r="I17" s="368">
        <f>AVERAGE(Y111,Udlandsforbindelser!B13,Udlandsforbindelser!D13/1000,Udlandsforbindelser!F13/1000)</f>
        <v>0</v>
      </c>
      <c r="J17" s="369">
        <f>AVERAGE(Z111,Udlandsforbindelser!C13,Udlandsforbindelser!E13/1000,Udlandsforbindelser!G13/1000)</f>
        <v>0</v>
      </c>
      <c r="K17" s="138">
        <f>Udlandsforbindelser!H13/1000</f>
        <v>0</v>
      </c>
      <c r="L17" s="20">
        <f>Udlandsforbindelser!I13/1000</f>
        <v>0</v>
      </c>
      <c r="M17" s="20">
        <f>Udlandsforbindelser!J13/1000</f>
        <v>0</v>
      </c>
      <c r="N17" s="20">
        <f>Udlandsforbindelser!K13/1000</f>
        <v>0</v>
      </c>
      <c r="O17" s="368">
        <f>AVERAGE(Udlandsforbindelser!H13,Udlandsforbindelser!J13,Udlandsforbindelser!L13,Udlandsforbindelser!N13,Udlandsforbindelser!P13)/1000</f>
        <v>0</v>
      </c>
      <c r="P17" s="369">
        <f>AVERAGE(Udlandsforbindelser!I13,Udlandsforbindelser!K13,Udlandsforbindelser!M13,Udlandsforbindelser!O13,Udlandsforbindelser!Q13)/1000</f>
        <v>0</v>
      </c>
      <c r="Q17" s="138">
        <f>Udlandsforbindelser!N13/1000</f>
        <v>0</v>
      </c>
      <c r="R17" s="20">
        <f>Udlandsforbindelser!O13/1000</f>
        <v>0</v>
      </c>
      <c r="S17" s="382">
        <f>AVERAGE(Udlandsforbindelser!R13,Udlandsforbindelser!T13,Udlandsforbindelser!V13)/1000</f>
        <v>1.4</v>
      </c>
      <c r="T17" s="383">
        <f>AVERAGE(Udlandsforbindelser!S13,Udlandsforbindelser!U13,Udlandsforbindelser!W13)/1000</f>
        <v>1.4</v>
      </c>
      <c r="U17" s="382">
        <f>Udlandsforbindelser!X13/1000</f>
        <v>1.4</v>
      </c>
      <c r="V17" s="382">
        <f>Udlandsforbindelser!Y13/1000</f>
        <v>1.4</v>
      </c>
      <c r="W17" s="382">
        <f>Udlandsforbindelser!Z13/1000</f>
        <v>1.4</v>
      </c>
      <c r="X17" s="382">
        <f>Udlandsforbindelser!AA13/1000</f>
        <v>1.4</v>
      </c>
      <c r="Z17" s="41">
        <f>Udlandsforbindelser!O13/1000</f>
        <v>0</v>
      </c>
      <c r="AA17" s="41">
        <f>Udlandsforbindelser!P13/1000</f>
        <v>0</v>
      </c>
      <c r="AB17" s="41">
        <f>Udlandsforbindelser!Q13/1000</f>
        <v>0</v>
      </c>
    </row>
    <row r="18" spans="1:45" ht="14.25">
      <c r="A18" s="26"/>
      <c r="B18" s="21" t="s">
        <v>26</v>
      </c>
      <c r="C18" s="32"/>
      <c r="D18" s="32"/>
      <c r="E18" s="14"/>
      <c r="F18" s="14"/>
      <c r="G18" s="14"/>
      <c r="H18" s="14"/>
      <c r="I18" s="14"/>
      <c r="J18" s="14"/>
      <c r="K18" s="14"/>
      <c r="L18" s="14"/>
      <c r="M18" s="14"/>
      <c r="N18" s="14"/>
      <c r="O18" s="14"/>
      <c r="P18" s="14"/>
      <c r="Q18" s="14"/>
      <c r="U18" s="32"/>
      <c r="V18" s="32"/>
      <c r="W18" s="14"/>
      <c r="X18" s="14"/>
      <c r="Y18" s="14"/>
      <c r="AC18" s="14"/>
      <c r="AD18" s="14"/>
      <c r="AE18" s="14"/>
      <c r="AF18" s="14"/>
      <c r="AG18" s="14"/>
      <c r="AH18" s="14"/>
      <c r="AI18" s="14"/>
      <c r="AJ18" s="14"/>
    </row>
    <row r="19" spans="1:45" ht="14.25">
      <c r="A19" s="26"/>
      <c r="B19" s="15" t="s">
        <v>66</v>
      </c>
      <c r="C19" s="14"/>
      <c r="D19" s="14"/>
      <c r="E19" s="14"/>
      <c r="F19" s="14"/>
      <c r="G19" s="14"/>
      <c r="H19" s="14"/>
      <c r="I19" s="14"/>
      <c r="J19" s="14"/>
      <c r="K19" s="14"/>
      <c r="L19" s="14"/>
      <c r="M19" s="14"/>
      <c r="N19" s="14"/>
      <c r="O19" s="14"/>
      <c r="P19" s="14"/>
      <c r="Q19" s="14"/>
      <c r="S19" s="26"/>
      <c r="T19" s="15"/>
      <c r="U19" s="14"/>
      <c r="V19" s="14"/>
      <c r="W19" s="14"/>
      <c r="X19" s="14"/>
      <c r="Y19" s="14"/>
      <c r="AC19" s="14"/>
      <c r="AD19" s="14"/>
      <c r="AE19" s="14"/>
      <c r="AF19" s="14"/>
      <c r="AG19" s="14"/>
      <c r="AH19" s="14"/>
      <c r="AI19" s="14"/>
      <c r="AJ19" s="14"/>
      <c r="AK19" s="37"/>
      <c r="AL19" s="37"/>
      <c r="AM19" s="37"/>
      <c r="AN19" s="37"/>
      <c r="AO19" s="37"/>
      <c r="AP19" s="37"/>
      <c r="AQ19" s="37"/>
      <c r="AR19" s="37"/>
      <c r="AS19" s="37"/>
    </row>
    <row r="20" spans="1:45" ht="34.15">
      <c r="A20" s="26"/>
      <c r="B20" s="104" t="s">
        <v>171</v>
      </c>
      <c r="C20" s="246" t="s">
        <v>199</v>
      </c>
      <c r="D20" s="246" t="s">
        <v>200</v>
      </c>
      <c r="E20" s="253" t="s">
        <v>201</v>
      </c>
      <c r="F20" s="253" t="s">
        <v>202</v>
      </c>
      <c r="G20" s="251" t="s">
        <v>203</v>
      </c>
      <c r="H20" s="251" t="s">
        <v>204</v>
      </c>
      <c r="I20" s="249" t="s">
        <v>205</v>
      </c>
      <c r="J20" s="249" t="s">
        <v>206</v>
      </c>
      <c r="K20" s="255" t="s">
        <v>207</v>
      </c>
      <c r="L20" s="255" t="s">
        <v>208</v>
      </c>
      <c r="M20" s="14"/>
      <c r="N20" s="26"/>
      <c r="O20" s="14"/>
      <c r="P20" s="14"/>
      <c r="Q20" s="26"/>
      <c r="S20" s="26"/>
      <c r="T20" s="111"/>
      <c r="U20" s="225"/>
      <c r="V20" s="225"/>
      <c r="W20" s="225"/>
      <c r="X20" s="225"/>
      <c r="Y20" s="225"/>
      <c r="Z20" s="225"/>
      <c r="AA20" s="225"/>
      <c r="AB20" s="225"/>
      <c r="AC20" s="225"/>
      <c r="AD20" s="225"/>
      <c r="AE20" s="14"/>
      <c r="AF20" s="26"/>
      <c r="AG20" s="14"/>
      <c r="AH20" s="14"/>
      <c r="AI20" s="26"/>
      <c r="AJ20" s="14"/>
      <c r="AK20" s="37"/>
      <c r="AL20" s="37"/>
      <c r="AM20" s="37"/>
      <c r="AN20" s="37"/>
      <c r="AO20" s="37"/>
      <c r="AP20" s="37"/>
      <c r="AQ20" s="37"/>
      <c r="AR20" s="37"/>
      <c r="AS20" s="37"/>
    </row>
    <row r="21" spans="1:45">
      <c r="A21" s="26"/>
      <c r="B21" s="242"/>
      <c r="C21" s="246" t="str">
        <f>C8</f>
        <v>Export</v>
      </c>
      <c r="D21" s="246" t="str">
        <f t="shared" ref="D21:L21" si="0">D8</f>
        <v>Import</v>
      </c>
      <c r="E21" s="246" t="str">
        <f t="shared" si="0"/>
        <v>Eksport</v>
      </c>
      <c r="F21" s="246" t="str">
        <f t="shared" si="0"/>
        <v>Import</v>
      </c>
      <c r="G21" s="246" t="str">
        <f t="shared" si="0"/>
        <v>Eksport</v>
      </c>
      <c r="H21" s="246" t="str">
        <f t="shared" si="0"/>
        <v>Import</v>
      </c>
      <c r="I21" s="246" t="str">
        <f t="shared" si="0"/>
        <v>Eksport</v>
      </c>
      <c r="J21" s="246" t="str">
        <f t="shared" si="0"/>
        <v>Import</v>
      </c>
      <c r="K21" s="246" t="str">
        <f t="shared" si="0"/>
        <v>Eksport</v>
      </c>
      <c r="L21" s="246" t="str">
        <f t="shared" si="0"/>
        <v>Import</v>
      </c>
      <c r="M21" s="14"/>
      <c r="N21" s="26"/>
      <c r="O21" s="14"/>
      <c r="P21" s="14"/>
      <c r="Q21" s="26"/>
      <c r="S21" s="26"/>
      <c r="T21" s="111"/>
      <c r="U21" s="225"/>
      <c r="V21" s="225"/>
      <c r="W21" s="225"/>
      <c r="X21" s="225"/>
      <c r="Y21" s="225"/>
      <c r="Z21" s="225"/>
      <c r="AA21" s="225"/>
      <c r="AB21" s="225"/>
      <c r="AC21" s="225"/>
      <c r="AD21" s="225"/>
      <c r="AE21" s="14"/>
      <c r="AF21" s="26"/>
      <c r="AG21" s="14"/>
      <c r="AH21" s="14"/>
      <c r="AI21" s="26"/>
      <c r="AJ21" s="14"/>
      <c r="AK21" s="37"/>
      <c r="AL21" s="37"/>
      <c r="AM21" s="37"/>
      <c r="AN21" s="37"/>
      <c r="AO21" s="37"/>
      <c r="AP21" s="37"/>
      <c r="AQ21" s="37"/>
      <c r="AR21" s="37"/>
      <c r="AS21" s="37"/>
    </row>
    <row r="22" spans="1:45">
      <c r="A22" s="26"/>
      <c r="B22" s="14"/>
      <c r="C22" s="246" t="s">
        <v>71</v>
      </c>
      <c r="D22" s="246" t="s">
        <v>71</v>
      </c>
      <c r="E22" s="253" t="s">
        <v>71</v>
      </c>
      <c r="F22" s="253" t="s">
        <v>71</v>
      </c>
      <c r="G22" s="251" t="s">
        <v>71</v>
      </c>
      <c r="H22" s="251" t="s">
        <v>71</v>
      </c>
      <c r="I22" s="249" t="s">
        <v>71</v>
      </c>
      <c r="J22" s="249" t="s">
        <v>71</v>
      </c>
      <c r="K22" s="255" t="s">
        <v>71</v>
      </c>
      <c r="L22" s="255" t="s">
        <v>71</v>
      </c>
      <c r="M22" s="102"/>
      <c r="N22" s="14"/>
      <c r="O22" s="14"/>
      <c r="P22" s="14"/>
      <c r="Q22" s="14"/>
      <c r="S22" s="26"/>
      <c r="T22" s="14"/>
      <c r="U22" s="240" t="e">
        <f>C9-#REF!</f>
        <v>#REF!</v>
      </c>
      <c r="V22" s="240" t="e">
        <f>D9-#REF!</f>
        <v>#REF!</v>
      </c>
      <c r="W22" s="240" t="e">
        <f>E9-#REF!</f>
        <v>#REF!</v>
      </c>
      <c r="X22" s="240" t="e">
        <f>F9-#REF!</f>
        <v>#REF!</v>
      </c>
      <c r="Y22" s="240" t="e">
        <f>G9-#REF!</f>
        <v>#REF!</v>
      </c>
      <c r="Z22" s="240" t="e">
        <f>H9-#REF!</f>
        <v>#REF!</v>
      </c>
      <c r="AA22" s="240" t="e">
        <f>I9-#REF!</f>
        <v>#REF!</v>
      </c>
      <c r="AB22" s="240" t="e">
        <f>J9-#REF!</f>
        <v>#REF!</v>
      </c>
      <c r="AC22" s="240" t="e">
        <f>K9-#REF!</f>
        <v>#REF!</v>
      </c>
      <c r="AD22" s="240" t="e">
        <f>L9-#REF!</f>
        <v>#REF!</v>
      </c>
      <c r="AE22" s="240" t="e">
        <f>M9-#REF!</f>
        <v>#REF!</v>
      </c>
      <c r="AF22" s="240" t="e">
        <f>N9-#REF!</f>
        <v>#REF!</v>
      </c>
      <c r="AG22" s="240" t="e">
        <f>O9-#REF!</f>
        <v>#REF!</v>
      </c>
      <c r="AH22" s="240" t="e">
        <f>P9-#REF!</f>
        <v>#REF!</v>
      </c>
      <c r="AI22" s="240" t="e">
        <f>Q9-#REF!</f>
        <v>#REF!</v>
      </c>
      <c r="AJ22" s="14"/>
      <c r="AK22" s="37"/>
      <c r="AL22" s="37"/>
      <c r="AM22" s="37"/>
      <c r="AN22" s="37"/>
      <c r="AO22" s="37"/>
      <c r="AP22" s="37"/>
      <c r="AQ22" s="37"/>
      <c r="AR22" s="37"/>
      <c r="AS22" s="37"/>
    </row>
    <row r="23" spans="1:45">
      <c r="A23" s="26"/>
      <c r="B23" s="104">
        <v>2010</v>
      </c>
      <c r="C23" s="247">
        <f>-C12*1000</f>
        <v>-1000</v>
      </c>
      <c r="D23" s="247">
        <f>D12*1000</f>
        <v>1000</v>
      </c>
      <c r="E23" s="254">
        <f>-C13*1000</f>
        <v>-740</v>
      </c>
      <c r="F23" s="254">
        <f>D13*1000</f>
        <v>680</v>
      </c>
      <c r="G23" s="252">
        <f>-C14*1000</f>
        <v>-1500</v>
      </c>
      <c r="H23" s="252">
        <f>D14*1000</f>
        <v>950</v>
      </c>
      <c r="I23" s="250">
        <f>-C9*1000</f>
        <v>-1700</v>
      </c>
      <c r="J23" s="250">
        <f>D9*1000</f>
        <v>1300</v>
      </c>
      <c r="K23" s="256">
        <f>-C10*1000</f>
        <v>-600</v>
      </c>
      <c r="L23" s="256">
        <f>D10*1000</f>
        <v>600</v>
      </c>
      <c r="M23" s="102"/>
      <c r="N23" s="14"/>
      <c r="O23" s="14"/>
      <c r="P23" s="14"/>
      <c r="Q23" s="14"/>
      <c r="S23" s="26"/>
      <c r="T23" s="111"/>
      <c r="U23" s="240" t="e">
        <f>C10-#REF!</f>
        <v>#REF!</v>
      </c>
      <c r="V23" s="240" t="e">
        <f>D10-#REF!</f>
        <v>#REF!</v>
      </c>
      <c r="W23" s="240" t="e">
        <f>E10-#REF!</f>
        <v>#REF!</v>
      </c>
      <c r="X23" s="240" t="e">
        <f>F10-#REF!</f>
        <v>#REF!</v>
      </c>
      <c r="Y23" s="240" t="e">
        <f>G10-#REF!</f>
        <v>#REF!</v>
      </c>
      <c r="Z23" s="240" t="e">
        <f>H10-#REF!</f>
        <v>#REF!</v>
      </c>
      <c r="AA23" s="240" t="e">
        <f>I10-#REF!</f>
        <v>#REF!</v>
      </c>
      <c r="AB23" s="240" t="e">
        <f>J10-#REF!</f>
        <v>#REF!</v>
      </c>
      <c r="AC23" s="240" t="e">
        <f>K10-#REF!</f>
        <v>#REF!</v>
      </c>
      <c r="AD23" s="240" t="e">
        <f>L10-#REF!</f>
        <v>#REF!</v>
      </c>
      <c r="AE23" s="240" t="e">
        <f>M10-#REF!</f>
        <v>#REF!</v>
      </c>
      <c r="AF23" s="240" t="e">
        <f>N10-#REF!</f>
        <v>#REF!</v>
      </c>
      <c r="AG23" s="240" t="e">
        <f>O10-#REF!</f>
        <v>#REF!</v>
      </c>
      <c r="AH23" s="240" t="e">
        <f>P10-#REF!</f>
        <v>#REF!</v>
      </c>
      <c r="AI23" s="240" t="e">
        <f>Q10-#REF!</f>
        <v>#REF!</v>
      </c>
      <c r="AJ23" s="14"/>
      <c r="AK23" s="37"/>
      <c r="AL23" s="37"/>
      <c r="AM23" s="37"/>
      <c r="AN23" s="37"/>
      <c r="AO23" s="37"/>
      <c r="AP23" s="37"/>
      <c r="AQ23" s="37"/>
      <c r="AR23" s="37"/>
      <c r="AS23" s="37"/>
    </row>
    <row r="24" spans="1:45">
      <c r="A24" s="26"/>
      <c r="B24" s="104">
        <v>2012</v>
      </c>
      <c r="C24" s="247">
        <f>E12*1000</f>
        <v>1000</v>
      </c>
      <c r="D24" s="247">
        <f>F12*1000</f>
        <v>1000</v>
      </c>
      <c r="E24" s="254">
        <f>-E13*1000</f>
        <v>-740</v>
      </c>
      <c r="F24" s="254">
        <f>F13*1000</f>
        <v>680</v>
      </c>
      <c r="G24" s="252">
        <f>-E14*1000</f>
        <v>-1640</v>
      </c>
      <c r="H24" s="252">
        <f>F14*1000</f>
        <v>1500</v>
      </c>
      <c r="I24" s="250">
        <f>-E9*1000</f>
        <v>-1700</v>
      </c>
      <c r="J24" s="250">
        <f>F9*1000</f>
        <v>1300</v>
      </c>
      <c r="K24" s="256">
        <f>-E10*1000</f>
        <v>-585</v>
      </c>
      <c r="L24" s="256">
        <f>F10*1000</f>
        <v>600</v>
      </c>
      <c r="M24" s="26"/>
      <c r="N24" s="14"/>
      <c r="O24" s="14"/>
      <c r="P24" s="14"/>
      <c r="Q24" s="14"/>
      <c r="S24" s="26"/>
      <c r="T24" s="111"/>
      <c r="U24" s="240"/>
      <c r="V24" s="240"/>
      <c r="W24" s="240"/>
      <c r="X24" s="240"/>
      <c r="Y24" s="240"/>
      <c r="Z24" s="240"/>
      <c r="AA24" s="240"/>
      <c r="AB24" s="240"/>
      <c r="AC24" s="240"/>
      <c r="AD24" s="240"/>
      <c r="AE24" s="240"/>
      <c r="AF24" s="240"/>
      <c r="AG24" s="240"/>
      <c r="AH24" s="240"/>
      <c r="AI24" s="240"/>
      <c r="AJ24" s="14"/>
      <c r="AK24" s="37"/>
      <c r="AL24" s="37"/>
      <c r="AM24" s="37"/>
      <c r="AN24" s="37"/>
      <c r="AO24" s="37"/>
      <c r="AP24" s="37"/>
      <c r="AQ24" s="37"/>
      <c r="AR24" s="37"/>
      <c r="AS24" s="37"/>
    </row>
    <row r="25" spans="1:45">
      <c r="A25" s="26"/>
      <c r="B25" s="104">
        <v>2015</v>
      </c>
      <c r="C25" s="248">
        <f>-I12*1000</f>
        <v>-1654.6666666666665</v>
      </c>
      <c r="D25" s="248">
        <f>J12*1000</f>
        <v>1654.6666666666665</v>
      </c>
      <c r="E25" s="254">
        <v>-740</v>
      </c>
      <c r="F25" s="254">
        <v>680</v>
      </c>
      <c r="G25" s="252">
        <f>-I14*1000</f>
        <v>-1640</v>
      </c>
      <c r="H25" s="252">
        <f>J14*1000</f>
        <v>1500</v>
      </c>
      <c r="I25" s="250">
        <v>-1700</v>
      </c>
      <c r="J25" s="250">
        <v>1300</v>
      </c>
      <c r="K25" s="256">
        <v>-600</v>
      </c>
      <c r="L25" s="256">
        <v>600</v>
      </c>
      <c r="M25" s="14"/>
      <c r="N25" s="14"/>
      <c r="O25" s="14"/>
      <c r="P25" s="14"/>
      <c r="Q25" s="14"/>
      <c r="S25" s="26"/>
      <c r="T25" s="111"/>
      <c r="U25" s="240" t="e">
        <f>C11-#REF!</f>
        <v>#REF!</v>
      </c>
      <c r="V25" s="240" t="e">
        <f>D11-#REF!</f>
        <v>#REF!</v>
      </c>
      <c r="W25" s="240" t="e">
        <f>E11-#REF!</f>
        <v>#REF!</v>
      </c>
      <c r="X25" s="240" t="e">
        <f>F11-#REF!</f>
        <v>#REF!</v>
      </c>
      <c r="Y25" s="240" t="e">
        <f>G11-#REF!</f>
        <v>#REF!</v>
      </c>
      <c r="Z25" s="240" t="e">
        <f>H11-#REF!</f>
        <v>#REF!</v>
      </c>
      <c r="AA25" s="240" t="e">
        <f>I11-#REF!</f>
        <v>#REF!</v>
      </c>
      <c r="AB25" s="240" t="e">
        <f>J11-#REF!</f>
        <v>#REF!</v>
      </c>
      <c r="AC25" s="240" t="e">
        <f>K11-#REF!</f>
        <v>#REF!</v>
      </c>
      <c r="AD25" s="240" t="e">
        <f>L11-#REF!</f>
        <v>#REF!</v>
      </c>
      <c r="AE25" s="240" t="e">
        <f>M11-#REF!</f>
        <v>#REF!</v>
      </c>
      <c r="AF25" s="240" t="e">
        <f>N11-#REF!</f>
        <v>#REF!</v>
      </c>
      <c r="AG25" s="240" t="e">
        <f>O11-#REF!</f>
        <v>#REF!</v>
      </c>
      <c r="AH25" s="240" t="e">
        <f>P11-#REF!</f>
        <v>#REF!</v>
      </c>
      <c r="AI25" s="240" t="e">
        <f>Q11-#REF!</f>
        <v>#REF!</v>
      </c>
      <c r="AJ25" s="14"/>
      <c r="AK25" s="37"/>
      <c r="AL25" s="37"/>
      <c r="AM25" s="37"/>
      <c r="AN25" s="37"/>
      <c r="AO25" s="37"/>
      <c r="AP25" s="37"/>
      <c r="AQ25" s="37"/>
      <c r="AR25" s="37"/>
      <c r="AS25" s="37"/>
    </row>
    <row r="26" spans="1:45" ht="13.15" thickBot="1">
      <c r="A26" s="26"/>
      <c r="B26" s="14"/>
      <c r="C26" s="14"/>
      <c r="D26" s="14"/>
      <c r="E26" s="14"/>
      <c r="F26" s="14"/>
      <c r="G26" s="14"/>
      <c r="H26" s="14"/>
      <c r="I26" s="14"/>
      <c r="J26" s="14"/>
      <c r="K26" s="14"/>
      <c r="L26" s="14"/>
      <c r="M26" s="101"/>
      <c r="N26" s="14"/>
      <c r="O26" s="14"/>
      <c r="P26" s="14"/>
      <c r="Q26" s="14"/>
      <c r="S26" s="26"/>
      <c r="T26" s="14"/>
      <c r="U26" s="240" t="e">
        <f>C12-#REF!</f>
        <v>#REF!</v>
      </c>
      <c r="V26" s="240" t="e">
        <f>D12-#REF!</f>
        <v>#REF!</v>
      </c>
      <c r="W26" s="240" t="e">
        <f>E12-#REF!</f>
        <v>#REF!</v>
      </c>
      <c r="X26" s="240" t="e">
        <f>F12-#REF!</f>
        <v>#REF!</v>
      </c>
      <c r="Y26" s="240" t="e">
        <f>G12-#REF!</f>
        <v>#REF!</v>
      </c>
      <c r="Z26" s="240" t="e">
        <f>H12-#REF!</f>
        <v>#REF!</v>
      </c>
      <c r="AA26" s="240" t="e">
        <f>I12-#REF!</f>
        <v>#REF!</v>
      </c>
      <c r="AB26" s="240" t="e">
        <f>J12-#REF!</f>
        <v>#REF!</v>
      </c>
      <c r="AC26" s="240" t="e">
        <f>K12-#REF!</f>
        <v>#REF!</v>
      </c>
      <c r="AD26" s="240" t="e">
        <f>L12-#REF!</f>
        <v>#REF!</v>
      </c>
      <c r="AE26" s="240" t="e">
        <f>M12-#REF!</f>
        <v>#REF!</v>
      </c>
      <c r="AF26" s="240" t="e">
        <f>N12-#REF!</f>
        <v>#REF!</v>
      </c>
      <c r="AG26" s="240" t="e">
        <f>O12-#REF!</f>
        <v>#REF!</v>
      </c>
      <c r="AH26" s="240" t="e">
        <f>P12-#REF!</f>
        <v>#REF!</v>
      </c>
      <c r="AI26" s="240" t="e">
        <f>Q12-#REF!</f>
        <v>#REF!</v>
      </c>
      <c r="AJ26" s="14"/>
      <c r="AK26" s="37"/>
      <c r="AL26" s="37"/>
      <c r="AM26" s="37"/>
      <c r="AN26" s="37"/>
      <c r="AO26" s="37"/>
      <c r="AP26" s="37"/>
      <c r="AQ26" s="37"/>
      <c r="AR26" s="37"/>
      <c r="AS26" s="37"/>
    </row>
    <row r="27" spans="1:45" ht="13.15" thickBot="1">
      <c r="A27" s="26"/>
      <c r="B27" s="104" t="s">
        <v>73</v>
      </c>
      <c r="C27" s="108"/>
      <c r="D27" s="108"/>
      <c r="E27" s="109"/>
      <c r="F27" s="109"/>
      <c r="G27" s="109"/>
      <c r="H27" s="109"/>
      <c r="I27" s="109"/>
      <c r="J27" s="109"/>
      <c r="K27" s="109"/>
      <c r="L27" s="110"/>
      <c r="M27" s="14"/>
      <c r="N27" s="189" t="s">
        <v>53</v>
      </c>
      <c r="O27" s="190" t="s">
        <v>54</v>
      </c>
      <c r="P27" s="191" t="s">
        <v>55</v>
      </c>
      <c r="Q27" s="14"/>
      <c r="S27" s="26"/>
      <c r="T27" s="111"/>
      <c r="U27" s="240" t="e">
        <f>C13-#REF!</f>
        <v>#REF!</v>
      </c>
      <c r="V27" s="240" t="e">
        <f>D13-#REF!</f>
        <v>#REF!</v>
      </c>
      <c r="W27" s="240" t="e">
        <f>E13-#REF!</f>
        <v>#REF!</v>
      </c>
      <c r="X27" s="240" t="e">
        <f>F13-#REF!</f>
        <v>#REF!</v>
      </c>
      <c r="Y27" s="240" t="e">
        <f>G13-#REF!</f>
        <v>#REF!</v>
      </c>
      <c r="Z27" s="240" t="e">
        <f>H13-#REF!</f>
        <v>#REF!</v>
      </c>
      <c r="AA27" s="240" t="e">
        <f>I13-#REF!</f>
        <v>#REF!</v>
      </c>
      <c r="AB27" s="240" t="e">
        <f>J13-#REF!</f>
        <v>#REF!</v>
      </c>
      <c r="AC27" s="240" t="e">
        <f>K13-#REF!</f>
        <v>#REF!</v>
      </c>
      <c r="AD27" s="240" t="e">
        <f>L13-#REF!</f>
        <v>#REF!</v>
      </c>
      <c r="AE27" s="240" t="e">
        <f>M13-#REF!</f>
        <v>#REF!</v>
      </c>
      <c r="AF27" s="240" t="e">
        <f>N13-#REF!</f>
        <v>#REF!</v>
      </c>
      <c r="AG27" s="240" t="e">
        <f>O13-#REF!</f>
        <v>#REF!</v>
      </c>
      <c r="AH27" s="240" t="e">
        <f>P13-#REF!</f>
        <v>#REF!</v>
      </c>
      <c r="AI27" s="240" t="e">
        <f>Q13-#REF!</f>
        <v>#REF!</v>
      </c>
      <c r="AJ27" s="14"/>
      <c r="AK27" s="37"/>
      <c r="AL27" s="37"/>
      <c r="AM27" s="37"/>
      <c r="AN27" s="37"/>
      <c r="AO27" s="37"/>
      <c r="AP27" s="37"/>
      <c r="AQ27" s="37"/>
      <c r="AR27" s="37"/>
      <c r="AS27" s="37"/>
    </row>
    <row r="28" spans="1:45" ht="34.15">
      <c r="A28" s="26"/>
      <c r="B28" s="242"/>
      <c r="C28" s="246" t="s">
        <v>199</v>
      </c>
      <c r="D28" s="246" t="s">
        <v>200</v>
      </c>
      <c r="E28" s="253" t="s">
        <v>201</v>
      </c>
      <c r="F28" s="253" t="s">
        <v>202</v>
      </c>
      <c r="G28" s="251" t="s">
        <v>203</v>
      </c>
      <c r="H28" s="251" t="s">
        <v>204</v>
      </c>
      <c r="I28" s="249" t="s">
        <v>205</v>
      </c>
      <c r="J28" s="249" t="s">
        <v>206</v>
      </c>
      <c r="K28" s="255" t="s">
        <v>207</v>
      </c>
      <c r="L28" s="255" t="s">
        <v>208</v>
      </c>
      <c r="M28" s="14"/>
      <c r="N28" s="243"/>
      <c r="O28" s="244"/>
      <c r="P28" s="245"/>
      <c r="Q28" s="14"/>
      <c r="S28" s="26"/>
      <c r="T28" s="111"/>
      <c r="U28" s="240"/>
      <c r="V28" s="240"/>
      <c r="W28" s="240"/>
      <c r="X28" s="240"/>
      <c r="Y28" s="240"/>
      <c r="Z28" s="240"/>
      <c r="AA28" s="240"/>
      <c r="AB28" s="240"/>
      <c r="AC28" s="240"/>
      <c r="AD28" s="240"/>
      <c r="AE28" s="240"/>
      <c r="AF28" s="240"/>
      <c r="AG28" s="240"/>
      <c r="AH28" s="240"/>
      <c r="AI28" s="240"/>
      <c r="AJ28" s="14"/>
      <c r="AK28" s="37"/>
      <c r="AL28" s="37"/>
      <c r="AM28" s="37"/>
      <c r="AN28" s="37"/>
      <c r="AO28" s="37"/>
      <c r="AP28" s="37"/>
      <c r="AQ28" s="37"/>
      <c r="AR28" s="37"/>
      <c r="AS28" s="37"/>
    </row>
    <row r="29" spans="1:45">
      <c r="A29" s="26"/>
      <c r="B29" s="242"/>
      <c r="C29" s="246" t="str">
        <f>C21</f>
        <v>Export</v>
      </c>
      <c r="D29" s="246" t="str">
        <f t="shared" ref="D29:L29" si="1">D21</f>
        <v>Import</v>
      </c>
      <c r="E29" s="253" t="str">
        <f t="shared" si="1"/>
        <v>Eksport</v>
      </c>
      <c r="F29" s="253" t="str">
        <f t="shared" si="1"/>
        <v>Import</v>
      </c>
      <c r="G29" s="251" t="str">
        <f t="shared" si="1"/>
        <v>Eksport</v>
      </c>
      <c r="H29" s="251" t="str">
        <f t="shared" si="1"/>
        <v>Import</v>
      </c>
      <c r="I29" s="249" t="str">
        <f t="shared" si="1"/>
        <v>Eksport</v>
      </c>
      <c r="J29" s="249" t="str">
        <f t="shared" si="1"/>
        <v>Import</v>
      </c>
      <c r="K29" s="255" t="str">
        <f t="shared" si="1"/>
        <v>Eksport</v>
      </c>
      <c r="L29" s="255" t="str">
        <f t="shared" si="1"/>
        <v>Import</v>
      </c>
      <c r="M29" s="14"/>
      <c r="N29" s="243"/>
      <c r="O29" s="244"/>
      <c r="P29" s="245"/>
      <c r="Q29" s="14"/>
      <c r="S29" s="26"/>
      <c r="T29" s="111"/>
      <c r="U29" s="240"/>
      <c r="V29" s="240"/>
      <c r="W29" s="240"/>
      <c r="X29" s="240"/>
      <c r="Y29" s="240"/>
      <c r="Z29" s="240"/>
      <c r="AA29" s="240"/>
      <c r="AB29" s="240"/>
      <c r="AC29" s="240"/>
      <c r="AD29" s="240"/>
      <c r="AE29" s="240"/>
      <c r="AF29" s="240"/>
      <c r="AG29" s="240"/>
      <c r="AH29" s="240"/>
      <c r="AI29" s="240"/>
      <c r="AJ29" s="14"/>
      <c r="AK29" s="37"/>
      <c r="AL29" s="37"/>
      <c r="AM29" s="37"/>
      <c r="AN29" s="37"/>
      <c r="AO29" s="37"/>
      <c r="AP29" s="37"/>
      <c r="AQ29" s="37"/>
      <c r="AR29" s="37"/>
      <c r="AS29" s="37"/>
    </row>
    <row r="30" spans="1:45">
      <c r="A30" s="26"/>
      <c r="B30" s="103"/>
      <c r="C30" s="281" t="s">
        <v>72</v>
      </c>
      <c r="D30" s="281" t="s">
        <v>72</v>
      </c>
      <c r="E30" s="276" t="s">
        <v>72</v>
      </c>
      <c r="F30" s="276" t="s">
        <v>72</v>
      </c>
      <c r="G30" s="271" t="s">
        <v>72</v>
      </c>
      <c r="H30" s="271" t="s">
        <v>72</v>
      </c>
      <c r="I30" s="266" t="s">
        <v>72</v>
      </c>
      <c r="J30" s="266" t="s">
        <v>72</v>
      </c>
      <c r="K30" s="257" t="s">
        <v>72</v>
      </c>
      <c r="L30" s="257" t="s">
        <v>72</v>
      </c>
      <c r="M30" s="14"/>
      <c r="N30" s="192" t="s">
        <v>178</v>
      </c>
      <c r="O30" s="192"/>
      <c r="P30" s="193"/>
      <c r="Q30" s="14"/>
      <c r="S30" s="26"/>
      <c r="T30" s="103"/>
      <c r="U30" s="240" t="e">
        <f>C14-#REF!</f>
        <v>#REF!</v>
      </c>
      <c r="V30" s="240" t="e">
        <f>D14-#REF!</f>
        <v>#REF!</v>
      </c>
      <c r="W30" s="240" t="e">
        <f>E14-#REF!</f>
        <v>#REF!</v>
      </c>
      <c r="X30" s="240" t="e">
        <f>F14-#REF!</f>
        <v>#REF!</v>
      </c>
      <c r="Y30" s="240" t="e">
        <f>G14-#REF!</f>
        <v>#REF!</v>
      </c>
      <c r="Z30" s="240" t="e">
        <f>H14-#REF!</f>
        <v>#REF!</v>
      </c>
      <c r="AA30" s="240" t="e">
        <f>I14-#REF!</f>
        <v>#REF!</v>
      </c>
      <c r="AB30" s="240" t="e">
        <f>J14-#REF!</f>
        <v>#REF!</v>
      </c>
      <c r="AC30" s="240" t="e">
        <f>K14-#REF!</f>
        <v>#REF!</v>
      </c>
      <c r="AD30" s="240" t="e">
        <f>L14-#REF!</f>
        <v>#REF!</v>
      </c>
      <c r="AE30" s="240" t="e">
        <f>M14-#REF!</f>
        <v>#REF!</v>
      </c>
      <c r="AF30" s="240" t="e">
        <f>N14-#REF!</f>
        <v>#REF!</v>
      </c>
      <c r="AG30" s="240" t="e">
        <f>O14-#REF!</f>
        <v>#REF!</v>
      </c>
      <c r="AH30" s="240" t="e">
        <f>P14-#REF!</f>
        <v>#REF!</v>
      </c>
      <c r="AI30" s="240" t="e">
        <f>Q14-#REF!</f>
        <v>#REF!</v>
      </c>
      <c r="AJ30" s="14"/>
      <c r="AK30" s="37"/>
      <c r="AL30" s="37"/>
      <c r="AM30" s="37"/>
      <c r="AN30" s="37"/>
      <c r="AO30" s="37"/>
      <c r="AP30" s="37"/>
      <c r="AQ30" s="37"/>
      <c r="AR30" s="37"/>
      <c r="AS30" s="37"/>
    </row>
    <row r="31" spans="1:45">
      <c r="A31" s="26"/>
      <c r="B31" s="104">
        <v>2010</v>
      </c>
      <c r="C31" s="282">
        <v>-916.78730448681358</v>
      </c>
      <c r="D31" s="282">
        <v>924.25733531225023</v>
      </c>
      <c r="E31" s="277">
        <v>-295.51341477337593</v>
      </c>
      <c r="F31" s="277">
        <v>271.7745176389999</v>
      </c>
      <c r="G31" s="272">
        <v>-1144.9309281881494</v>
      </c>
      <c r="H31" s="272">
        <v>861.51501312935261</v>
      </c>
      <c r="I31" s="267">
        <v>-1443.9672337024774</v>
      </c>
      <c r="J31" s="267">
        <v>1140.8282909007878</v>
      </c>
      <c r="K31" s="258">
        <v>-487.76344331544698</v>
      </c>
      <c r="L31" s="259">
        <v>492.0139285306542</v>
      </c>
      <c r="M31" s="14"/>
      <c r="N31" s="194">
        <f t="shared" ref="N31:N36" si="2">B31</f>
        <v>2010</v>
      </c>
      <c r="O31" s="195" t="s">
        <v>179</v>
      </c>
      <c r="P31" s="196" t="s">
        <v>186</v>
      </c>
      <c r="Q31" s="26"/>
      <c r="R31" s="14"/>
      <c r="S31" s="26"/>
      <c r="T31" s="111"/>
      <c r="U31" s="240" t="e">
        <f>C15-#REF!</f>
        <v>#REF!</v>
      </c>
      <c r="V31" s="240" t="e">
        <f>D15-#REF!</f>
        <v>#REF!</v>
      </c>
      <c r="W31" s="240" t="e">
        <f>E15-#REF!</f>
        <v>#REF!</v>
      </c>
      <c r="X31" s="240" t="e">
        <f>F15-#REF!</f>
        <v>#REF!</v>
      </c>
      <c r="Y31" s="240" t="e">
        <f>G15-#REF!</f>
        <v>#REF!</v>
      </c>
      <c r="Z31" s="240" t="e">
        <f>H15-#REF!</f>
        <v>#REF!</v>
      </c>
      <c r="AA31" s="240" t="e">
        <f>I15-#REF!</f>
        <v>#REF!</v>
      </c>
      <c r="AB31" s="240" t="e">
        <f>J15-#REF!</f>
        <v>#REF!</v>
      </c>
      <c r="AC31" s="240" t="e">
        <f>K15-#REF!</f>
        <v>#REF!</v>
      </c>
      <c r="AD31" s="240" t="e">
        <f>L15-#REF!</f>
        <v>#REF!</v>
      </c>
      <c r="AE31" s="240" t="e">
        <f>M15-#REF!</f>
        <v>#REF!</v>
      </c>
      <c r="AF31" s="240" t="e">
        <f>N15-#REF!</f>
        <v>#REF!</v>
      </c>
      <c r="AG31" s="240" t="e">
        <f>O15-#REF!</f>
        <v>#REF!</v>
      </c>
      <c r="AH31" s="240" t="e">
        <f>P15-#REF!</f>
        <v>#REF!</v>
      </c>
      <c r="AI31" s="240" t="e">
        <f>Q15-#REF!</f>
        <v>#REF!</v>
      </c>
      <c r="AJ31" s="14"/>
      <c r="AK31" s="37"/>
      <c r="AL31" s="37"/>
      <c r="AM31" s="37"/>
      <c r="AN31" s="37"/>
      <c r="AO31" s="37"/>
      <c r="AP31" s="37"/>
      <c r="AQ31" s="37"/>
      <c r="AR31" s="37"/>
      <c r="AS31" s="37"/>
    </row>
    <row r="32" spans="1:45">
      <c r="A32" s="26"/>
      <c r="B32" s="104">
        <v>2011</v>
      </c>
      <c r="C32" s="282">
        <v>-910.57077625570776</v>
      </c>
      <c r="D32" s="282">
        <v>897.69977168949777</v>
      </c>
      <c r="E32" s="277">
        <v>-506.58966894977169</v>
      </c>
      <c r="F32" s="277">
        <v>545.93607305936075</v>
      </c>
      <c r="G32" s="272">
        <v>-760.05125570776261</v>
      </c>
      <c r="H32" s="272">
        <v>721.26312785388131</v>
      </c>
      <c r="I32" s="267">
        <v>-809.29280983916749</v>
      </c>
      <c r="J32" s="267">
        <v>1266.8401135288552</v>
      </c>
      <c r="K32" s="258">
        <v>-576.79754020813618</v>
      </c>
      <c r="L32" s="259">
        <v>211.73131504257333</v>
      </c>
      <c r="M32" s="14"/>
      <c r="N32" s="194">
        <f t="shared" si="2"/>
        <v>2011</v>
      </c>
      <c r="O32" s="164" t="s">
        <v>180</v>
      </c>
      <c r="P32" s="164" t="s">
        <v>185</v>
      </c>
      <c r="Q32" s="14"/>
      <c r="R32" s="14"/>
      <c r="S32" s="26"/>
      <c r="T32" s="111"/>
      <c r="U32" s="240" t="e">
        <f>C16-#REF!</f>
        <v>#REF!</v>
      </c>
      <c r="V32" s="240" t="e">
        <f>D16-#REF!</f>
        <v>#REF!</v>
      </c>
      <c r="W32" s="240" t="e">
        <f>E16-#REF!</f>
        <v>#REF!</v>
      </c>
      <c r="X32" s="240" t="e">
        <f>F16-#REF!</f>
        <v>#REF!</v>
      </c>
      <c r="Y32" s="240" t="e">
        <f>G16-#REF!</f>
        <v>#REF!</v>
      </c>
      <c r="Z32" s="240" t="e">
        <f>H16-#REF!</f>
        <v>#REF!</v>
      </c>
      <c r="AA32" s="240" t="e">
        <f>I16-#REF!</f>
        <v>#REF!</v>
      </c>
      <c r="AB32" s="240" t="e">
        <f>J16-#REF!</f>
        <v>#REF!</v>
      </c>
      <c r="AC32" s="240" t="e">
        <f>K16-#REF!</f>
        <v>#REF!</v>
      </c>
      <c r="AD32" s="240" t="e">
        <f>L16-#REF!</f>
        <v>#REF!</v>
      </c>
      <c r="AE32" s="240" t="e">
        <f>M16-#REF!</f>
        <v>#REF!</v>
      </c>
      <c r="AF32" s="240" t="e">
        <f>N16-#REF!</f>
        <v>#REF!</v>
      </c>
      <c r="AG32" s="240" t="e">
        <f>O16-#REF!</f>
        <v>#REF!</v>
      </c>
      <c r="AH32" s="240" t="e">
        <f>P16-#REF!</f>
        <v>#REF!</v>
      </c>
      <c r="AI32" s="240" t="e">
        <f>Q16-#REF!</f>
        <v>#REF!</v>
      </c>
      <c r="AJ32" s="14"/>
      <c r="AK32" s="37"/>
      <c r="AL32" s="37"/>
      <c r="AM32" s="37"/>
      <c r="AN32" s="37"/>
      <c r="AO32" s="37"/>
      <c r="AP32" s="37"/>
      <c r="AQ32" s="37"/>
      <c r="AR32" s="37"/>
      <c r="AS32" s="37"/>
    </row>
    <row r="33" spans="1:45">
      <c r="A33" s="26"/>
      <c r="B33" s="104">
        <v>2012</v>
      </c>
      <c r="C33" s="282">
        <v>-876.57837652700084</v>
      </c>
      <c r="D33" s="282">
        <v>857.1480762644137</v>
      </c>
      <c r="E33" s="277">
        <v>-625.46477908437032</v>
      </c>
      <c r="F33" s="277">
        <v>633.52894166000681</v>
      </c>
      <c r="G33" s="272">
        <v>-792.25596529284167</v>
      </c>
      <c r="H33" s="272">
        <v>859.17342162347302</v>
      </c>
      <c r="I33" s="267">
        <v>-1479.2278798949651</v>
      </c>
      <c r="J33" s="267">
        <v>1236.5281424820184</v>
      </c>
      <c r="K33" s="258">
        <v>-543.15960726110291</v>
      </c>
      <c r="L33" s="259">
        <v>561.36545267724625</v>
      </c>
      <c r="M33" s="102"/>
      <c r="N33" s="194">
        <f t="shared" si="2"/>
        <v>2012</v>
      </c>
      <c r="O33" s="164" t="s">
        <v>181</v>
      </c>
      <c r="P33" s="196" t="s">
        <v>186</v>
      </c>
      <c r="Q33" s="14"/>
      <c r="R33" s="14"/>
      <c r="S33" s="26"/>
      <c r="T33" s="111"/>
      <c r="U33" s="240" t="e">
        <f>C17-#REF!</f>
        <v>#REF!</v>
      </c>
      <c r="V33" s="240" t="e">
        <f>D17-#REF!</f>
        <v>#REF!</v>
      </c>
      <c r="W33" s="240" t="e">
        <f>E17-#REF!</f>
        <v>#REF!</v>
      </c>
      <c r="X33" s="240" t="e">
        <f>F17-#REF!</f>
        <v>#REF!</v>
      </c>
      <c r="Y33" s="240" t="e">
        <f>G17-#REF!</f>
        <v>#REF!</v>
      </c>
      <c r="Z33" s="240" t="e">
        <f>H17-#REF!</f>
        <v>#REF!</v>
      </c>
      <c r="AA33" s="240" t="e">
        <f>I17-#REF!</f>
        <v>#REF!</v>
      </c>
      <c r="AB33" s="240" t="e">
        <f>J17-#REF!</f>
        <v>#REF!</v>
      </c>
      <c r="AC33" s="240" t="e">
        <f>K17-#REF!</f>
        <v>#REF!</v>
      </c>
      <c r="AD33" s="240" t="e">
        <f>L17-#REF!</f>
        <v>#REF!</v>
      </c>
      <c r="AE33" s="240" t="e">
        <f>M17-#REF!</f>
        <v>#REF!</v>
      </c>
      <c r="AF33" s="240" t="e">
        <f>N17-#REF!</f>
        <v>#REF!</v>
      </c>
      <c r="AG33" s="240" t="e">
        <f>O17-#REF!</f>
        <v>#REF!</v>
      </c>
      <c r="AH33" s="240" t="e">
        <f>P17-#REF!</f>
        <v>#REF!</v>
      </c>
      <c r="AI33" s="240" t="e">
        <f>Q17-#REF!</f>
        <v>#REF!</v>
      </c>
      <c r="AJ33" s="14"/>
      <c r="AK33" s="37"/>
      <c r="AL33" s="37"/>
      <c r="AM33" s="37"/>
      <c r="AN33" s="37"/>
      <c r="AO33" s="37"/>
      <c r="AP33" s="37"/>
      <c r="AQ33" s="37"/>
      <c r="AR33" s="37"/>
      <c r="AS33" s="37"/>
    </row>
    <row r="34" spans="1:45">
      <c r="A34" s="26"/>
      <c r="B34" s="104">
        <v>2013</v>
      </c>
      <c r="C34" s="282">
        <v>-870.50519465692435</v>
      </c>
      <c r="D34" s="282">
        <v>833.74357803402211</v>
      </c>
      <c r="E34" s="277">
        <v>-494.30174677474599</v>
      </c>
      <c r="F34" s="277">
        <v>565.06793012901016</v>
      </c>
      <c r="G34" s="272">
        <v>-636.55440118735021</v>
      </c>
      <c r="H34" s="272">
        <v>899.26932298207555</v>
      </c>
      <c r="I34" s="267">
        <v>-1215.524717433497</v>
      </c>
      <c r="J34" s="267">
        <v>1120.812878182441</v>
      </c>
      <c r="K34" s="258">
        <v>-553.30117593332568</v>
      </c>
      <c r="L34" s="259">
        <v>567.46546409407472</v>
      </c>
      <c r="M34" s="14"/>
      <c r="N34" s="194">
        <f t="shared" si="2"/>
        <v>2013</v>
      </c>
      <c r="O34" s="164" t="s">
        <v>182</v>
      </c>
      <c r="P34" s="196" t="s">
        <v>186</v>
      </c>
      <c r="Q34" s="14"/>
      <c r="R34" s="14"/>
      <c r="S34" s="26"/>
      <c r="T34" s="111"/>
      <c r="U34" s="240"/>
      <c r="V34" s="240"/>
      <c r="W34" s="226"/>
      <c r="X34" s="226"/>
      <c r="Y34" s="226"/>
      <c r="Z34" s="226"/>
      <c r="AA34" s="226"/>
      <c r="AB34" s="226"/>
      <c r="AC34" s="226"/>
      <c r="AD34" s="226"/>
      <c r="AE34" s="14"/>
      <c r="AF34" s="227"/>
      <c r="AG34" s="164"/>
      <c r="AH34" s="164"/>
      <c r="AI34" s="14"/>
      <c r="AJ34" s="14"/>
      <c r="AK34" s="37"/>
      <c r="AL34" s="37"/>
      <c r="AM34" s="37"/>
      <c r="AN34" s="37"/>
      <c r="AO34" s="37"/>
      <c r="AP34" s="37"/>
      <c r="AQ34" s="37"/>
      <c r="AR34" s="37"/>
      <c r="AS34" s="37"/>
    </row>
    <row r="35" spans="1:45">
      <c r="A35" s="26"/>
      <c r="B35" s="104">
        <v>2014</v>
      </c>
      <c r="C35" s="282">
        <v>-852.65022831050226</v>
      </c>
      <c r="D35" s="282">
        <v>807.28150684931506</v>
      </c>
      <c r="E35" s="277">
        <v>-521.16518264840181</v>
      </c>
      <c r="F35" s="277">
        <v>559.01484018264841</v>
      </c>
      <c r="G35" s="272">
        <v>-510.77625570776257</v>
      </c>
      <c r="H35" s="272">
        <v>901.05479452054794</v>
      </c>
      <c r="I35" s="267">
        <v>-1390.1416666666667</v>
      </c>
      <c r="J35" s="267">
        <v>1174.0810502283105</v>
      </c>
      <c r="K35" s="258">
        <v>-558.10616438356169</v>
      </c>
      <c r="L35" s="259">
        <v>572.39726027397262</v>
      </c>
      <c r="M35" s="100"/>
      <c r="N35" s="194">
        <f t="shared" si="2"/>
        <v>2014</v>
      </c>
      <c r="O35" s="164" t="s">
        <v>183</v>
      </c>
      <c r="P35" s="164" t="s">
        <v>185</v>
      </c>
      <c r="Q35" s="14"/>
      <c r="R35" s="14"/>
      <c r="S35" s="26"/>
      <c r="T35" s="111"/>
      <c r="U35" s="240"/>
      <c r="V35" s="240"/>
      <c r="W35" s="226"/>
      <c r="X35" s="226"/>
      <c r="Y35" s="226"/>
      <c r="Z35" s="226"/>
      <c r="AA35" s="226"/>
      <c r="AB35" s="226"/>
      <c r="AC35" s="226"/>
      <c r="AD35" s="226"/>
      <c r="AE35" s="14"/>
      <c r="AF35" s="227"/>
      <c r="AG35" s="164"/>
      <c r="AH35" s="164"/>
      <c r="AI35" s="14"/>
      <c r="AJ35" s="14"/>
      <c r="AK35" s="37"/>
      <c r="AL35" s="37"/>
      <c r="AM35" s="37"/>
      <c r="AN35" s="37"/>
      <c r="AO35" s="37"/>
      <c r="AP35" s="37"/>
      <c r="AQ35" s="37"/>
      <c r="AR35" s="37"/>
      <c r="AS35" s="37"/>
    </row>
    <row r="36" spans="1:45" ht="13.15" thickBot="1">
      <c r="A36" s="26"/>
      <c r="B36" s="104">
        <v>2015</v>
      </c>
      <c r="C36" s="283">
        <v>-1406.1998924586637</v>
      </c>
      <c r="D36" s="283">
        <v>1318.7553434601425</v>
      </c>
      <c r="E36" s="278">
        <v>-515.83868799569836</v>
      </c>
      <c r="F36" s="278">
        <v>504.04005914773489</v>
      </c>
      <c r="G36" s="273">
        <v>-273.87417663664473</v>
      </c>
      <c r="H36" s="273">
        <v>761.4410539050948</v>
      </c>
      <c r="I36" s="268">
        <v>-1530.6644710310525</v>
      </c>
      <c r="J36" s="268">
        <v>1235.8247076219923</v>
      </c>
      <c r="K36" s="260">
        <v>-542.18846619169244</v>
      </c>
      <c r="L36" s="261">
        <v>570.1115741363086</v>
      </c>
      <c r="M36" s="101"/>
      <c r="N36" s="194">
        <f t="shared" si="2"/>
        <v>2015</v>
      </c>
      <c r="O36" s="164" t="s">
        <v>184</v>
      </c>
      <c r="P36" s="196" t="s">
        <v>186</v>
      </c>
      <c r="Q36" s="26"/>
      <c r="R36" s="26"/>
      <c r="S36" s="26"/>
      <c r="T36" s="111"/>
      <c r="U36" s="226"/>
      <c r="V36" s="226"/>
      <c r="W36" s="226"/>
      <c r="X36" s="226"/>
      <c r="Y36" s="226"/>
      <c r="Z36" s="226"/>
      <c r="AA36" s="226"/>
      <c r="AB36" s="226"/>
      <c r="AC36" s="226"/>
      <c r="AD36" s="226"/>
      <c r="AE36" s="14"/>
      <c r="AF36" s="227"/>
      <c r="AG36" s="164"/>
      <c r="AH36" s="164"/>
      <c r="AI36" s="26"/>
      <c r="AJ36" s="26"/>
      <c r="AK36" s="37"/>
      <c r="AL36" s="37"/>
      <c r="AM36" s="37"/>
      <c r="AN36" s="37"/>
      <c r="AO36" s="37"/>
      <c r="AP36" s="37"/>
      <c r="AQ36" s="37"/>
      <c r="AR36" s="37"/>
      <c r="AS36" s="37"/>
    </row>
    <row r="37" spans="1:45" ht="34.15">
      <c r="A37" s="26"/>
      <c r="B37" s="107" t="s">
        <v>172</v>
      </c>
      <c r="C37" s="246" t="str">
        <f t="shared" ref="C37:L37" si="3">C20</f>
        <v>DK-Vest til Norge</v>
      </c>
      <c r="D37" s="246" t="str">
        <f t="shared" si="3"/>
        <v>Norge til DK-Vest</v>
      </c>
      <c r="E37" s="253" t="str">
        <f t="shared" si="3"/>
        <v>DK-Vest til Sverige</v>
      </c>
      <c r="F37" s="253" t="str">
        <f t="shared" si="3"/>
        <v>Sverige til DK-Vest</v>
      </c>
      <c r="G37" s="251" t="str">
        <f t="shared" si="3"/>
        <v>DK-Vest til Tyskland</v>
      </c>
      <c r="H37" s="251" t="str">
        <f t="shared" si="3"/>
        <v>Tyskland til DK-Vest</v>
      </c>
      <c r="I37" s="249" t="str">
        <f t="shared" si="3"/>
        <v>DK-Øst til Sverige</v>
      </c>
      <c r="J37" s="249" t="str">
        <f t="shared" si="3"/>
        <v>Sverige til DK-Øst</v>
      </c>
      <c r="K37" s="255" t="str">
        <f t="shared" si="3"/>
        <v>DK-Øst til Tyskland</v>
      </c>
      <c r="L37" s="255" t="str">
        <f t="shared" si="3"/>
        <v>Tyskland til DK-Øst</v>
      </c>
      <c r="M37" s="14"/>
      <c r="N37" s="26"/>
      <c r="O37" s="26"/>
      <c r="P37" s="26"/>
      <c r="Q37" s="26"/>
      <c r="S37" s="26"/>
      <c r="T37" s="225"/>
      <c r="U37" s="225"/>
      <c r="V37" s="225"/>
      <c r="W37" s="225"/>
      <c r="X37" s="225"/>
      <c r="Y37" s="225"/>
      <c r="Z37" s="225"/>
      <c r="AA37" s="225"/>
      <c r="AB37" s="225"/>
      <c r="AC37" s="225"/>
      <c r="AD37" s="225"/>
      <c r="AE37" s="14"/>
      <c r="AF37" s="26"/>
      <c r="AG37" s="26"/>
      <c r="AH37" s="26"/>
      <c r="AI37" s="26"/>
      <c r="AJ37" s="26"/>
      <c r="AK37" s="37"/>
      <c r="AL37" s="37"/>
      <c r="AM37" s="37"/>
      <c r="AN37" s="37"/>
      <c r="AO37" s="37"/>
      <c r="AP37" s="37"/>
      <c r="AQ37" s="37"/>
      <c r="AR37" s="37"/>
      <c r="AS37" s="37"/>
    </row>
    <row r="38" spans="1:45">
      <c r="A38" s="26"/>
      <c r="B38" s="105">
        <v>2010</v>
      </c>
      <c r="C38" s="284">
        <f>C31/C$23</f>
        <v>0.91678730448681356</v>
      </c>
      <c r="D38" s="284">
        <f t="shared" ref="C38:D41" si="4">D31/D$23</f>
        <v>0.92425733531225018</v>
      </c>
      <c r="E38" s="279">
        <f t="shared" ref="E38:F43" si="5">E31/E$25</f>
        <v>0.39934245239645394</v>
      </c>
      <c r="F38" s="279">
        <f t="shared" si="5"/>
        <v>0.39966840829264688</v>
      </c>
      <c r="G38" s="274">
        <f t="shared" ref="G38:H41" si="6">G31/G$23</f>
        <v>0.76328728545876634</v>
      </c>
      <c r="H38" s="274">
        <f t="shared" si="6"/>
        <v>0.90685790855721327</v>
      </c>
      <c r="I38" s="269">
        <f t="shared" ref="I38:L43" si="7">I31/I$25</f>
        <v>0.84939249041322196</v>
      </c>
      <c r="J38" s="269">
        <f t="shared" si="7"/>
        <v>0.87756022376983678</v>
      </c>
      <c r="K38" s="262">
        <f t="shared" si="7"/>
        <v>0.81293907219241168</v>
      </c>
      <c r="L38" s="263">
        <f t="shared" si="7"/>
        <v>0.82002321421775703</v>
      </c>
      <c r="M38" s="14"/>
      <c r="N38" s="14"/>
      <c r="O38" s="14"/>
      <c r="P38" s="14"/>
      <c r="Q38" s="14"/>
      <c r="S38" s="26"/>
      <c r="T38" s="103"/>
      <c r="U38" s="228"/>
      <c r="V38" s="228"/>
      <c r="W38" s="228"/>
      <c r="X38" s="228"/>
      <c r="Y38" s="228"/>
      <c r="Z38" s="228"/>
      <c r="AA38" s="228"/>
      <c r="AB38" s="228"/>
      <c r="AC38" s="228"/>
      <c r="AD38" s="228"/>
      <c r="AE38" s="14"/>
      <c r="AF38" s="14"/>
      <c r="AG38" s="14"/>
      <c r="AH38" s="14"/>
      <c r="AI38" s="14"/>
      <c r="AJ38" s="14"/>
      <c r="AK38" s="37"/>
      <c r="AL38" s="37"/>
      <c r="AM38" s="37"/>
      <c r="AN38" s="37"/>
      <c r="AO38" s="37"/>
      <c r="AP38" s="37"/>
      <c r="AQ38" s="37"/>
      <c r="AR38" s="37"/>
      <c r="AS38" s="37"/>
    </row>
    <row r="39" spans="1:45">
      <c r="A39" s="26"/>
      <c r="B39" s="105" t="s">
        <v>216</v>
      </c>
      <c r="C39" s="284">
        <f t="shared" si="4"/>
        <v>0.9105707762557077</v>
      </c>
      <c r="D39" s="284">
        <f t="shared" si="4"/>
        <v>0.89769977168949777</v>
      </c>
      <c r="E39" s="279">
        <f t="shared" si="5"/>
        <v>0.68458063371590772</v>
      </c>
      <c r="F39" s="279">
        <f t="shared" si="5"/>
        <v>0.80284716626376584</v>
      </c>
      <c r="G39" s="274">
        <f t="shared" si="6"/>
        <v>0.50670083713850844</v>
      </c>
      <c r="H39" s="274">
        <f t="shared" si="6"/>
        <v>0.75922434510934877</v>
      </c>
      <c r="I39" s="269">
        <f t="shared" si="7"/>
        <v>0.47605459402303968</v>
      </c>
      <c r="J39" s="269">
        <f t="shared" si="7"/>
        <v>0.97449239502219631</v>
      </c>
      <c r="K39" s="262">
        <f t="shared" si="7"/>
        <v>0.96132923368022694</v>
      </c>
      <c r="L39" s="263">
        <f t="shared" si="7"/>
        <v>0.35288552507095555</v>
      </c>
      <c r="M39" s="101"/>
      <c r="N39" s="14"/>
      <c r="O39" s="14"/>
      <c r="P39" s="14"/>
      <c r="Q39" s="14"/>
      <c r="S39" s="26"/>
      <c r="T39" s="103"/>
      <c r="U39" s="228"/>
      <c r="V39" s="228"/>
      <c r="W39" s="228"/>
      <c r="X39" s="228"/>
      <c r="Y39" s="228"/>
      <c r="Z39" s="228"/>
      <c r="AA39" s="228"/>
      <c r="AB39" s="228"/>
      <c r="AC39" s="228"/>
      <c r="AD39" s="228"/>
      <c r="AE39" s="14"/>
      <c r="AF39" s="14"/>
      <c r="AG39" s="14"/>
      <c r="AH39" s="14"/>
      <c r="AI39" s="14"/>
      <c r="AJ39" s="14"/>
      <c r="AK39" s="37"/>
      <c r="AL39" s="37"/>
      <c r="AM39" s="37"/>
      <c r="AN39" s="37"/>
      <c r="AO39" s="37"/>
      <c r="AP39" s="37"/>
      <c r="AQ39" s="37"/>
      <c r="AR39" s="37"/>
      <c r="AS39" s="37"/>
    </row>
    <row r="40" spans="1:45">
      <c r="A40" s="26"/>
      <c r="B40" s="105" t="s">
        <v>217</v>
      </c>
      <c r="C40" s="284">
        <f t="shared" si="4"/>
        <v>0.87657837652700088</v>
      </c>
      <c r="D40" s="284">
        <f t="shared" si="4"/>
        <v>0.85714807626441369</v>
      </c>
      <c r="E40" s="279">
        <f t="shared" si="5"/>
        <v>0.84522267443833832</v>
      </c>
      <c r="F40" s="279">
        <f t="shared" si="5"/>
        <v>0.93166020832353946</v>
      </c>
      <c r="G40" s="274">
        <f t="shared" si="6"/>
        <v>0.52817064352856113</v>
      </c>
      <c r="H40" s="274">
        <f t="shared" si="6"/>
        <v>0.90439307539312952</v>
      </c>
      <c r="I40" s="269">
        <f t="shared" si="7"/>
        <v>0.87013404699703834</v>
      </c>
      <c r="J40" s="269">
        <f t="shared" si="7"/>
        <v>0.95117549421693726</v>
      </c>
      <c r="K40" s="262">
        <f t="shared" si="7"/>
        <v>0.90526601210183821</v>
      </c>
      <c r="L40" s="263">
        <f t="shared" si="7"/>
        <v>0.93560908779541041</v>
      </c>
      <c r="M40" s="14"/>
      <c r="N40" s="14"/>
      <c r="O40" s="14"/>
      <c r="P40" s="14"/>
      <c r="Q40" s="14"/>
      <c r="S40" s="26"/>
      <c r="T40" s="103"/>
      <c r="U40" s="228"/>
      <c r="V40" s="228"/>
      <c r="W40" s="228"/>
      <c r="X40" s="228"/>
      <c r="Y40" s="228"/>
      <c r="Z40" s="228"/>
      <c r="AA40" s="228"/>
      <c r="AB40" s="228"/>
      <c r="AC40" s="228"/>
      <c r="AD40" s="228"/>
      <c r="AE40" s="14"/>
      <c r="AF40" s="14"/>
      <c r="AG40" s="14"/>
      <c r="AH40" s="14"/>
      <c r="AI40" s="14"/>
      <c r="AJ40" s="14"/>
      <c r="AK40" s="37"/>
      <c r="AL40" s="37"/>
      <c r="AM40" s="37"/>
      <c r="AN40" s="37"/>
      <c r="AO40" s="37"/>
      <c r="AP40" s="37"/>
      <c r="AQ40" s="37"/>
      <c r="AR40" s="37"/>
      <c r="AS40" s="37"/>
    </row>
    <row r="41" spans="1:45">
      <c r="A41" s="26"/>
      <c r="B41" s="105" t="s">
        <v>218</v>
      </c>
      <c r="C41" s="284">
        <f t="shared" si="4"/>
        <v>0.87050519465692433</v>
      </c>
      <c r="D41" s="284">
        <f t="shared" si="4"/>
        <v>0.8337435780340221</v>
      </c>
      <c r="E41" s="279">
        <f t="shared" si="5"/>
        <v>0.66797533347938642</v>
      </c>
      <c r="F41" s="279">
        <f t="shared" si="5"/>
        <v>0.83098225018972083</v>
      </c>
      <c r="G41" s="274">
        <f t="shared" si="6"/>
        <v>0.42436960079156683</v>
      </c>
      <c r="H41" s="274">
        <f t="shared" si="6"/>
        <v>0.94659928734955323</v>
      </c>
      <c r="I41" s="269">
        <f t="shared" si="7"/>
        <v>0.71501453966676298</v>
      </c>
      <c r="J41" s="269">
        <f t="shared" si="7"/>
        <v>0.86216375244803145</v>
      </c>
      <c r="K41" s="262">
        <f t="shared" si="7"/>
        <v>0.92216862655554277</v>
      </c>
      <c r="L41" s="263">
        <f t="shared" si="7"/>
        <v>0.94577577349012454</v>
      </c>
      <c r="M41" s="101"/>
      <c r="N41" s="14"/>
      <c r="O41" s="14"/>
      <c r="P41" s="14"/>
      <c r="Q41" s="14"/>
      <c r="S41" s="26"/>
      <c r="T41" s="103"/>
      <c r="U41" s="228"/>
      <c r="V41" s="228"/>
      <c r="W41" s="228"/>
      <c r="X41" s="228"/>
      <c r="Y41" s="228"/>
      <c r="Z41" s="228"/>
      <c r="AA41" s="228"/>
      <c r="AB41" s="228"/>
      <c r="AC41" s="228"/>
      <c r="AD41" s="228"/>
      <c r="AE41" s="14"/>
      <c r="AF41" s="14"/>
      <c r="AG41" s="14"/>
      <c r="AH41" s="14"/>
      <c r="AI41" s="14"/>
      <c r="AJ41" s="14"/>
      <c r="AK41" s="37"/>
      <c r="AL41" s="37"/>
      <c r="AM41" s="37"/>
      <c r="AN41" s="37"/>
      <c r="AO41" s="37"/>
      <c r="AP41" s="37"/>
      <c r="AQ41" s="37"/>
      <c r="AR41" s="37"/>
      <c r="AS41" s="37"/>
    </row>
    <row r="42" spans="1:45" ht="13.15" thickBot="1">
      <c r="A42" s="26"/>
      <c r="B42" s="105" t="s">
        <v>219</v>
      </c>
      <c r="C42" s="285">
        <f>C35/C$25</f>
        <v>0.51530029914011022</v>
      </c>
      <c r="D42" s="285">
        <f>D35/D$25</f>
        <v>0.48788165200401801</v>
      </c>
      <c r="E42" s="280">
        <f t="shared" si="5"/>
        <v>0.70427727384919159</v>
      </c>
      <c r="F42" s="280">
        <f t="shared" si="5"/>
        <v>0.82208064732742414</v>
      </c>
      <c r="G42" s="275">
        <f t="shared" ref="G42:H43" si="8">G35/G$25</f>
        <v>0.31144893640717231</v>
      </c>
      <c r="H42" s="275">
        <f t="shared" si="8"/>
        <v>0.60070319634703195</v>
      </c>
      <c r="I42" s="270">
        <f t="shared" si="7"/>
        <v>0.81773039215686272</v>
      </c>
      <c r="J42" s="270">
        <f t="shared" si="7"/>
        <v>0.90313926940639266</v>
      </c>
      <c r="K42" s="264">
        <f t="shared" si="7"/>
        <v>0.93017694063926948</v>
      </c>
      <c r="L42" s="265">
        <f t="shared" si="7"/>
        <v>0.95399543378995433</v>
      </c>
      <c r="M42" s="14"/>
      <c r="N42" s="14"/>
      <c r="O42" s="14"/>
      <c r="P42" s="14"/>
      <c r="Q42" s="14"/>
      <c r="S42" s="26"/>
      <c r="T42" s="103"/>
      <c r="U42" s="228"/>
      <c r="V42" s="228"/>
      <c r="W42" s="228"/>
      <c r="X42" s="228"/>
      <c r="Y42" s="228"/>
      <c r="Z42" s="228"/>
      <c r="AA42" s="228"/>
      <c r="AB42" s="228"/>
      <c r="AC42" s="228"/>
      <c r="AD42" s="228"/>
      <c r="AE42" s="14"/>
      <c r="AF42" s="14"/>
      <c r="AG42" s="14"/>
      <c r="AH42" s="14"/>
      <c r="AI42" s="14"/>
      <c r="AJ42" s="14"/>
      <c r="AK42" s="37"/>
      <c r="AL42" s="37"/>
      <c r="AM42" s="37"/>
      <c r="AN42" s="37"/>
      <c r="AO42" s="37"/>
      <c r="AP42" s="37"/>
      <c r="AQ42" s="37"/>
      <c r="AR42" s="37"/>
      <c r="AS42" s="37"/>
    </row>
    <row r="43" spans="1:45" ht="13.15" thickBot="1">
      <c r="A43" s="26"/>
      <c r="B43" s="106" t="s">
        <v>220</v>
      </c>
      <c r="C43" s="285">
        <f>C36/C$25</f>
        <v>0.84983877465269775</v>
      </c>
      <c r="D43" s="285">
        <f>D36/D$25</f>
        <v>0.79699154520153659</v>
      </c>
      <c r="E43" s="280">
        <f t="shared" si="5"/>
        <v>0.69707930810229513</v>
      </c>
      <c r="F43" s="280">
        <f t="shared" si="5"/>
        <v>0.74123538109961018</v>
      </c>
      <c r="G43" s="275">
        <f t="shared" si="8"/>
        <v>0.16699644916868581</v>
      </c>
      <c r="H43" s="275">
        <f t="shared" si="8"/>
        <v>0.50762736927006324</v>
      </c>
      <c r="I43" s="270">
        <f t="shared" si="7"/>
        <v>0.90039086531238377</v>
      </c>
      <c r="J43" s="270">
        <f t="shared" si="7"/>
        <v>0.95063439047845555</v>
      </c>
      <c r="K43" s="264">
        <f t="shared" si="7"/>
        <v>0.90364744365282068</v>
      </c>
      <c r="L43" s="265">
        <f t="shared" si="7"/>
        <v>0.95018595689384766</v>
      </c>
      <c r="M43" s="101"/>
      <c r="N43" s="14"/>
      <c r="O43" s="14"/>
      <c r="P43" s="14"/>
      <c r="Q43" s="14"/>
      <c r="S43" s="26"/>
      <c r="T43" s="103"/>
      <c r="U43" s="228"/>
      <c r="V43" s="228"/>
      <c r="W43" s="228"/>
      <c r="X43" s="228"/>
      <c r="Y43" s="228"/>
      <c r="Z43" s="228"/>
      <c r="AA43" s="228"/>
      <c r="AB43" s="228"/>
      <c r="AC43" s="228"/>
      <c r="AD43" s="228"/>
      <c r="AE43" s="14"/>
      <c r="AF43" s="14"/>
      <c r="AG43" s="14"/>
      <c r="AH43" s="14"/>
      <c r="AI43" s="14"/>
      <c r="AJ43" s="14"/>
      <c r="AK43" s="37"/>
      <c r="AL43" s="37"/>
      <c r="AM43" s="37"/>
      <c r="AN43" s="37"/>
      <c r="AO43" s="37"/>
      <c r="AP43" s="37"/>
      <c r="AQ43" s="37"/>
      <c r="AR43" s="37"/>
      <c r="AS43" s="37"/>
    </row>
    <row r="44" spans="1:45">
      <c r="A44" s="26"/>
      <c r="B44" s="14"/>
      <c r="C44" s="14"/>
      <c r="D44" s="14"/>
      <c r="E44" s="14"/>
      <c r="F44" s="14"/>
      <c r="G44" s="14"/>
      <c r="H44" s="14"/>
      <c r="I44" s="14"/>
      <c r="J44" s="14"/>
      <c r="K44" s="14"/>
      <c r="L44" s="14"/>
      <c r="M44" s="101"/>
      <c r="N44" s="14"/>
      <c r="O44" s="14"/>
      <c r="P44" s="14"/>
      <c r="Q44" s="14"/>
      <c r="S44" s="26"/>
      <c r="T44" s="14"/>
      <c r="U44" s="14"/>
      <c r="V44" s="14"/>
      <c r="W44" s="14"/>
      <c r="X44" s="14"/>
      <c r="Y44" s="14"/>
      <c r="Z44" s="14"/>
      <c r="AA44" s="14"/>
      <c r="AB44" s="14"/>
      <c r="AC44" s="14"/>
      <c r="AD44" s="14"/>
      <c r="AE44" s="14"/>
      <c r="AF44" s="14"/>
      <c r="AG44" s="14"/>
      <c r="AH44" s="14"/>
      <c r="AI44" s="14"/>
      <c r="AJ44" s="14"/>
      <c r="AK44" s="37"/>
      <c r="AL44" s="37"/>
      <c r="AM44" s="37"/>
      <c r="AN44" s="37"/>
      <c r="AO44" s="37"/>
      <c r="AP44" s="37"/>
      <c r="AQ44" s="37"/>
      <c r="AR44" s="37"/>
      <c r="AS44" s="37"/>
    </row>
    <row r="45" spans="1:45">
      <c r="A45" s="14"/>
      <c r="B45" s="177" t="s">
        <v>173</v>
      </c>
      <c r="C45" s="286" t="str">
        <f>C37</f>
        <v>DK-Vest til Norge</v>
      </c>
      <c r="D45" s="286" t="str">
        <f t="shared" ref="D45:H45" si="9">D37</f>
        <v>Norge til DK-Vest</v>
      </c>
      <c r="E45" s="290" t="str">
        <f t="shared" si="9"/>
        <v>DK-Vest til Sverige</v>
      </c>
      <c r="F45" s="290" t="str">
        <f t="shared" si="9"/>
        <v>Sverige til DK-Vest</v>
      </c>
      <c r="G45" s="289" t="str">
        <f t="shared" si="9"/>
        <v>DK-Vest til Tyskland</v>
      </c>
      <c r="H45" s="289" t="str">
        <f t="shared" si="9"/>
        <v>Tyskland til DK-Vest</v>
      </c>
      <c r="I45" s="14"/>
      <c r="J45" s="14"/>
      <c r="K45" s="14"/>
      <c r="L45" s="14"/>
      <c r="M45" s="14"/>
      <c r="N45" s="14"/>
      <c r="O45" s="14"/>
      <c r="P45" s="14"/>
      <c r="Q45" s="14"/>
      <c r="S45" s="14"/>
      <c r="T45" s="229"/>
      <c r="U45" s="230"/>
      <c r="V45" s="230"/>
      <c r="W45" s="229"/>
      <c r="X45" s="229"/>
      <c r="Y45" s="230"/>
      <c r="Z45" s="230"/>
      <c r="AA45" s="14"/>
      <c r="AB45" s="14"/>
      <c r="AC45" s="14"/>
      <c r="AD45" s="14"/>
      <c r="AE45" s="14"/>
      <c r="AF45" s="14"/>
      <c r="AG45" s="14"/>
      <c r="AH45" s="14"/>
      <c r="AI45" s="14"/>
      <c r="AJ45" s="14"/>
      <c r="AK45" s="37"/>
      <c r="AL45" s="37"/>
      <c r="AM45" s="37"/>
      <c r="AN45" s="37"/>
      <c r="AO45" s="37"/>
      <c r="AP45" s="37"/>
      <c r="AQ45" s="37"/>
      <c r="AR45" s="37"/>
      <c r="AS45" s="37"/>
    </row>
    <row r="46" spans="1:45">
      <c r="A46" s="26"/>
      <c r="B46" s="176">
        <v>2015</v>
      </c>
      <c r="C46" s="287">
        <f>G62</f>
        <v>0.98039215686274517</v>
      </c>
      <c r="D46" s="287">
        <f>H62</f>
        <v>0.98039215686274517</v>
      </c>
      <c r="E46" s="291"/>
      <c r="F46" s="291"/>
      <c r="G46" s="293">
        <f>E64</f>
        <v>0.3</v>
      </c>
      <c r="H46" s="293">
        <f>F64</f>
        <v>0.6</v>
      </c>
      <c r="I46" s="14"/>
      <c r="J46" s="14"/>
      <c r="K46" s="14"/>
      <c r="L46" s="14"/>
      <c r="M46" s="101"/>
      <c r="N46" s="14"/>
      <c r="O46" s="14"/>
      <c r="P46" s="14"/>
      <c r="Q46" s="14"/>
      <c r="S46" s="26"/>
      <c r="T46" s="231"/>
      <c r="U46" s="230"/>
      <c r="V46" s="230"/>
      <c r="W46" s="229"/>
      <c r="X46" s="229"/>
      <c r="Y46" s="230"/>
      <c r="Z46" s="230"/>
      <c r="AA46" s="14"/>
      <c r="AB46" s="14"/>
      <c r="AC46" s="14"/>
      <c r="AD46" s="14"/>
      <c r="AE46" s="14"/>
      <c r="AF46" s="14"/>
      <c r="AG46" s="14"/>
      <c r="AH46" s="14"/>
      <c r="AI46" s="14"/>
      <c r="AJ46" s="14"/>
      <c r="AK46" s="37"/>
      <c r="AL46" s="37"/>
      <c r="AM46" s="37"/>
      <c r="AN46" s="37"/>
      <c r="AO46" s="37"/>
      <c r="AP46" s="37"/>
      <c r="AQ46" s="37"/>
      <c r="AR46" s="37"/>
      <c r="AS46" s="37"/>
    </row>
    <row r="47" spans="1:45">
      <c r="A47" s="26"/>
      <c r="B47" s="175">
        <v>2019</v>
      </c>
      <c r="C47" s="288">
        <f>I62</f>
        <v>0.98039215686274517</v>
      </c>
      <c r="D47" s="288">
        <f>J62</f>
        <v>0.98039215686274517</v>
      </c>
      <c r="E47" s="292"/>
      <c r="F47" s="292"/>
      <c r="G47" s="294">
        <f>I64</f>
        <v>0.65</v>
      </c>
      <c r="H47" s="294">
        <f>J64</f>
        <v>0.79999999999999993</v>
      </c>
      <c r="I47" s="14"/>
      <c r="J47" s="14"/>
      <c r="K47" s="14"/>
      <c r="L47" s="14"/>
      <c r="M47" s="101"/>
      <c r="N47" s="14"/>
      <c r="O47" s="14"/>
      <c r="P47" s="14"/>
      <c r="Q47" s="14"/>
      <c r="S47" s="26"/>
      <c r="T47" s="231"/>
      <c r="U47" s="230"/>
      <c r="V47" s="230"/>
      <c r="W47" s="229"/>
      <c r="X47" s="229"/>
      <c r="Y47" s="230"/>
      <c r="Z47" s="230"/>
      <c r="AA47" s="14"/>
      <c r="AB47" s="14"/>
      <c r="AC47" s="14"/>
      <c r="AD47" s="14"/>
      <c r="AE47" s="14"/>
      <c r="AF47" s="14"/>
      <c r="AG47" s="14"/>
      <c r="AH47" s="14"/>
      <c r="AI47" s="14"/>
      <c r="AJ47" s="14"/>
      <c r="AK47" s="37"/>
      <c r="AL47" s="37"/>
      <c r="AM47" s="37"/>
      <c r="AN47" s="37"/>
      <c r="AO47" s="37"/>
      <c r="AP47" s="37"/>
      <c r="AQ47" s="37"/>
      <c r="AR47" s="37"/>
      <c r="AS47" s="37"/>
    </row>
    <row r="48" spans="1:45">
      <c r="A48" s="14"/>
      <c r="B48" s="175">
        <v>2021</v>
      </c>
      <c r="C48" s="288">
        <f>M62</f>
        <v>1.0416666666666667</v>
      </c>
      <c r="D48" s="288">
        <f>N62</f>
        <v>1.0416666666666667</v>
      </c>
      <c r="E48" s="292"/>
      <c r="F48" s="292"/>
      <c r="G48" s="294">
        <f>G47</f>
        <v>0.65</v>
      </c>
      <c r="H48" s="294">
        <f>H47</f>
        <v>0.79999999999999993</v>
      </c>
      <c r="I48" s="14"/>
      <c r="J48" s="14"/>
      <c r="K48" s="14"/>
      <c r="L48" s="14"/>
      <c r="M48" s="101"/>
      <c r="N48" s="14"/>
      <c r="O48" s="14"/>
      <c r="P48" s="14"/>
      <c r="Q48" s="14"/>
      <c r="S48" s="14"/>
      <c r="T48" s="231"/>
      <c r="U48" s="230"/>
      <c r="V48" s="230"/>
      <c r="W48" s="229"/>
      <c r="X48" s="229"/>
      <c r="Y48" s="230"/>
      <c r="Z48" s="230"/>
      <c r="AA48" s="14"/>
      <c r="AB48" s="14"/>
      <c r="AC48" s="14"/>
      <c r="AD48" s="14"/>
      <c r="AE48" s="14"/>
      <c r="AF48" s="14"/>
      <c r="AG48" s="14"/>
      <c r="AH48" s="14"/>
      <c r="AI48" s="14"/>
      <c r="AJ48" s="14"/>
      <c r="AK48" s="37"/>
      <c r="AL48" s="37"/>
      <c r="AM48" s="37"/>
      <c r="AN48" s="37"/>
      <c r="AO48" s="37"/>
      <c r="AP48" s="37"/>
      <c r="AQ48" s="37"/>
      <c r="AR48" s="37"/>
      <c r="AS48" s="37"/>
    </row>
    <row r="49" spans="1:45" ht="13.15" thickBot="1">
      <c r="A49" s="14"/>
      <c r="B49" s="327">
        <v>2025</v>
      </c>
      <c r="C49" s="328">
        <f>O62</f>
        <v>1.0416666666666667</v>
      </c>
      <c r="D49" s="328">
        <f>P62</f>
        <v>1.0416666666666667</v>
      </c>
      <c r="E49" s="329"/>
      <c r="F49" s="329"/>
      <c r="G49" s="330">
        <v>1</v>
      </c>
      <c r="H49" s="330">
        <v>1</v>
      </c>
      <c r="I49" s="14"/>
      <c r="J49" s="14"/>
      <c r="K49" s="14"/>
      <c r="L49" s="14"/>
      <c r="M49" s="14"/>
      <c r="N49" s="14"/>
      <c r="O49" s="14"/>
      <c r="P49" s="14"/>
      <c r="Q49" s="14"/>
      <c r="S49" s="14"/>
      <c r="T49" s="231"/>
      <c r="U49" s="230"/>
      <c r="V49" s="230"/>
      <c r="W49" s="229"/>
      <c r="X49" s="229"/>
      <c r="Y49" s="229"/>
      <c r="Z49" s="229"/>
      <c r="AA49" s="14"/>
      <c r="AB49" s="14"/>
      <c r="AC49" s="14"/>
      <c r="AD49" s="14"/>
      <c r="AE49" s="14"/>
      <c r="AF49" s="14"/>
      <c r="AG49" s="14"/>
      <c r="AH49" s="14"/>
      <c r="AI49" s="14"/>
      <c r="AJ49" s="14"/>
      <c r="AK49" s="37"/>
      <c r="AL49" s="37"/>
      <c r="AM49" s="37"/>
      <c r="AN49" s="37"/>
      <c r="AO49" s="37"/>
      <c r="AP49" s="37"/>
      <c r="AQ49" s="37"/>
      <c r="AR49" s="37"/>
      <c r="AS49" s="37"/>
    </row>
    <row r="50" spans="1:45" ht="34.15">
      <c r="A50" s="169"/>
      <c r="B50" s="331" t="s">
        <v>174</v>
      </c>
      <c r="C50" s="332" t="str">
        <f t="shared" ref="C50:L50" si="10">C37</f>
        <v>DK-Vest til Norge</v>
      </c>
      <c r="D50" s="332" t="str">
        <f t="shared" si="10"/>
        <v>Norge til DK-Vest</v>
      </c>
      <c r="E50" s="333" t="str">
        <f t="shared" si="10"/>
        <v>DK-Vest til Sverige</v>
      </c>
      <c r="F50" s="333" t="str">
        <f t="shared" si="10"/>
        <v>Sverige til DK-Vest</v>
      </c>
      <c r="G50" s="334" t="str">
        <f t="shared" si="10"/>
        <v>DK-Vest til Tyskland</v>
      </c>
      <c r="H50" s="334" t="str">
        <f t="shared" si="10"/>
        <v>Tyskland til DK-Vest</v>
      </c>
      <c r="I50" s="300" t="str">
        <f t="shared" si="10"/>
        <v>DK-Øst til Sverige</v>
      </c>
      <c r="J50" s="300" t="str">
        <f t="shared" si="10"/>
        <v>Sverige til DK-Øst</v>
      </c>
      <c r="K50" s="170" t="str">
        <f t="shared" si="10"/>
        <v>DK-Øst til Tyskland</v>
      </c>
      <c r="L50" s="170" t="str">
        <f t="shared" si="10"/>
        <v>Tyskland til DK-Øst</v>
      </c>
      <c r="M50" s="171"/>
      <c r="N50" s="14"/>
      <c r="O50" s="14"/>
      <c r="P50" s="14"/>
      <c r="Q50" s="14"/>
      <c r="S50" s="26"/>
      <c r="T50" s="232"/>
      <c r="U50" s="225"/>
      <c r="V50" s="225"/>
      <c r="W50" s="225"/>
      <c r="X50" s="225"/>
      <c r="Y50" s="225"/>
      <c r="Z50" s="225"/>
      <c r="AA50" s="225"/>
      <c r="AB50" s="225"/>
      <c r="AC50" s="225"/>
      <c r="AD50" s="225"/>
      <c r="AE50" s="14"/>
      <c r="AF50" s="14"/>
      <c r="AG50" s="14"/>
      <c r="AH50" s="14"/>
      <c r="AI50" s="14"/>
      <c r="AJ50" s="14"/>
      <c r="AK50" s="37"/>
      <c r="AL50" s="37"/>
      <c r="AM50" s="37"/>
      <c r="AN50" s="37"/>
      <c r="AO50" s="37"/>
      <c r="AP50" s="37"/>
      <c r="AQ50" s="37"/>
      <c r="AR50" s="37"/>
      <c r="AS50" s="37"/>
    </row>
    <row r="51" spans="1:45">
      <c r="A51" s="172"/>
      <c r="B51" s="342">
        <v>2010</v>
      </c>
      <c r="C51" s="298">
        <f>AVERAGE(C38,C40)</f>
        <v>0.89668284050690716</v>
      </c>
      <c r="D51" s="298">
        <f>AVERAGE(D38,D40)</f>
        <v>0.89070270578833188</v>
      </c>
      <c r="E51" s="297">
        <f t="shared" ref="E51:K51" si="11">AVERAGE(E38,E39)</f>
        <v>0.54196154305618083</v>
      </c>
      <c r="F51" s="297">
        <f t="shared" si="11"/>
        <v>0.60125778727820633</v>
      </c>
      <c r="G51" s="295">
        <f t="shared" si="11"/>
        <v>0.63499406129863734</v>
      </c>
      <c r="H51" s="295">
        <f t="shared" si="11"/>
        <v>0.83304112683328102</v>
      </c>
      <c r="I51" s="301">
        <f t="shared" si="11"/>
        <v>0.66272354221813079</v>
      </c>
      <c r="J51" s="301">
        <f t="shared" si="11"/>
        <v>0.9260263093960166</v>
      </c>
      <c r="K51" s="173">
        <f t="shared" si="11"/>
        <v>0.88713415293631925</v>
      </c>
      <c r="L51" s="173">
        <f>AVERAGE(L38,L39)</f>
        <v>0.58645436964435627</v>
      </c>
      <c r="M51" s="174"/>
      <c r="N51" s="14"/>
      <c r="O51" s="14"/>
      <c r="P51" s="14"/>
      <c r="Q51" s="14"/>
      <c r="S51" s="26"/>
      <c r="T51" s="14"/>
      <c r="U51" s="187"/>
      <c r="V51" s="187"/>
      <c r="W51" s="187"/>
      <c r="X51" s="187"/>
      <c r="Y51" s="187"/>
      <c r="Z51" s="187"/>
      <c r="AA51" s="187"/>
      <c r="AB51" s="187"/>
      <c r="AC51" s="187"/>
      <c r="AD51" s="187"/>
      <c r="AE51" s="14"/>
      <c r="AF51" s="14"/>
      <c r="AG51" s="14"/>
      <c r="AH51" s="14"/>
      <c r="AI51" s="14"/>
      <c r="AJ51" s="14"/>
      <c r="AK51" s="37"/>
      <c r="AL51" s="37"/>
      <c r="AM51" s="37"/>
      <c r="AN51" s="37"/>
      <c r="AO51" s="37"/>
      <c r="AP51" s="37"/>
      <c r="AQ51" s="37"/>
      <c r="AR51" s="37"/>
      <c r="AS51" s="37"/>
    </row>
    <row r="52" spans="1:45">
      <c r="A52" s="172"/>
      <c r="B52" s="343" t="s">
        <v>212</v>
      </c>
      <c r="C52" s="298">
        <f>AVERAGE(C40:C42)</f>
        <v>0.75412795677467848</v>
      </c>
      <c r="D52" s="298">
        <f>AVERAGE(D40:D42)</f>
        <v>0.7262577687674846</v>
      </c>
      <c r="E52" s="298">
        <f t="shared" ref="E52:L52" si="12">AVERAGE(E40:E42)</f>
        <v>0.73915842725563874</v>
      </c>
      <c r="F52" s="298">
        <f t="shared" si="12"/>
        <v>0.86157436861356151</v>
      </c>
      <c r="G52" s="295">
        <f t="shared" si="12"/>
        <v>0.42132972690910009</v>
      </c>
      <c r="H52" s="295">
        <f t="shared" si="12"/>
        <v>0.81723185302990498</v>
      </c>
      <c r="I52" s="301">
        <f t="shared" si="12"/>
        <v>0.80095965960688797</v>
      </c>
      <c r="J52" s="301">
        <f t="shared" si="12"/>
        <v>0.90549283869045372</v>
      </c>
      <c r="K52" s="173">
        <f t="shared" si="12"/>
        <v>0.91920385976555019</v>
      </c>
      <c r="L52" s="173">
        <f t="shared" si="12"/>
        <v>0.94512676502516302</v>
      </c>
      <c r="M52" s="174"/>
      <c r="N52" s="14"/>
      <c r="O52" s="14"/>
      <c r="P52" s="14"/>
      <c r="Q52" s="14"/>
      <c r="S52" s="26"/>
      <c r="T52" s="14"/>
      <c r="U52" s="187"/>
      <c r="V52" s="187"/>
      <c r="W52" s="187"/>
      <c r="X52" s="187"/>
      <c r="Y52" s="187"/>
      <c r="Z52" s="187"/>
      <c r="AA52" s="187"/>
      <c r="AB52" s="187"/>
      <c r="AC52" s="187"/>
      <c r="AD52" s="187"/>
      <c r="AE52" s="14"/>
      <c r="AF52" s="14"/>
      <c r="AG52" s="14"/>
      <c r="AH52" s="14"/>
      <c r="AI52" s="14"/>
      <c r="AJ52" s="14"/>
      <c r="AK52" s="37"/>
      <c r="AL52" s="37"/>
      <c r="AM52" s="37"/>
      <c r="AN52" s="37"/>
      <c r="AO52" s="37"/>
      <c r="AP52" s="37"/>
      <c r="AQ52" s="37"/>
      <c r="AR52" s="37"/>
      <c r="AS52" s="37"/>
    </row>
    <row r="53" spans="1:45">
      <c r="A53" s="172"/>
      <c r="B53" s="343" t="s">
        <v>211</v>
      </c>
      <c r="C53" s="298">
        <f>AVERAGE(C42:C43)</f>
        <v>0.68256953689640398</v>
      </c>
      <c r="D53" s="298">
        <f t="shared" ref="D53:L53" si="13">AVERAGE(D42:D43)</f>
        <v>0.64243659860277735</v>
      </c>
      <c r="E53" s="297">
        <f t="shared" si="13"/>
        <v>0.70067829097574341</v>
      </c>
      <c r="F53" s="297">
        <f t="shared" si="13"/>
        <v>0.78165801421351722</v>
      </c>
      <c r="G53" s="295">
        <f t="shared" si="13"/>
        <v>0.23922269278792907</v>
      </c>
      <c r="H53" s="295">
        <f t="shared" si="13"/>
        <v>0.5541652828085476</v>
      </c>
      <c r="I53" s="301">
        <f t="shared" si="13"/>
        <v>0.85906062873462319</v>
      </c>
      <c r="J53" s="301">
        <f t="shared" si="13"/>
        <v>0.92688682994242411</v>
      </c>
      <c r="K53" s="173">
        <f t="shared" si="13"/>
        <v>0.91691219214604502</v>
      </c>
      <c r="L53" s="173">
        <f t="shared" si="13"/>
        <v>0.95209069534190105</v>
      </c>
      <c r="M53" s="174"/>
      <c r="N53" s="14"/>
      <c r="O53" s="14"/>
      <c r="P53" s="14"/>
      <c r="Q53" s="14"/>
      <c r="S53" s="26"/>
      <c r="T53" s="14"/>
      <c r="U53" s="187"/>
      <c r="V53" s="187"/>
      <c r="W53" s="187"/>
      <c r="X53" s="187"/>
      <c r="Y53" s="187"/>
      <c r="Z53" s="187"/>
      <c r="AA53" s="187"/>
      <c r="AB53" s="187"/>
      <c r="AC53" s="187"/>
      <c r="AD53" s="187"/>
      <c r="AE53" s="14"/>
      <c r="AF53" s="14"/>
      <c r="AG53" s="14"/>
      <c r="AH53" s="14"/>
      <c r="AI53" s="14"/>
      <c r="AJ53" s="14"/>
      <c r="AK53" s="37"/>
      <c r="AL53" s="37"/>
      <c r="AM53" s="37"/>
      <c r="AN53" s="37"/>
      <c r="AO53" s="37"/>
      <c r="AP53" s="37"/>
      <c r="AQ53" s="37"/>
      <c r="AR53" s="37"/>
      <c r="AS53" s="37"/>
    </row>
    <row r="54" spans="1:45">
      <c r="A54" s="172">
        <v>1</v>
      </c>
      <c r="B54" s="342">
        <v>2020</v>
      </c>
      <c r="C54" s="299">
        <f>AVERAGE(C47:C48)</f>
        <v>1.0110294117647061</v>
      </c>
      <c r="D54" s="299">
        <f t="shared" ref="D54" si="14">AVERAGE(D47:D48)</f>
        <v>1.0110294117647061</v>
      </c>
      <c r="E54" s="297">
        <f>E$53+$A54*(1-E$53)/3</f>
        <v>0.80045219398382894</v>
      </c>
      <c r="F54" s="297">
        <f>F$53+$A54*(1-F$53)/3</f>
        <v>0.85443867614234481</v>
      </c>
      <c r="G54" s="296">
        <f t="shared" ref="G54:H54" si="15">AVERAGE(G47:G48)</f>
        <v>0.65</v>
      </c>
      <c r="H54" s="296">
        <f t="shared" si="15"/>
        <v>0.79999999999999993</v>
      </c>
      <c r="I54" s="301">
        <f>I$53+$A54*(1-I$53)/3</f>
        <v>0.90604041915641542</v>
      </c>
      <c r="J54" s="301">
        <f>J$53+$A54*(1-J$53)/3</f>
        <v>0.9512578866282827</v>
      </c>
      <c r="K54" s="173">
        <f>K$53+$A54*(1-K$53)/3</f>
        <v>0.94460812809736339</v>
      </c>
      <c r="L54" s="173">
        <f>L$53+$A54*(1-L$53)/3</f>
        <v>0.9680604635612674</v>
      </c>
      <c r="M54" s="174"/>
      <c r="N54" s="14"/>
      <c r="O54" s="14"/>
      <c r="P54" s="14"/>
      <c r="Q54" s="14"/>
      <c r="S54" s="26"/>
      <c r="T54" s="14"/>
      <c r="U54" s="233"/>
      <c r="V54" s="233"/>
      <c r="W54" s="187"/>
      <c r="X54" s="187"/>
      <c r="Y54" s="233"/>
      <c r="Z54" s="233"/>
      <c r="AA54" s="187"/>
      <c r="AB54" s="187"/>
      <c r="AC54" s="187"/>
      <c r="AD54" s="187"/>
      <c r="AE54" s="14"/>
      <c r="AF54" s="14"/>
      <c r="AG54" s="14"/>
      <c r="AH54" s="14"/>
      <c r="AI54" s="14"/>
      <c r="AJ54" s="14"/>
      <c r="AK54" s="37"/>
      <c r="AL54" s="37"/>
      <c r="AM54" s="37"/>
      <c r="AN54" s="37"/>
      <c r="AO54" s="37"/>
      <c r="AP54" s="37"/>
      <c r="AQ54" s="37"/>
      <c r="AR54" s="37"/>
      <c r="AS54" s="37"/>
    </row>
    <row r="55" spans="1:45">
      <c r="A55" s="172">
        <v>2</v>
      </c>
      <c r="B55" s="344">
        <v>2025</v>
      </c>
      <c r="C55" s="298">
        <v>1</v>
      </c>
      <c r="D55" s="298">
        <v>1</v>
      </c>
      <c r="E55" s="297">
        <v>1</v>
      </c>
      <c r="F55" s="297">
        <v>1</v>
      </c>
      <c r="G55" s="296">
        <f>G48</f>
        <v>0.65</v>
      </c>
      <c r="H55" s="296">
        <f>H48</f>
        <v>0.79999999999999993</v>
      </c>
      <c r="I55" s="301">
        <v>1</v>
      </c>
      <c r="J55" s="301">
        <v>1</v>
      </c>
      <c r="K55" s="185">
        <v>1</v>
      </c>
      <c r="L55" s="185">
        <v>1</v>
      </c>
      <c r="M55" s="186"/>
      <c r="N55" s="14"/>
      <c r="O55" s="14"/>
      <c r="P55" s="14"/>
      <c r="Q55" s="14"/>
      <c r="S55" s="26"/>
      <c r="T55" s="14"/>
      <c r="U55" s="187"/>
      <c r="V55" s="187"/>
      <c r="W55" s="187"/>
      <c r="X55" s="187"/>
      <c r="Y55" s="233"/>
      <c r="Z55" s="233"/>
      <c r="AA55" s="187"/>
      <c r="AB55" s="187"/>
      <c r="AC55" s="187"/>
      <c r="AD55" s="187"/>
      <c r="AE55" s="14"/>
      <c r="AF55" s="14"/>
      <c r="AG55" s="14"/>
      <c r="AH55" s="14"/>
      <c r="AI55" s="14"/>
      <c r="AJ55" s="14"/>
      <c r="AK55" s="37"/>
      <c r="AL55" s="37"/>
      <c r="AM55" s="37"/>
      <c r="AN55" s="37"/>
      <c r="AO55" s="37"/>
      <c r="AP55" s="37"/>
      <c r="AQ55" s="37"/>
      <c r="AR55" s="37"/>
      <c r="AS55" s="37"/>
    </row>
    <row r="56" spans="1:45" ht="13.15" thickBot="1">
      <c r="A56" s="335">
        <v>3</v>
      </c>
      <c r="B56" s="345">
        <v>2030</v>
      </c>
      <c r="C56" s="336">
        <f t="shared" ref="C56:L56" si="16">C$53+$A56*(1-C$53)/3</f>
        <v>1</v>
      </c>
      <c r="D56" s="336">
        <f t="shared" si="16"/>
        <v>1</v>
      </c>
      <c r="E56" s="337">
        <f t="shared" si="16"/>
        <v>1</v>
      </c>
      <c r="F56" s="337">
        <f t="shared" si="16"/>
        <v>1</v>
      </c>
      <c r="G56" s="338">
        <f t="shared" si="16"/>
        <v>1</v>
      </c>
      <c r="H56" s="338">
        <f t="shared" si="16"/>
        <v>1</v>
      </c>
      <c r="I56" s="339">
        <f t="shared" si="16"/>
        <v>1</v>
      </c>
      <c r="J56" s="339">
        <f t="shared" si="16"/>
        <v>1</v>
      </c>
      <c r="K56" s="340">
        <f t="shared" si="16"/>
        <v>1</v>
      </c>
      <c r="L56" s="340">
        <f t="shared" si="16"/>
        <v>1</v>
      </c>
      <c r="M56" s="341"/>
      <c r="N56" s="14"/>
      <c r="O56" s="14"/>
      <c r="P56" s="14"/>
      <c r="Q56" s="14"/>
      <c r="S56" s="26"/>
      <c r="T56" s="14"/>
      <c r="U56" s="187"/>
      <c r="V56" s="187"/>
      <c r="W56" s="187"/>
      <c r="X56" s="187"/>
      <c r="Y56" s="187"/>
      <c r="Z56" s="187"/>
      <c r="AA56" s="187"/>
      <c r="AB56" s="187"/>
      <c r="AC56" s="187"/>
      <c r="AD56" s="187"/>
      <c r="AE56" s="14"/>
      <c r="AF56" s="14"/>
      <c r="AG56" s="14"/>
      <c r="AH56" s="14"/>
      <c r="AI56" s="14"/>
      <c r="AJ56" s="14"/>
      <c r="AK56" s="37"/>
      <c r="AL56" s="37"/>
      <c r="AM56" s="37"/>
      <c r="AN56" s="37"/>
      <c r="AO56" s="37"/>
      <c r="AP56" s="37"/>
      <c r="AQ56" s="37"/>
      <c r="AR56" s="37"/>
      <c r="AS56" s="37"/>
    </row>
    <row r="57" spans="1:45">
      <c r="A57" s="26"/>
      <c r="B57" s="164" t="s">
        <v>170</v>
      </c>
      <c r="C57" s="14"/>
      <c r="D57" s="14"/>
      <c r="E57" s="14"/>
      <c r="F57" s="14"/>
      <c r="G57" s="14"/>
      <c r="H57" s="14"/>
      <c r="I57" s="14"/>
      <c r="J57" s="14"/>
      <c r="K57" s="14"/>
      <c r="L57" s="14"/>
      <c r="M57" s="14"/>
      <c r="N57" s="14"/>
      <c r="O57" s="14"/>
      <c r="P57" s="14"/>
      <c r="Q57" s="14"/>
      <c r="S57" s="26"/>
      <c r="T57" s="164"/>
      <c r="U57" s="14"/>
      <c r="V57" s="14"/>
      <c r="W57" s="14"/>
      <c r="X57" s="14"/>
      <c r="Y57" s="14"/>
      <c r="Z57" s="14"/>
      <c r="AA57" s="14"/>
      <c r="AB57" s="14"/>
      <c r="AC57" s="14"/>
      <c r="AD57" s="14"/>
      <c r="AE57" s="14"/>
      <c r="AF57" s="14"/>
      <c r="AG57" s="14"/>
      <c r="AH57" s="14"/>
      <c r="AI57" s="14"/>
      <c r="AJ57" s="14"/>
      <c r="AK57" s="37"/>
      <c r="AL57" s="37"/>
      <c r="AM57" s="37"/>
      <c r="AN57" s="37"/>
      <c r="AO57" s="37"/>
      <c r="AP57" s="37"/>
      <c r="AQ57" s="37"/>
      <c r="AR57" s="37"/>
      <c r="AS57" s="37"/>
    </row>
    <row r="58" spans="1:45" ht="19.5">
      <c r="A58" s="26"/>
      <c r="B58" s="129" t="s">
        <v>16</v>
      </c>
      <c r="C58" s="130" t="s">
        <v>31</v>
      </c>
      <c r="D58" s="130"/>
      <c r="E58" s="130" t="s">
        <v>33</v>
      </c>
      <c r="F58" s="130"/>
      <c r="G58" s="165">
        <v>2018</v>
      </c>
      <c r="H58" s="130"/>
      <c r="I58" s="165">
        <v>2019</v>
      </c>
      <c r="J58" s="165"/>
      <c r="K58" s="165">
        <v>2020</v>
      </c>
      <c r="L58" s="14"/>
      <c r="M58" s="165">
        <v>2021</v>
      </c>
      <c r="N58" s="14"/>
      <c r="O58" s="130" t="s">
        <v>32</v>
      </c>
      <c r="P58" s="130"/>
      <c r="Q58" s="14"/>
      <c r="S58" s="26"/>
      <c r="T58" s="129"/>
      <c r="U58" s="130"/>
      <c r="V58" s="130"/>
      <c r="W58" s="130"/>
      <c r="X58" s="130"/>
      <c r="Y58" s="165"/>
      <c r="Z58" s="130"/>
      <c r="AA58" s="165"/>
      <c r="AB58" s="165"/>
      <c r="AC58" s="165"/>
      <c r="AD58" s="14"/>
      <c r="AE58" s="165"/>
      <c r="AF58" s="14"/>
      <c r="AG58" s="130"/>
      <c r="AH58" s="130"/>
      <c r="AI58" s="14"/>
      <c r="AJ58" s="14"/>
      <c r="AK58" s="37"/>
      <c r="AL58" s="37"/>
      <c r="AM58" s="37"/>
      <c r="AN58" s="37"/>
      <c r="AO58" s="37"/>
      <c r="AP58" s="37"/>
      <c r="AQ58" s="37"/>
      <c r="AR58" s="37"/>
      <c r="AS58" s="37"/>
    </row>
    <row r="59" spans="1:45" ht="14.25">
      <c r="A59" s="26"/>
      <c r="B59" s="131"/>
      <c r="C59" s="140" t="s">
        <v>17</v>
      </c>
      <c r="D59" s="140" t="s">
        <v>13</v>
      </c>
      <c r="E59" s="140" t="s">
        <v>17</v>
      </c>
      <c r="F59" s="140" t="s">
        <v>13</v>
      </c>
      <c r="G59" s="140" t="s">
        <v>17</v>
      </c>
      <c r="H59" s="140" t="s">
        <v>13</v>
      </c>
      <c r="I59" s="140" t="s">
        <v>17</v>
      </c>
      <c r="J59" s="140" t="s">
        <v>13</v>
      </c>
      <c r="K59" s="140" t="s">
        <v>17</v>
      </c>
      <c r="L59" s="140" t="s">
        <v>13</v>
      </c>
      <c r="M59" s="140" t="s">
        <v>17</v>
      </c>
      <c r="N59" s="140" t="s">
        <v>13</v>
      </c>
      <c r="O59" s="140" t="s">
        <v>17</v>
      </c>
      <c r="P59" s="140" t="s">
        <v>13</v>
      </c>
      <c r="Q59" s="14"/>
      <c r="S59" s="26"/>
      <c r="T59" s="131"/>
      <c r="U59" s="140"/>
      <c r="V59" s="140"/>
      <c r="W59" s="140"/>
      <c r="X59" s="140"/>
      <c r="Y59" s="140"/>
      <c r="Z59" s="140"/>
      <c r="AA59" s="140"/>
      <c r="AB59" s="140"/>
      <c r="AC59" s="140"/>
      <c r="AD59" s="140"/>
      <c r="AE59" s="140"/>
      <c r="AF59" s="140"/>
      <c r="AG59" s="140"/>
      <c r="AH59" s="140"/>
      <c r="AI59" s="14"/>
      <c r="AJ59" s="14"/>
      <c r="AK59" s="37"/>
      <c r="AL59" s="37"/>
      <c r="AM59" s="37"/>
      <c r="AN59" s="37"/>
      <c r="AO59" s="37"/>
      <c r="AP59" s="37"/>
      <c r="AQ59" s="37"/>
      <c r="AR59" s="37"/>
      <c r="AS59" s="37"/>
    </row>
    <row r="60" spans="1:45" ht="14.25">
      <c r="A60" s="26"/>
      <c r="B60" s="131"/>
      <c r="C60" s="134"/>
      <c r="D60" s="135"/>
      <c r="E60" s="134"/>
      <c r="F60" s="135"/>
      <c r="G60" s="134"/>
      <c r="H60" s="135"/>
      <c r="I60" s="136"/>
      <c r="J60" s="137"/>
      <c r="K60" s="136"/>
      <c r="L60" s="137"/>
      <c r="M60" s="136"/>
      <c r="N60" s="137"/>
      <c r="O60" s="132"/>
      <c r="P60" s="133"/>
      <c r="Q60" s="14"/>
      <c r="S60" s="26"/>
      <c r="T60" s="131"/>
      <c r="U60" s="139"/>
      <c r="V60" s="139"/>
      <c r="W60" s="139"/>
      <c r="X60" s="139"/>
      <c r="Y60" s="139"/>
      <c r="Z60" s="139"/>
      <c r="AA60" s="139"/>
      <c r="AB60" s="139"/>
      <c r="AC60" s="139"/>
      <c r="AD60" s="139"/>
      <c r="AE60" s="139"/>
      <c r="AF60" s="139"/>
      <c r="AG60" s="224"/>
      <c r="AH60" s="224"/>
      <c r="AI60" s="14"/>
      <c r="AJ60" s="14"/>
      <c r="AK60" s="37"/>
      <c r="AL60" s="37"/>
      <c r="AM60" s="37"/>
      <c r="AN60" s="37"/>
      <c r="AO60" s="37"/>
      <c r="AP60" s="37"/>
      <c r="AQ60" s="37"/>
      <c r="AR60" s="37"/>
      <c r="AS60" s="37"/>
    </row>
    <row r="61" spans="1:45" ht="14.25">
      <c r="A61" s="14"/>
      <c r="B61" s="315" t="s">
        <v>214</v>
      </c>
      <c r="C61" s="316">
        <f>'LineCap RAMSES 2015'!E11/1000</f>
        <v>1</v>
      </c>
      <c r="D61" s="316">
        <f>'LineCap RAMSES 2015'!F11/1000</f>
        <v>1</v>
      </c>
      <c r="E61" s="308">
        <f>('LineCap RAMSES 2015'!E11+'LineCap RAMSES 2015'!E12)/1000</f>
        <v>1.6</v>
      </c>
      <c r="F61" s="308">
        <f>('LineCap RAMSES 2015'!F11+'LineCap RAMSES 2015'!F12)/1000</f>
        <v>1.6</v>
      </c>
      <c r="G61" s="317">
        <f>('LineCap RAMSES 2015'!E11+'LineCap RAMSES 2015'!E12)/1000</f>
        <v>1.6</v>
      </c>
      <c r="H61" s="317">
        <f>('LineCap RAMSES 2015'!F11+'LineCap RAMSES 2015'!F12)/1000</f>
        <v>1.6</v>
      </c>
      <c r="I61" s="308">
        <f>G61</f>
        <v>1.6</v>
      </c>
      <c r="J61" s="308">
        <f>H61</f>
        <v>1.6</v>
      </c>
      <c r="K61" s="308">
        <f>('LineCap RAMSES 2015'!E11+'LineCap RAMSES 2015'!E13)/1000</f>
        <v>1.7</v>
      </c>
      <c r="L61" s="308">
        <f>('LineCap RAMSES 2015'!F11+'LineCap RAMSES 2015'!F13)/1000</f>
        <v>1.7</v>
      </c>
      <c r="M61" s="308">
        <f>L61</f>
        <v>1.7</v>
      </c>
      <c r="N61" s="308">
        <f>M61</f>
        <v>1.7</v>
      </c>
      <c r="O61" s="308">
        <f>N61</f>
        <v>1.7</v>
      </c>
      <c r="P61" s="308">
        <f>O61</f>
        <v>1.7</v>
      </c>
      <c r="Q61" s="14"/>
      <c r="S61" s="14"/>
      <c r="T61" s="21"/>
      <c r="U61" s="234"/>
      <c r="V61" s="234"/>
      <c r="W61" s="167"/>
      <c r="X61" s="167"/>
      <c r="Y61" s="235"/>
      <c r="Z61" s="235"/>
      <c r="AA61" s="167"/>
      <c r="AB61" s="167"/>
      <c r="AC61" s="167"/>
      <c r="AD61" s="167"/>
      <c r="AE61" s="167"/>
      <c r="AF61" s="167"/>
      <c r="AG61" s="167"/>
      <c r="AH61" s="167"/>
      <c r="AI61" s="14"/>
      <c r="AJ61" s="14"/>
      <c r="AK61" s="37"/>
      <c r="AL61" s="37"/>
      <c r="AM61" s="37"/>
      <c r="AN61" s="37"/>
      <c r="AO61" s="37"/>
      <c r="AP61" s="37"/>
      <c r="AQ61" s="37"/>
      <c r="AR61" s="37"/>
      <c r="AS61" s="37"/>
    </row>
    <row r="62" spans="1:45" ht="14.65" thickBot="1">
      <c r="A62" s="14"/>
      <c r="B62" s="315" t="s">
        <v>196</v>
      </c>
      <c r="C62" s="318">
        <f>C61/E12</f>
        <v>1</v>
      </c>
      <c r="D62" s="318">
        <f>D61/F12</f>
        <v>1</v>
      </c>
      <c r="E62" s="318">
        <f t="shared" ref="E62:M62" si="17">E61/I12</f>
        <v>0.9669621273166803</v>
      </c>
      <c r="F62" s="318">
        <f t="shared" si="17"/>
        <v>0.9669621273166803</v>
      </c>
      <c r="G62" s="318">
        <f t="shared" si="17"/>
        <v>0.98039215686274517</v>
      </c>
      <c r="H62" s="318">
        <f t="shared" si="17"/>
        <v>0.98039215686274517</v>
      </c>
      <c r="I62" s="318">
        <f t="shared" si="17"/>
        <v>0.98039215686274517</v>
      </c>
      <c r="J62" s="318">
        <f t="shared" si="17"/>
        <v>0.98039215686274517</v>
      </c>
      <c r="K62" s="318">
        <f t="shared" si="17"/>
        <v>1.0416666666666667</v>
      </c>
      <c r="L62" s="318">
        <f t="shared" si="17"/>
        <v>1.0416666666666667</v>
      </c>
      <c r="M62" s="318">
        <f t="shared" si="17"/>
        <v>1.0416666666666667</v>
      </c>
      <c r="N62" s="318">
        <f>N61/'DATA Linecap and AF'!V12</f>
        <v>1.0416666666666667</v>
      </c>
      <c r="O62" s="318">
        <f>O61/U12</f>
        <v>1.0416666666666667</v>
      </c>
      <c r="P62" s="318">
        <f>P61/V12</f>
        <v>1.0416666666666667</v>
      </c>
      <c r="Q62" s="14"/>
      <c r="S62" s="14"/>
      <c r="T62" s="21"/>
      <c r="U62" s="168"/>
      <c r="V62" s="168"/>
      <c r="W62" s="168"/>
      <c r="X62" s="168"/>
      <c r="Y62" s="168"/>
      <c r="Z62" s="168"/>
      <c r="AA62" s="168"/>
      <c r="AB62" s="168"/>
      <c r="AC62" s="168"/>
      <c r="AD62" s="168"/>
      <c r="AE62" s="168"/>
      <c r="AF62" s="168"/>
      <c r="AG62" s="168"/>
      <c r="AH62" s="168"/>
      <c r="AI62" s="14"/>
      <c r="AJ62" s="14"/>
      <c r="AK62" s="37"/>
      <c r="AL62" s="37"/>
      <c r="AM62" s="37"/>
      <c r="AN62" s="37"/>
      <c r="AO62" s="37"/>
      <c r="AP62" s="37"/>
      <c r="AQ62" s="37"/>
      <c r="AR62" s="37"/>
      <c r="AS62" s="37"/>
    </row>
    <row r="63" spans="1:45" ht="14.65" thickBot="1">
      <c r="A63" s="14"/>
      <c r="B63" s="319" t="s">
        <v>213</v>
      </c>
      <c r="C63" s="320">
        <f>'LineCap RAMSES 2015'!F22/1000</f>
        <v>0.49199999999999999</v>
      </c>
      <c r="D63" s="320">
        <f>'LineCap RAMSES 2015'!E22/1000</f>
        <v>0.9</v>
      </c>
      <c r="E63" s="321">
        <f>C63</f>
        <v>0.49199999999999999</v>
      </c>
      <c r="F63" s="321">
        <f>D63</f>
        <v>0.9</v>
      </c>
      <c r="G63" s="321">
        <f>E63</f>
        <v>0.49199999999999999</v>
      </c>
      <c r="H63" s="321">
        <f>F63</f>
        <v>0.9</v>
      </c>
      <c r="I63" s="320">
        <f>'LineCap RAMSES 2015'!F23/1000</f>
        <v>1.0660000000000001</v>
      </c>
      <c r="J63" s="320">
        <f>'LineCap RAMSES 2015'!E23/1000</f>
        <v>1.2</v>
      </c>
      <c r="K63" s="321">
        <f>I63</f>
        <v>1.0660000000000001</v>
      </c>
      <c r="L63" s="321">
        <f>J63</f>
        <v>1.2</v>
      </c>
      <c r="M63" s="320">
        <f>'LineCap RAMSES 2015'!E24/1000</f>
        <v>2.5</v>
      </c>
      <c r="N63" s="320">
        <f>'LineCap RAMSES 2015'!F24/1000</f>
        <v>2.5</v>
      </c>
      <c r="O63" s="321"/>
      <c r="P63" s="322"/>
      <c r="Q63" s="14"/>
      <c r="S63" s="14"/>
      <c r="T63" s="21"/>
      <c r="U63" s="236"/>
      <c r="V63" s="236"/>
      <c r="W63" s="237"/>
      <c r="X63" s="237"/>
      <c r="Y63" s="237"/>
      <c r="Z63" s="237"/>
      <c r="AA63" s="236"/>
      <c r="AB63" s="236"/>
      <c r="AC63" s="237"/>
      <c r="AD63" s="237"/>
      <c r="AE63" s="236"/>
      <c r="AF63" s="236"/>
      <c r="AG63" s="237"/>
      <c r="AH63" s="237"/>
      <c r="AI63" s="14"/>
      <c r="AJ63" s="14"/>
      <c r="AK63" s="37"/>
      <c r="AL63" s="37"/>
      <c r="AM63" s="37"/>
      <c r="AN63" s="37"/>
      <c r="AO63" s="37"/>
      <c r="AP63" s="37"/>
      <c r="AQ63" s="37"/>
      <c r="AR63" s="37"/>
      <c r="AS63" s="37"/>
    </row>
    <row r="64" spans="1:45" ht="14.25">
      <c r="A64" s="26"/>
      <c r="B64" s="319" t="s">
        <v>197</v>
      </c>
      <c r="C64" s="323">
        <f>C63/E14</f>
        <v>0.3</v>
      </c>
      <c r="D64" s="323">
        <f>D63/F14</f>
        <v>0.6</v>
      </c>
      <c r="E64" s="323">
        <f t="shared" ref="E64:N64" si="18">E63/I14</f>
        <v>0.3</v>
      </c>
      <c r="F64" s="323">
        <f t="shared" si="18"/>
        <v>0.6</v>
      </c>
      <c r="G64" s="323">
        <f t="shared" si="18"/>
        <v>0.3</v>
      </c>
      <c r="H64" s="323">
        <f t="shared" si="18"/>
        <v>0.6</v>
      </c>
      <c r="I64" s="323">
        <f t="shared" si="18"/>
        <v>0.65</v>
      </c>
      <c r="J64" s="323">
        <f t="shared" si="18"/>
        <v>0.79999999999999993</v>
      </c>
      <c r="K64" s="323">
        <f t="shared" si="18"/>
        <v>0.53729838709677424</v>
      </c>
      <c r="L64" s="323">
        <f t="shared" si="18"/>
        <v>0.63157894736842102</v>
      </c>
      <c r="M64" s="323">
        <f t="shared" si="18"/>
        <v>1</v>
      </c>
      <c r="N64" s="323">
        <f t="shared" si="18"/>
        <v>1</v>
      </c>
      <c r="O64" s="323">
        <f>O63/'DATA Linecap and AF'!W14</f>
        <v>0</v>
      </c>
      <c r="P64" s="323">
        <f>P63/'DATA Linecap and AF'!X14</f>
        <v>0</v>
      </c>
      <c r="Q64" s="14"/>
      <c r="S64" s="26"/>
      <c r="T64" s="14"/>
      <c r="U64" s="168"/>
      <c r="V64" s="168"/>
      <c r="W64" s="168"/>
      <c r="X64" s="168"/>
      <c r="Y64" s="168"/>
      <c r="Z64" s="168"/>
      <c r="AA64" s="168"/>
      <c r="AB64" s="168"/>
      <c r="AC64" s="168"/>
      <c r="AD64" s="168"/>
      <c r="AE64" s="168"/>
      <c r="AF64" s="168"/>
      <c r="AG64" s="168"/>
      <c r="AH64" s="168"/>
      <c r="AI64" s="14"/>
      <c r="AJ64" s="14"/>
      <c r="AK64" s="37"/>
      <c r="AL64" s="37"/>
      <c r="AM64" s="37"/>
      <c r="AN64" s="37"/>
      <c r="AO64" s="37"/>
      <c r="AP64" s="37"/>
      <c r="AQ64" s="37"/>
      <c r="AR64" s="37"/>
      <c r="AS64" s="37"/>
    </row>
    <row r="65" spans="1:45">
      <c r="A65" s="14"/>
      <c r="B65" s="14"/>
      <c r="C65" s="14"/>
      <c r="D65" s="14"/>
      <c r="E65" s="14"/>
      <c r="F65" s="14"/>
      <c r="G65" s="14"/>
      <c r="H65" s="14"/>
      <c r="I65" s="14"/>
      <c r="J65" s="14"/>
      <c r="K65" s="14"/>
      <c r="L65" s="14"/>
      <c r="M65" s="14"/>
      <c r="N65" s="14"/>
      <c r="O65" s="14"/>
      <c r="P65" s="14"/>
      <c r="Q65" s="14"/>
      <c r="S65" s="14"/>
      <c r="T65" s="14"/>
      <c r="U65" s="14"/>
      <c r="V65" s="14"/>
      <c r="W65" s="14"/>
      <c r="X65" s="14"/>
      <c r="Y65" s="14"/>
      <c r="Z65" s="14"/>
      <c r="AA65" s="14"/>
      <c r="AB65" s="14"/>
      <c r="AC65" s="14"/>
      <c r="AD65" s="14"/>
      <c r="AE65" s="14"/>
      <c r="AF65" s="14"/>
      <c r="AG65" s="14"/>
      <c r="AH65" s="14"/>
      <c r="AI65" s="14"/>
      <c r="AJ65" s="14"/>
      <c r="AK65" s="37"/>
      <c r="AL65" s="37"/>
      <c r="AM65" s="37"/>
      <c r="AN65" s="37"/>
      <c r="AO65" s="37"/>
      <c r="AP65" s="37"/>
      <c r="AQ65" s="37"/>
      <c r="AR65" s="37"/>
      <c r="AS65" s="37"/>
    </row>
    <row r="66" spans="1:45">
      <c r="A66" s="14"/>
      <c r="B66" s="14"/>
      <c r="C66" s="14"/>
      <c r="D66" s="14"/>
      <c r="E66" s="14"/>
      <c r="F66" s="14"/>
      <c r="G66" s="14"/>
      <c r="H66" s="14"/>
      <c r="I66" s="14"/>
      <c r="J66" s="14"/>
      <c r="K66" s="14"/>
      <c r="L66" s="14"/>
      <c r="M66" s="14"/>
      <c r="N66" s="14"/>
      <c r="O66" s="14"/>
      <c r="P66" s="14"/>
      <c r="Q66" s="14"/>
      <c r="S66" s="14"/>
      <c r="T66" s="14"/>
      <c r="U66" s="14"/>
      <c r="V66" s="14"/>
      <c r="W66" s="14"/>
      <c r="X66" s="14"/>
      <c r="Y66" s="14"/>
      <c r="Z66" s="14"/>
      <c r="AA66" s="14"/>
      <c r="AB66" s="14"/>
      <c r="AC66" s="14"/>
      <c r="AD66" s="14"/>
      <c r="AE66" s="14"/>
      <c r="AF66" s="14"/>
      <c r="AG66" s="14"/>
      <c r="AH66" s="14"/>
      <c r="AI66" s="14"/>
      <c r="AJ66" s="14"/>
      <c r="AK66" s="37"/>
      <c r="AL66" s="37"/>
      <c r="AM66" s="37"/>
      <c r="AN66" s="37"/>
      <c r="AO66" s="37"/>
      <c r="AP66" s="37"/>
      <c r="AQ66" s="37"/>
      <c r="AR66" s="37"/>
      <c r="AS66" s="37"/>
    </row>
    <row r="67" spans="1:45">
      <c r="A67" s="14"/>
      <c r="B67" s="14"/>
      <c r="C67" s="14"/>
      <c r="D67" s="14"/>
      <c r="E67" s="14"/>
      <c r="F67" s="14"/>
      <c r="G67" s="14"/>
      <c r="H67" s="14"/>
      <c r="I67" s="14"/>
      <c r="J67" s="14"/>
      <c r="K67" s="14"/>
      <c r="L67" s="14"/>
      <c r="M67" s="14"/>
      <c r="N67" s="14"/>
      <c r="O67" s="14"/>
      <c r="P67" s="14"/>
      <c r="Q67" s="14"/>
      <c r="S67" s="14"/>
      <c r="T67" s="14"/>
      <c r="U67" s="14"/>
      <c r="V67" s="14"/>
      <c r="W67" s="14"/>
      <c r="X67" s="14"/>
      <c r="Y67" s="14"/>
      <c r="Z67" s="14"/>
      <c r="AA67" s="14"/>
      <c r="AB67" s="14"/>
      <c r="AC67" s="14"/>
      <c r="AD67" s="14"/>
      <c r="AE67" s="14"/>
      <c r="AF67" s="14"/>
      <c r="AG67" s="14"/>
      <c r="AH67" s="14"/>
      <c r="AI67" s="14"/>
      <c r="AJ67" s="14"/>
      <c r="AK67" s="37"/>
      <c r="AL67" s="37"/>
      <c r="AM67" s="37"/>
      <c r="AN67" s="37"/>
      <c r="AO67" s="37"/>
      <c r="AP67" s="37"/>
      <c r="AQ67" s="37"/>
      <c r="AR67" s="37"/>
      <c r="AS67" s="37"/>
    </row>
    <row r="68" spans="1:45">
      <c r="A68" s="14"/>
      <c r="B68" s="14"/>
      <c r="C68" s="14"/>
      <c r="D68" s="14"/>
      <c r="E68" s="14"/>
      <c r="F68" s="14"/>
      <c r="G68" s="14"/>
      <c r="H68" s="14"/>
      <c r="I68" s="14"/>
      <c r="J68" s="14"/>
      <c r="K68" s="14"/>
      <c r="L68" s="14"/>
      <c r="M68" s="14"/>
      <c r="N68" s="14"/>
      <c r="O68" s="14"/>
      <c r="P68" s="14"/>
      <c r="Q68" s="14"/>
      <c r="S68" s="14"/>
      <c r="T68" s="14"/>
      <c r="U68" s="14"/>
      <c r="V68" s="14"/>
      <c r="W68" s="14"/>
      <c r="X68" s="14"/>
      <c r="Y68" s="14"/>
      <c r="Z68" s="14"/>
      <c r="AA68" s="14"/>
      <c r="AB68" s="14"/>
      <c r="AC68" s="14"/>
      <c r="AD68" s="14"/>
      <c r="AE68" s="14"/>
      <c r="AF68" s="14"/>
      <c r="AG68" s="14"/>
      <c r="AH68" s="14"/>
      <c r="AI68" s="14"/>
      <c r="AJ68" s="14"/>
      <c r="AK68" s="37"/>
      <c r="AL68" s="37"/>
      <c r="AM68" s="37"/>
      <c r="AN68" s="37"/>
      <c r="AO68" s="37"/>
      <c r="AP68" s="37"/>
      <c r="AQ68" s="37"/>
      <c r="AR68" s="37"/>
      <c r="AS68" s="37"/>
    </row>
    <row r="69" spans="1:45">
      <c r="A69" s="14"/>
      <c r="B69" s="14"/>
      <c r="C69" s="14"/>
      <c r="D69" s="14"/>
      <c r="E69" s="14"/>
      <c r="F69" s="14"/>
      <c r="G69" s="14"/>
      <c r="H69" s="14"/>
      <c r="I69" s="14"/>
      <c r="J69" s="14"/>
      <c r="K69" s="14"/>
      <c r="L69" s="14"/>
      <c r="M69" s="14"/>
      <c r="N69" s="14"/>
      <c r="O69" s="14"/>
      <c r="P69" s="14"/>
      <c r="Q69" s="14"/>
      <c r="S69" s="14"/>
      <c r="T69" s="14"/>
      <c r="U69" s="14"/>
      <c r="V69" s="14"/>
      <c r="W69" s="14"/>
      <c r="X69" s="14"/>
      <c r="Y69" s="14"/>
      <c r="Z69" s="14"/>
      <c r="AA69" s="14"/>
      <c r="AB69" s="14"/>
      <c r="AC69" s="14"/>
      <c r="AD69" s="14"/>
      <c r="AE69" s="14"/>
      <c r="AF69" s="14"/>
      <c r="AG69" s="14"/>
      <c r="AH69" s="14"/>
      <c r="AI69" s="14"/>
      <c r="AJ69" s="14"/>
      <c r="AK69" s="37"/>
      <c r="AL69" s="37"/>
      <c r="AM69" s="37"/>
      <c r="AN69" s="37"/>
      <c r="AO69" s="37"/>
      <c r="AP69" s="37"/>
      <c r="AQ69" s="37"/>
      <c r="AR69" s="37"/>
      <c r="AS69" s="37"/>
    </row>
    <row r="70" spans="1:45">
      <c r="S70" s="14"/>
      <c r="T70" s="14"/>
      <c r="U70" s="14"/>
      <c r="V70" s="14"/>
      <c r="W70" s="14"/>
      <c r="X70" s="14"/>
      <c r="Y70" s="14"/>
      <c r="Z70" s="14"/>
      <c r="AA70" s="14"/>
      <c r="AB70" s="14"/>
      <c r="AC70" s="14"/>
      <c r="AD70" s="14"/>
      <c r="AE70" s="14"/>
      <c r="AF70" s="14"/>
      <c r="AG70" s="14"/>
      <c r="AH70" s="14"/>
      <c r="AI70" s="14"/>
      <c r="AJ70" s="14"/>
      <c r="AK70" s="37"/>
      <c r="AL70" s="37"/>
      <c r="AM70" s="37"/>
      <c r="AN70" s="37"/>
      <c r="AO70" s="37"/>
      <c r="AP70" s="37"/>
      <c r="AQ70" s="37"/>
      <c r="AR70" s="37"/>
      <c r="AS70" s="37"/>
    </row>
    <row r="71" spans="1:45" ht="14.25">
      <c r="S71" s="14"/>
      <c r="T71" s="197"/>
      <c r="U71" s="138"/>
      <c r="V71" s="138"/>
      <c r="W71" s="139"/>
      <c r="X71" s="139"/>
      <c r="Y71" s="139"/>
      <c r="Z71" s="139"/>
      <c r="AA71" s="139"/>
      <c r="AB71" s="139"/>
      <c r="AC71" s="139"/>
      <c r="AD71" s="139"/>
      <c r="AE71" s="139"/>
      <c r="AF71" s="139"/>
      <c r="AG71" s="139"/>
      <c r="AH71" s="139"/>
      <c r="AI71" s="130"/>
      <c r="AJ71" s="14"/>
      <c r="AK71" s="37"/>
      <c r="AL71" s="37"/>
      <c r="AM71" s="37"/>
      <c r="AN71" s="37"/>
      <c r="AO71" s="37"/>
      <c r="AP71" s="37"/>
      <c r="AQ71" s="37"/>
      <c r="AR71" s="37"/>
      <c r="AS71" s="37"/>
    </row>
    <row r="72" spans="1:45" ht="14.25">
      <c r="S72" s="14"/>
      <c r="T72" s="197"/>
      <c r="U72" s="138"/>
      <c r="V72" s="138"/>
      <c r="W72" s="139"/>
      <c r="X72" s="139"/>
      <c r="Y72" s="139"/>
      <c r="Z72" s="139"/>
      <c r="AA72" s="139"/>
      <c r="AB72" s="139"/>
      <c r="AC72" s="139"/>
      <c r="AD72" s="139"/>
      <c r="AE72" s="139"/>
      <c r="AF72" s="139"/>
      <c r="AG72" s="139"/>
      <c r="AH72" s="139"/>
      <c r="AI72" s="130"/>
      <c r="AJ72" s="14"/>
      <c r="AK72" s="37"/>
      <c r="AL72" s="37"/>
      <c r="AM72" s="37"/>
      <c r="AN72" s="37"/>
      <c r="AO72" s="37"/>
      <c r="AP72" s="37"/>
      <c r="AQ72" s="37"/>
      <c r="AR72" s="37"/>
      <c r="AS72" s="37"/>
    </row>
    <row r="73" spans="1:45" ht="14.25">
      <c r="S73" s="14"/>
      <c r="T73" s="197"/>
      <c r="U73" s="138"/>
      <c r="V73" s="138"/>
      <c r="W73" s="139"/>
      <c r="X73" s="139"/>
      <c r="Y73" s="139"/>
      <c r="Z73" s="139"/>
      <c r="AA73" s="139"/>
      <c r="AB73" s="139"/>
      <c r="AC73" s="198"/>
      <c r="AD73" s="198"/>
      <c r="AE73" s="139"/>
      <c r="AF73" s="139"/>
      <c r="AG73" s="139"/>
      <c r="AH73" s="139"/>
      <c r="AI73" s="130"/>
      <c r="AJ73" s="14"/>
      <c r="AK73" s="37"/>
      <c r="AL73" s="37"/>
      <c r="AM73" s="37"/>
      <c r="AN73" s="37"/>
      <c r="AO73" s="37"/>
      <c r="AP73" s="37"/>
      <c r="AQ73" s="37"/>
      <c r="AR73" s="37"/>
      <c r="AS73" s="37"/>
    </row>
    <row r="74" spans="1:45" ht="14.25">
      <c r="S74" s="14"/>
      <c r="T74" s="197"/>
      <c r="U74" s="138"/>
      <c r="V74" s="138"/>
      <c r="W74" s="198"/>
      <c r="X74" s="198"/>
      <c r="Y74" s="139"/>
      <c r="Z74" s="139"/>
      <c r="AA74" s="139"/>
      <c r="AB74" s="139"/>
      <c r="AC74" s="139"/>
      <c r="AD74" s="139"/>
      <c r="AE74" s="139"/>
      <c r="AF74" s="139"/>
      <c r="AG74" s="139"/>
      <c r="AH74" s="139"/>
      <c r="AI74" s="130"/>
      <c r="AJ74" s="14"/>
      <c r="AK74" s="37"/>
      <c r="AL74" s="37"/>
      <c r="AM74" s="37"/>
      <c r="AN74" s="37"/>
      <c r="AO74" s="37"/>
      <c r="AP74" s="37"/>
      <c r="AQ74" s="37"/>
      <c r="AR74" s="37"/>
      <c r="AS74" s="37"/>
    </row>
    <row r="75" spans="1:45" ht="14.25">
      <c r="S75" s="14"/>
      <c r="T75" s="197"/>
      <c r="U75" s="138"/>
      <c r="V75" s="138"/>
      <c r="W75" s="139"/>
      <c r="X75" s="139"/>
      <c r="Y75" s="139"/>
      <c r="Z75" s="139"/>
      <c r="AA75" s="139"/>
      <c r="AB75" s="139"/>
      <c r="AC75" s="139"/>
      <c r="AD75" s="139"/>
      <c r="AE75" s="139"/>
      <c r="AF75" s="139"/>
      <c r="AG75" s="139"/>
      <c r="AH75" s="139"/>
      <c r="AI75" s="130"/>
      <c r="AJ75" s="14"/>
      <c r="AK75" s="37"/>
      <c r="AL75" s="37"/>
      <c r="AM75" s="37"/>
      <c r="AN75" s="37"/>
      <c r="AO75" s="37"/>
      <c r="AP75" s="37"/>
      <c r="AQ75" s="37"/>
      <c r="AR75" s="37"/>
      <c r="AS75" s="37"/>
    </row>
    <row r="76" spans="1:45" ht="14.25">
      <c r="S76" s="14"/>
      <c r="T76" s="197"/>
      <c r="U76" s="138"/>
      <c r="V76" s="138"/>
      <c r="W76" s="198"/>
      <c r="X76" s="198"/>
      <c r="Y76" s="139"/>
      <c r="Z76" s="139"/>
      <c r="AA76" s="139"/>
      <c r="AB76" s="139"/>
      <c r="AC76" s="139"/>
      <c r="AD76" s="139"/>
      <c r="AE76" s="139"/>
      <c r="AF76" s="139"/>
      <c r="AG76" s="198"/>
      <c r="AH76" s="198"/>
      <c r="AI76" s="130"/>
      <c r="AJ76" s="14"/>
      <c r="AK76" s="37"/>
      <c r="AL76" s="37"/>
      <c r="AM76" s="37"/>
      <c r="AN76" s="37"/>
      <c r="AO76" s="37"/>
      <c r="AP76" s="37"/>
      <c r="AQ76" s="37"/>
      <c r="AR76" s="37"/>
      <c r="AS76" s="37"/>
    </row>
    <row r="77" spans="1:45">
      <c r="S77" s="14"/>
      <c r="T77" s="14"/>
      <c r="U77" s="14"/>
      <c r="V77" s="14"/>
      <c r="W77" s="14"/>
      <c r="X77" s="14"/>
      <c r="Y77" s="14"/>
      <c r="Z77" s="14"/>
      <c r="AA77" s="14"/>
      <c r="AB77" s="14"/>
      <c r="AC77" s="14"/>
      <c r="AD77" s="14"/>
      <c r="AE77" s="14"/>
      <c r="AF77" s="14"/>
      <c r="AG77" s="14"/>
      <c r="AH77" s="14"/>
      <c r="AI77" s="14"/>
      <c r="AJ77" s="14"/>
      <c r="AK77" s="37"/>
      <c r="AL77" s="37"/>
      <c r="AM77" s="37"/>
      <c r="AN77" s="37"/>
      <c r="AO77" s="37"/>
      <c r="AP77" s="37"/>
      <c r="AQ77" s="37"/>
      <c r="AR77" s="37"/>
      <c r="AS77" s="37"/>
    </row>
    <row r="78" spans="1:45">
      <c r="S78" s="14"/>
      <c r="T78" s="14"/>
      <c r="U78" s="14"/>
      <c r="V78" s="14"/>
      <c r="W78" s="14"/>
      <c r="X78" s="14"/>
      <c r="Y78" s="14"/>
      <c r="Z78" s="14"/>
      <c r="AA78" s="14"/>
      <c r="AB78" s="14"/>
      <c r="AC78" s="14"/>
      <c r="AD78" s="14"/>
      <c r="AE78" s="14"/>
      <c r="AF78" s="14"/>
      <c r="AG78" s="14"/>
      <c r="AH78" s="14"/>
      <c r="AI78" s="14"/>
      <c r="AJ78" s="14"/>
    </row>
    <row r="79" spans="1:45">
      <c r="S79" s="26"/>
      <c r="T79" s="14"/>
      <c r="U79" s="14"/>
      <c r="V79" s="14"/>
      <c r="W79" s="14"/>
      <c r="X79" s="14"/>
      <c r="Y79" s="14"/>
      <c r="Z79" s="14"/>
      <c r="AA79" s="14"/>
      <c r="AB79" s="14"/>
      <c r="AC79" s="14"/>
      <c r="AD79" s="14"/>
      <c r="AE79" s="14"/>
      <c r="AF79" s="14"/>
      <c r="AG79" s="14"/>
      <c r="AH79" s="14"/>
      <c r="AI79" s="14"/>
      <c r="AJ79" s="14"/>
    </row>
  </sheetData>
  <mergeCells count="6">
    <mergeCell ref="I7:J7"/>
    <mergeCell ref="O7:P7"/>
    <mergeCell ref="S7:T7"/>
    <mergeCell ref="C7:D7"/>
    <mergeCell ref="E7:F7"/>
    <mergeCell ref="G7:H7"/>
  </mergeCells>
  <conditionalFormatting sqref="C38:L43">
    <cfRule type="dataBar" priority="2">
      <dataBar>
        <cfvo type="min"/>
        <cfvo type="max"/>
        <color rgb="FF638EC6"/>
      </dataBar>
      <extLst>
        <ext xmlns:x14="http://schemas.microsoft.com/office/spreadsheetml/2009/9/main" uri="{B025F937-C7B1-47D3-B67F-A62EFF666E3E}">
          <x14:id>{9189E2DD-00AA-4247-BA91-90371A8878D1}</x14:id>
        </ext>
      </extLst>
    </cfRule>
  </conditionalFormatting>
  <conditionalFormatting sqref="U38:AD43">
    <cfRule type="dataBar" priority="1">
      <dataBar>
        <cfvo type="min"/>
        <cfvo type="max"/>
        <color rgb="FF638EC6"/>
      </dataBar>
      <extLst>
        <ext xmlns:x14="http://schemas.microsoft.com/office/spreadsheetml/2009/9/main" uri="{B025F937-C7B1-47D3-B67F-A62EFF666E3E}">
          <x14:id>{D87D0066-4A25-4AEB-A581-C67992C4939E}</x14:id>
        </ext>
      </extLst>
    </cfRule>
  </conditionalFormatting>
  <pageMargins left="0.7" right="0.7" top="0.75" bottom="0.75" header="0.3" footer="0.3"/>
  <legacyDrawing r:id="rId1"/>
  <extLst>
    <ext xmlns:x14="http://schemas.microsoft.com/office/spreadsheetml/2009/9/main" uri="{78C0D931-6437-407d-A8EE-F0AAD7539E65}">
      <x14:conditionalFormattings>
        <x14:conditionalFormatting xmlns:xm="http://schemas.microsoft.com/office/excel/2006/main">
          <x14:cfRule type="dataBar" id="{9189E2DD-00AA-4247-BA91-90371A8878D1}">
            <x14:dataBar minLength="0" maxLength="100" border="1" negativeBarBorderColorSameAsPositive="0">
              <x14:cfvo type="autoMin"/>
              <x14:cfvo type="autoMax"/>
              <x14:borderColor rgb="FF638EC6"/>
              <x14:negativeFillColor rgb="FFFF0000"/>
              <x14:negativeBorderColor rgb="FFFF0000"/>
              <x14:axisColor rgb="FF000000"/>
            </x14:dataBar>
          </x14:cfRule>
          <xm:sqref>C38:L43</xm:sqref>
        </x14:conditionalFormatting>
        <x14:conditionalFormatting xmlns:xm="http://schemas.microsoft.com/office/excel/2006/main">
          <x14:cfRule type="dataBar" id="{D87D0066-4A25-4AEB-A581-C67992C4939E}">
            <x14:dataBar minLength="0" maxLength="100" border="1" negativeBarBorderColorSameAsPositive="0">
              <x14:cfvo type="autoMin"/>
              <x14:cfvo type="autoMax"/>
              <x14:borderColor rgb="FF638EC6"/>
              <x14:negativeFillColor rgb="FFFF0000"/>
              <x14:negativeBorderColor rgb="FFFF0000"/>
              <x14:axisColor rgb="FF000000"/>
            </x14:dataBar>
          </x14:cfRule>
          <xm:sqref>U38:AD43</xm:sqref>
        </x14:conditionalFormatting>
      </x14:conditionalFormatting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Ark13">
    <tabColor rgb="FF0070C0"/>
  </sheetPr>
  <dimension ref="A1:AA28"/>
  <sheetViews>
    <sheetView workbookViewId="0">
      <selection activeCell="N10" sqref="N10"/>
    </sheetView>
  </sheetViews>
  <sheetFormatPr baseColWidth="10" defaultColWidth="8.796875" defaultRowHeight="12.75"/>
  <cols>
    <col min="1" max="1" width="37.73046875" style="143" customWidth="1"/>
    <col min="2" max="11" width="7.19921875" style="143" customWidth="1"/>
    <col min="12" max="12" width="7.19921875" style="143" bestFit="1" customWidth="1"/>
    <col min="13" max="13" width="6.53125" style="143" bestFit="1" customWidth="1"/>
    <col min="14" max="14" width="7.19921875" style="143" bestFit="1" customWidth="1"/>
    <col min="15" max="15" width="6.53125" style="143" bestFit="1" customWidth="1"/>
    <col min="16" max="16384" width="8.796875" style="143"/>
  </cols>
  <sheetData>
    <row r="1" spans="1:27">
      <c r="A1" s="161" t="s">
        <v>168</v>
      </c>
      <c r="B1" s="160" t="s">
        <v>167</v>
      </c>
      <c r="C1" s="160"/>
    </row>
    <row r="2" spans="1:27">
      <c r="A2" s="143" t="s">
        <v>30</v>
      </c>
    </row>
    <row r="3" spans="1:27">
      <c r="A3" s="158" t="s">
        <v>192</v>
      </c>
      <c r="B3" s="420">
        <v>2015</v>
      </c>
      <c r="C3" s="421"/>
      <c r="D3" s="420">
        <v>2016</v>
      </c>
      <c r="E3" s="421"/>
      <c r="F3" s="419">
        <v>2017</v>
      </c>
      <c r="G3" s="419"/>
      <c r="H3" s="419">
        <v>2018</v>
      </c>
      <c r="I3" s="420"/>
      <c r="J3" s="419">
        <v>2019</v>
      </c>
      <c r="K3" s="419"/>
      <c r="L3" s="419">
        <v>2020</v>
      </c>
      <c r="M3" s="420"/>
      <c r="N3" s="419">
        <v>2021</v>
      </c>
      <c r="O3" s="420"/>
      <c r="P3" s="420">
        <v>2022</v>
      </c>
      <c r="Q3" s="421"/>
      <c r="R3" s="420">
        <v>2023</v>
      </c>
      <c r="S3" s="421"/>
      <c r="T3" s="420">
        <v>2024</v>
      </c>
      <c r="U3" s="421"/>
      <c r="V3" s="417">
        <v>2025</v>
      </c>
      <c r="W3" s="418"/>
      <c r="X3" s="417">
        <v>2030</v>
      </c>
      <c r="Y3" s="418"/>
      <c r="Z3" s="422">
        <v>2035</v>
      </c>
      <c r="AA3" s="417"/>
    </row>
    <row r="4" spans="1:27">
      <c r="A4" s="157"/>
      <c r="B4" s="149" t="s">
        <v>17</v>
      </c>
      <c r="C4" s="148" t="s">
        <v>13</v>
      </c>
      <c r="D4" s="149" t="s">
        <v>17</v>
      </c>
      <c r="E4" s="159" t="s">
        <v>13</v>
      </c>
      <c r="F4" s="149" t="s">
        <v>17</v>
      </c>
      <c r="G4" s="148" t="s">
        <v>13</v>
      </c>
      <c r="H4" s="149" t="s">
        <v>17</v>
      </c>
      <c r="I4" s="159" t="s">
        <v>13</v>
      </c>
      <c r="J4" s="149" t="s">
        <v>17</v>
      </c>
      <c r="K4" s="148" t="s">
        <v>13</v>
      </c>
      <c r="L4" s="149" t="s">
        <v>17</v>
      </c>
      <c r="M4" s="146" t="s">
        <v>13</v>
      </c>
      <c r="N4" s="149" t="s">
        <v>17</v>
      </c>
      <c r="O4" s="146" t="s">
        <v>13</v>
      </c>
      <c r="P4" s="149" t="s">
        <v>17</v>
      </c>
      <c r="Q4" s="156" t="s">
        <v>13</v>
      </c>
      <c r="R4" s="149" t="s">
        <v>17</v>
      </c>
      <c r="S4" s="156" t="s">
        <v>13</v>
      </c>
      <c r="T4" s="149" t="s">
        <v>17</v>
      </c>
      <c r="U4" s="156" t="s">
        <v>13</v>
      </c>
      <c r="V4" s="147" t="s">
        <v>17</v>
      </c>
      <c r="W4" s="156" t="s">
        <v>13</v>
      </c>
      <c r="X4" s="147" t="s">
        <v>17</v>
      </c>
      <c r="Y4" s="156" t="s">
        <v>13</v>
      </c>
      <c r="Z4" s="147" t="s">
        <v>17</v>
      </c>
      <c r="AA4" s="146" t="s">
        <v>13</v>
      </c>
    </row>
    <row r="5" spans="1:27">
      <c r="A5" s="153" t="s">
        <v>57</v>
      </c>
      <c r="B5" s="152">
        <v>1.7</v>
      </c>
      <c r="C5" s="154">
        <v>1.3</v>
      </c>
      <c r="D5" s="202">
        <v>1700</v>
      </c>
      <c r="E5" s="203">
        <v>1300</v>
      </c>
      <c r="F5" s="202">
        <f t="shared" ref="F5:U13" si="0">D5</f>
        <v>1700</v>
      </c>
      <c r="G5" s="211">
        <f t="shared" si="0"/>
        <v>1300</v>
      </c>
      <c r="H5" s="203">
        <f t="shared" si="0"/>
        <v>1700</v>
      </c>
      <c r="I5" s="203">
        <f t="shared" si="0"/>
        <v>1300</v>
      </c>
      <c r="J5" s="202">
        <f t="shared" si="0"/>
        <v>1700</v>
      </c>
      <c r="K5" s="211">
        <f t="shared" si="0"/>
        <v>1300</v>
      </c>
      <c r="L5" s="203">
        <f t="shared" si="0"/>
        <v>1700</v>
      </c>
      <c r="M5" s="203">
        <f t="shared" si="0"/>
        <v>1300</v>
      </c>
      <c r="N5" s="202">
        <f t="shared" si="0"/>
        <v>1700</v>
      </c>
      <c r="O5" s="211">
        <f t="shared" si="0"/>
        <v>1300</v>
      </c>
      <c r="P5" s="203">
        <f t="shared" si="0"/>
        <v>1700</v>
      </c>
      <c r="Q5" s="203">
        <f t="shared" si="0"/>
        <v>1300</v>
      </c>
      <c r="R5" s="202">
        <f t="shared" si="0"/>
        <v>1700</v>
      </c>
      <c r="S5" s="211">
        <f t="shared" si="0"/>
        <v>1300</v>
      </c>
      <c r="T5" s="203">
        <f t="shared" si="0"/>
        <v>1700</v>
      </c>
      <c r="U5" s="203">
        <f t="shared" si="0"/>
        <v>1300</v>
      </c>
      <c r="V5" s="202">
        <f t="shared" ref="M5:AA13" si="1">T5</f>
        <v>1700</v>
      </c>
      <c r="W5" s="212">
        <f t="shared" si="1"/>
        <v>1300</v>
      </c>
      <c r="X5" s="203">
        <f t="shared" si="1"/>
        <v>1700</v>
      </c>
      <c r="Y5" s="212">
        <f t="shared" si="1"/>
        <v>1300</v>
      </c>
      <c r="Z5" s="203">
        <f t="shared" si="1"/>
        <v>1700</v>
      </c>
      <c r="AA5" s="211">
        <f t="shared" si="1"/>
        <v>1300</v>
      </c>
    </row>
    <row r="6" spans="1:27">
      <c r="A6" s="153" t="s">
        <v>58</v>
      </c>
      <c r="B6" s="152">
        <v>0.6</v>
      </c>
      <c r="C6" s="154">
        <v>0.6</v>
      </c>
      <c r="D6" s="204">
        <v>585</v>
      </c>
      <c r="E6" s="166">
        <v>600</v>
      </c>
      <c r="F6" s="205">
        <f t="shared" si="0"/>
        <v>585</v>
      </c>
      <c r="G6" s="213">
        <f t="shared" si="0"/>
        <v>600</v>
      </c>
      <c r="H6" s="167">
        <f t="shared" si="0"/>
        <v>585</v>
      </c>
      <c r="I6" s="167">
        <f t="shared" si="0"/>
        <v>600</v>
      </c>
      <c r="J6" s="205">
        <f t="shared" si="0"/>
        <v>585</v>
      </c>
      <c r="K6" s="213">
        <f t="shared" si="0"/>
        <v>600</v>
      </c>
      <c r="L6" s="167">
        <f t="shared" si="0"/>
        <v>585</v>
      </c>
      <c r="M6" s="167">
        <f t="shared" si="0"/>
        <v>600</v>
      </c>
      <c r="N6" s="205">
        <f t="shared" si="0"/>
        <v>585</v>
      </c>
      <c r="O6" s="213">
        <f t="shared" si="0"/>
        <v>600</v>
      </c>
      <c r="P6" s="167">
        <f t="shared" si="0"/>
        <v>585</v>
      </c>
      <c r="Q6" s="167">
        <f t="shared" si="0"/>
        <v>600</v>
      </c>
      <c r="R6" s="205">
        <f t="shared" si="0"/>
        <v>585</v>
      </c>
      <c r="S6" s="213">
        <f t="shared" si="0"/>
        <v>600</v>
      </c>
      <c r="T6" s="167">
        <f t="shared" si="0"/>
        <v>585</v>
      </c>
      <c r="U6" s="167">
        <f t="shared" si="0"/>
        <v>600</v>
      </c>
      <c r="V6" s="205">
        <f t="shared" si="1"/>
        <v>585</v>
      </c>
      <c r="W6" s="214">
        <f t="shared" si="1"/>
        <v>600</v>
      </c>
      <c r="X6" s="167">
        <f t="shared" si="1"/>
        <v>585</v>
      </c>
      <c r="Y6" s="214">
        <f t="shared" si="1"/>
        <v>600</v>
      </c>
      <c r="Z6" s="167">
        <f t="shared" si="1"/>
        <v>585</v>
      </c>
      <c r="AA6" s="213">
        <f t="shared" si="1"/>
        <v>600</v>
      </c>
    </row>
    <row r="7" spans="1:27">
      <c r="A7" s="153" t="s">
        <v>59</v>
      </c>
      <c r="B7" s="152">
        <v>0</v>
      </c>
      <c r="C7" s="154">
        <v>0</v>
      </c>
      <c r="D7" s="205">
        <v>0</v>
      </c>
      <c r="E7" s="166">
        <v>0</v>
      </c>
      <c r="F7" s="205">
        <f t="shared" si="0"/>
        <v>0</v>
      </c>
      <c r="G7" s="213">
        <f t="shared" si="0"/>
        <v>0</v>
      </c>
      <c r="H7" s="167">
        <f t="shared" si="0"/>
        <v>0</v>
      </c>
      <c r="I7" s="167">
        <f t="shared" si="0"/>
        <v>0</v>
      </c>
      <c r="J7" s="205">
        <v>400</v>
      </c>
      <c r="K7" s="215">
        <v>400</v>
      </c>
      <c r="L7" s="167">
        <f>J7</f>
        <v>400</v>
      </c>
      <c r="M7" s="167">
        <f t="shared" si="0"/>
        <v>400</v>
      </c>
      <c r="N7" s="205">
        <f t="shared" si="0"/>
        <v>400</v>
      </c>
      <c r="O7" s="213">
        <f t="shared" si="0"/>
        <v>400</v>
      </c>
      <c r="P7" s="167">
        <f t="shared" si="0"/>
        <v>400</v>
      </c>
      <c r="Q7" s="167">
        <f t="shared" si="0"/>
        <v>400</v>
      </c>
      <c r="R7" s="205">
        <f t="shared" si="0"/>
        <v>400</v>
      </c>
      <c r="S7" s="213">
        <f t="shared" si="0"/>
        <v>400</v>
      </c>
      <c r="T7" s="167">
        <f t="shared" si="0"/>
        <v>400</v>
      </c>
      <c r="U7" s="167">
        <f t="shared" si="0"/>
        <v>400</v>
      </c>
      <c r="V7" s="205">
        <f t="shared" si="1"/>
        <v>400</v>
      </c>
      <c r="W7" s="214">
        <f t="shared" si="1"/>
        <v>400</v>
      </c>
      <c r="X7" s="167">
        <f t="shared" si="1"/>
        <v>400</v>
      </c>
      <c r="Y7" s="214">
        <f t="shared" si="1"/>
        <v>400</v>
      </c>
      <c r="Z7" s="167">
        <f t="shared" si="1"/>
        <v>400</v>
      </c>
      <c r="AA7" s="213">
        <f t="shared" si="1"/>
        <v>400</v>
      </c>
    </row>
    <row r="8" spans="1:27">
      <c r="A8" s="153" t="s">
        <v>60</v>
      </c>
      <c r="B8" s="152">
        <v>1.7</v>
      </c>
      <c r="C8" s="154">
        <v>1.7</v>
      </c>
      <c r="D8" s="206">
        <v>1632</v>
      </c>
      <c r="E8" s="207">
        <v>1632</v>
      </c>
      <c r="F8" s="208">
        <f t="shared" si="0"/>
        <v>1632</v>
      </c>
      <c r="G8" s="215">
        <f t="shared" si="0"/>
        <v>1632</v>
      </c>
      <c r="H8" s="166">
        <f t="shared" si="0"/>
        <v>1632</v>
      </c>
      <c r="I8" s="166">
        <f t="shared" si="0"/>
        <v>1632</v>
      </c>
      <c r="J8" s="208">
        <f t="shared" si="0"/>
        <v>1632</v>
      </c>
      <c r="K8" s="215">
        <f t="shared" si="0"/>
        <v>1632</v>
      </c>
      <c r="L8" s="166">
        <f t="shared" si="0"/>
        <v>1632</v>
      </c>
      <c r="M8" s="166">
        <f t="shared" si="1"/>
        <v>1632</v>
      </c>
      <c r="N8" s="208">
        <f t="shared" si="1"/>
        <v>1632</v>
      </c>
      <c r="O8" s="215">
        <f t="shared" si="1"/>
        <v>1632</v>
      </c>
      <c r="P8" s="166">
        <f t="shared" si="1"/>
        <v>1632</v>
      </c>
      <c r="Q8" s="166">
        <f t="shared" si="1"/>
        <v>1632</v>
      </c>
      <c r="R8" s="208">
        <f t="shared" si="1"/>
        <v>1632</v>
      </c>
      <c r="S8" s="215">
        <f t="shared" si="1"/>
        <v>1632</v>
      </c>
      <c r="T8" s="166">
        <f t="shared" si="1"/>
        <v>1632</v>
      </c>
      <c r="U8" s="166">
        <f t="shared" si="1"/>
        <v>1632</v>
      </c>
      <c r="V8" s="208">
        <f t="shared" si="1"/>
        <v>1632</v>
      </c>
      <c r="W8" s="216">
        <f t="shared" si="1"/>
        <v>1632</v>
      </c>
      <c r="X8" s="166">
        <f t="shared" si="1"/>
        <v>1632</v>
      </c>
      <c r="Y8" s="216">
        <f t="shared" si="1"/>
        <v>1632</v>
      </c>
      <c r="Z8" s="166">
        <f t="shared" si="1"/>
        <v>1632</v>
      </c>
      <c r="AA8" s="215">
        <f t="shared" si="1"/>
        <v>1632</v>
      </c>
    </row>
    <row r="9" spans="1:27">
      <c r="A9" s="153" t="s">
        <v>61</v>
      </c>
      <c r="B9" s="152">
        <v>0.74</v>
      </c>
      <c r="C9" s="155">
        <v>0.68</v>
      </c>
      <c r="D9" s="205">
        <v>740</v>
      </c>
      <c r="E9" s="166">
        <v>680</v>
      </c>
      <c r="F9" s="205">
        <f t="shared" si="0"/>
        <v>740</v>
      </c>
      <c r="G9" s="213">
        <f t="shared" si="0"/>
        <v>680</v>
      </c>
      <c r="H9" s="167">
        <f t="shared" si="0"/>
        <v>740</v>
      </c>
      <c r="I9" s="167">
        <f t="shared" si="0"/>
        <v>680</v>
      </c>
      <c r="J9" s="205">
        <f t="shared" si="0"/>
        <v>740</v>
      </c>
      <c r="K9" s="213">
        <f t="shared" si="0"/>
        <v>680</v>
      </c>
      <c r="L9" s="167">
        <f t="shared" si="0"/>
        <v>740</v>
      </c>
      <c r="M9" s="167">
        <f t="shared" si="1"/>
        <v>680</v>
      </c>
      <c r="N9" s="205">
        <f t="shared" si="1"/>
        <v>740</v>
      </c>
      <c r="O9" s="213">
        <f t="shared" si="1"/>
        <v>680</v>
      </c>
      <c r="P9" s="167">
        <f t="shared" si="1"/>
        <v>740</v>
      </c>
      <c r="Q9" s="167">
        <f t="shared" si="1"/>
        <v>680</v>
      </c>
      <c r="R9" s="205">
        <f t="shared" si="1"/>
        <v>740</v>
      </c>
      <c r="S9" s="213">
        <f t="shared" si="1"/>
        <v>680</v>
      </c>
      <c r="T9" s="167">
        <f t="shared" si="1"/>
        <v>740</v>
      </c>
      <c r="U9" s="167">
        <f t="shared" si="1"/>
        <v>680</v>
      </c>
      <c r="V9" s="205">
        <f t="shared" si="1"/>
        <v>740</v>
      </c>
      <c r="W9" s="214">
        <f t="shared" si="1"/>
        <v>680</v>
      </c>
      <c r="X9" s="167">
        <f t="shared" si="1"/>
        <v>740</v>
      </c>
      <c r="Y9" s="214">
        <f t="shared" si="1"/>
        <v>680</v>
      </c>
      <c r="Z9" s="167">
        <f t="shared" si="1"/>
        <v>740</v>
      </c>
      <c r="AA9" s="213">
        <f t="shared" si="1"/>
        <v>680</v>
      </c>
    </row>
    <row r="10" spans="1:27">
      <c r="A10" s="153" t="s">
        <v>62</v>
      </c>
      <c r="B10" s="151">
        <v>1.64</v>
      </c>
      <c r="C10" s="154">
        <v>1.5</v>
      </c>
      <c r="D10" s="208">
        <v>1640</v>
      </c>
      <c r="E10" s="166">
        <v>1500</v>
      </c>
      <c r="F10" s="208">
        <f t="shared" si="0"/>
        <v>1640</v>
      </c>
      <c r="G10" s="215">
        <f t="shared" si="0"/>
        <v>1500</v>
      </c>
      <c r="H10" s="166">
        <f t="shared" si="0"/>
        <v>1640</v>
      </c>
      <c r="I10" s="166">
        <f t="shared" si="0"/>
        <v>1500</v>
      </c>
      <c r="J10" s="208">
        <f t="shared" si="0"/>
        <v>1640</v>
      </c>
      <c r="K10" s="215">
        <f t="shared" si="0"/>
        <v>1500</v>
      </c>
      <c r="L10" s="166">
        <f t="shared" si="0"/>
        <v>1640</v>
      </c>
      <c r="M10" s="166">
        <f t="shared" si="1"/>
        <v>1500</v>
      </c>
      <c r="N10" s="208">
        <v>2500</v>
      </c>
      <c r="O10" s="215">
        <v>2500</v>
      </c>
      <c r="P10" s="166">
        <f>N10</f>
        <v>2500</v>
      </c>
      <c r="Q10" s="166">
        <f>O10</f>
        <v>2500</v>
      </c>
      <c r="R10" s="206">
        <v>3500</v>
      </c>
      <c r="S10" s="217">
        <v>3500</v>
      </c>
      <c r="T10" s="207">
        <f>R10</f>
        <v>3500</v>
      </c>
      <c r="U10" s="207">
        <f t="shared" si="1"/>
        <v>3500</v>
      </c>
      <c r="V10" s="206">
        <f t="shared" si="1"/>
        <v>3500</v>
      </c>
      <c r="W10" s="218">
        <f t="shared" si="1"/>
        <v>3500</v>
      </c>
      <c r="X10" s="207">
        <f t="shared" si="1"/>
        <v>3500</v>
      </c>
      <c r="Y10" s="218">
        <f t="shared" si="1"/>
        <v>3500</v>
      </c>
      <c r="Z10" s="207">
        <f t="shared" si="1"/>
        <v>3500</v>
      </c>
      <c r="AA10" s="217">
        <f t="shared" si="1"/>
        <v>3500</v>
      </c>
    </row>
    <row r="11" spans="1:27">
      <c r="A11" s="153" t="s">
        <v>63</v>
      </c>
      <c r="B11" s="152">
        <v>0</v>
      </c>
      <c r="C11" s="154">
        <v>0</v>
      </c>
      <c r="D11" s="205">
        <v>0</v>
      </c>
      <c r="E11" s="166">
        <v>0</v>
      </c>
      <c r="F11" s="205">
        <f t="shared" si="0"/>
        <v>0</v>
      </c>
      <c r="G11" s="213">
        <f t="shared" si="0"/>
        <v>0</v>
      </c>
      <c r="H11" s="167">
        <f t="shared" si="0"/>
        <v>0</v>
      </c>
      <c r="I11" s="167">
        <f t="shared" si="0"/>
        <v>0</v>
      </c>
      <c r="J11" s="205">
        <f t="shared" si="0"/>
        <v>0</v>
      </c>
      <c r="K11" s="213">
        <f t="shared" si="0"/>
        <v>0</v>
      </c>
      <c r="L11" s="167">
        <v>700</v>
      </c>
      <c r="M11" s="167">
        <v>700</v>
      </c>
      <c r="N11" s="205">
        <f>L11</f>
        <v>700</v>
      </c>
      <c r="O11" s="213">
        <f t="shared" ref="O11:T13" si="2">M11</f>
        <v>700</v>
      </c>
      <c r="P11" s="167">
        <f t="shared" si="2"/>
        <v>700</v>
      </c>
      <c r="Q11" s="167">
        <f t="shared" si="2"/>
        <v>700</v>
      </c>
      <c r="R11" s="205">
        <f t="shared" si="2"/>
        <v>700</v>
      </c>
      <c r="S11" s="213">
        <f t="shared" si="2"/>
        <v>700</v>
      </c>
      <c r="T11" s="167">
        <f t="shared" si="2"/>
        <v>700</v>
      </c>
      <c r="U11" s="167">
        <f t="shared" si="1"/>
        <v>700</v>
      </c>
      <c r="V11" s="205">
        <f t="shared" si="1"/>
        <v>700</v>
      </c>
      <c r="W11" s="214">
        <f t="shared" si="1"/>
        <v>700</v>
      </c>
      <c r="X11" s="167">
        <f t="shared" si="1"/>
        <v>700</v>
      </c>
      <c r="Y11" s="214">
        <f t="shared" si="1"/>
        <v>700</v>
      </c>
      <c r="Z11" s="167">
        <f t="shared" si="1"/>
        <v>700</v>
      </c>
      <c r="AA11" s="213">
        <f t="shared" si="1"/>
        <v>700</v>
      </c>
    </row>
    <row r="12" spans="1:27">
      <c r="A12" s="153" t="s">
        <v>64</v>
      </c>
      <c r="B12" s="152">
        <v>0.6</v>
      </c>
      <c r="C12" s="154">
        <v>0.6</v>
      </c>
      <c r="D12" s="204">
        <v>590</v>
      </c>
      <c r="E12" s="166">
        <v>600</v>
      </c>
      <c r="F12" s="205">
        <f t="shared" si="0"/>
        <v>590</v>
      </c>
      <c r="G12" s="213">
        <f t="shared" si="0"/>
        <v>600</v>
      </c>
      <c r="H12" s="167">
        <f t="shared" si="0"/>
        <v>590</v>
      </c>
      <c r="I12" s="167">
        <f t="shared" si="0"/>
        <v>600</v>
      </c>
      <c r="J12" s="205">
        <f t="shared" si="0"/>
        <v>590</v>
      </c>
      <c r="K12" s="213">
        <f t="shared" si="0"/>
        <v>600</v>
      </c>
      <c r="L12" s="167">
        <f t="shared" si="0"/>
        <v>590</v>
      </c>
      <c r="M12" s="167">
        <f t="shared" si="0"/>
        <v>600</v>
      </c>
      <c r="N12" s="205">
        <f t="shared" si="0"/>
        <v>590</v>
      </c>
      <c r="O12" s="213">
        <f t="shared" si="2"/>
        <v>600</v>
      </c>
      <c r="P12" s="167">
        <f t="shared" si="2"/>
        <v>590</v>
      </c>
      <c r="Q12" s="167">
        <f t="shared" si="2"/>
        <v>600</v>
      </c>
      <c r="R12" s="205">
        <f t="shared" si="2"/>
        <v>590</v>
      </c>
      <c r="S12" s="213">
        <f t="shared" si="2"/>
        <v>600</v>
      </c>
      <c r="T12" s="167">
        <f t="shared" si="2"/>
        <v>590</v>
      </c>
      <c r="U12" s="167">
        <f t="shared" si="1"/>
        <v>600</v>
      </c>
      <c r="V12" s="205">
        <f t="shared" si="1"/>
        <v>590</v>
      </c>
      <c r="W12" s="214">
        <f t="shared" si="1"/>
        <v>600</v>
      </c>
      <c r="X12" s="167">
        <f t="shared" si="1"/>
        <v>590</v>
      </c>
      <c r="Y12" s="214">
        <f t="shared" si="1"/>
        <v>600</v>
      </c>
      <c r="Z12" s="167">
        <f t="shared" si="1"/>
        <v>590</v>
      </c>
      <c r="AA12" s="213">
        <f t="shared" si="1"/>
        <v>600</v>
      </c>
    </row>
    <row r="13" spans="1:27">
      <c r="A13" s="150" t="s">
        <v>65</v>
      </c>
      <c r="B13" s="149">
        <v>0</v>
      </c>
      <c r="C13" s="148">
        <v>0</v>
      </c>
      <c r="D13" s="209">
        <v>0</v>
      </c>
      <c r="E13" s="210">
        <v>0</v>
      </c>
      <c r="F13" s="209">
        <f t="shared" si="0"/>
        <v>0</v>
      </c>
      <c r="G13" s="219">
        <f t="shared" si="0"/>
        <v>0</v>
      </c>
      <c r="H13" s="220">
        <f t="shared" si="0"/>
        <v>0</v>
      </c>
      <c r="I13" s="220">
        <f t="shared" si="0"/>
        <v>0</v>
      </c>
      <c r="J13" s="209">
        <f t="shared" si="0"/>
        <v>0</v>
      </c>
      <c r="K13" s="219">
        <f t="shared" si="0"/>
        <v>0</v>
      </c>
      <c r="L13" s="220">
        <f t="shared" si="0"/>
        <v>0</v>
      </c>
      <c r="M13" s="220">
        <f t="shared" si="0"/>
        <v>0</v>
      </c>
      <c r="N13" s="209">
        <f t="shared" si="0"/>
        <v>0</v>
      </c>
      <c r="O13" s="219">
        <f t="shared" si="2"/>
        <v>0</v>
      </c>
      <c r="P13" s="221">
        <f t="shared" si="2"/>
        <v>0</v>
      </c>
      <c r="Q13" s="221">
        <f t="shared" si="2"/>
        <v>0</v>
      </c>
      <c r="R13" s="209">
        <v>1400</v>
      </c>
      <c r="S13" s="222">
        <v>1400</v>
      </c>
      <c r="T13" s="220">
        <f>R13</f>
        <v>1400</v>
      </c>
      <c r="U13" s="220">
        <f t="shared" si="1"/>
        <v>1400</v>
      </c>
      <c r="V13" s="209">
        <f t="shared" si="1"/>
        <v>1400</v>
      </c>
      <c r="W13" s="223">
        <f t="shared" si="1"/>
        <v>1400</v>
      </c>
      <c r="X13" s="220">
        <f t="shared" si="1"/>
        <v>1400</v>
      </c>
      <c r="Y13" s="223">
        <f t="shared" si="1"/>
        <v>1400</v>
      </c>
      <c r="Z13" s="220">
        <f t="shared" si="1"/>
        <v>1400</v>
      </c>
      <c r="AA13" s="219">
        <f t="shared" si="1"/>
        <v>1400</v>
      </c>
    </row>
    <row r="14" spans="1:27">
      <c r="A14" s="145"/>
      <c r="B14" s="145"/>
      <c r="C14" s="145"/>
      <c r="D14" s="145" t="s">
        <v>191</v>
      </c>
      <c r="E14" s="145"/>
      <c r="F14" s="145"/>
      <c r="G14" s="145"/>
      <c r="H14" s="145"/>
      <c r="I14" s="145"/>
      <c r="J14" s="145"/>
      <c r="K14" s="145"/>
      <c r="L14" s="145"/>
      <c r="M14" s="145"/>
      <c r="N14" s="145"/>
      <c r="O14" s="145"/>
    </row>
    <row r="15" spans="1:27">
      <c r="A15" s="158" t="s">
        <v>166</v>
      </c>
      <c r="N15" s="145"/>
      <c r="O15" s="145"/>
    </row>
    <row r="16" spans="1:27">
      <c r="A16" s="157"/>
      <c r="N16" s="145"/>
      <c r="O16" s="145"/>
    </row>
    <row r="17" spans="1:15">
      <c r="A17" s="153" t="s">
        <v>57</v>
      </c>
      <c r="N17" s="145"/>
      <c r="O17" s="145"/>
    </row>
    <row r="18" spans="1:15">
      <c r="A18" s="153" t="s">
        <v>58</v>
      </c>
      <c r="N18" s="145"/>
      <c r="O18" s="145"/>
    </row>
    <row r="19" spans="1:15">
      <c r="A19" s="153" t="s">
        <v>59</v>
      </c>
      <c r="N19" s="145"/>
      <c r="O19" s="145"/>
    </row>
    <row r="20" spans="1:15">
      <c r="A20" s="153" t="s">
        <v>60</v>
      </c>
      <c r="N20" s="145"/>
      <c r="O20" s="145"/>
    </row>
    <row r="21" spans="1:15">
      <c r="A21" s="153" t="s">
        <v>61</v>
      </c>
      <c r="N21" s="145"/>
      <c r="O21" s="145"/>
    </row>
    <row r="22" spans="1:15">
      <c r="A22" s="153" t="s">
        <v>62</v>
      </c>
      <c r="N22" s="145"/>
      <c r="O22" s="145"/>
    </row>
    <row r="23" spans="1:15">
      <c r="A23" s="153" t="s">
        <v>63</v>
      </c>
      <c r="N23" s="145"/>
      <c r="O23" s="145"/>
    </row>
    <row r="24" spans="1:15">
      <c r="A24" s="153" t="s">
        <v>64</v>
      </c>
      <c r="N24" s="145"/>
      <c r="O24" s="145"/>
    </row>
    <row r="25" spans="1:15">
      <c r="A25" s="150" t="s">
        <v>65</v>
      </c>
      <c r="N25" s="145"/>
      <c r="O25" s="145"/>
    </row>
    <row r="27" spans="1:15">
      <c r="A27" s="144"/>
    </row>
    <row r="28" spans="1:15">
      <c r="A28" s="162" t="s">
        <v>169</v>
      </c>
    </row>
  </sheetData>
  <mergeCells count="13">
    <mergeCell ref="V3:W3"/>
    <mergeCell ref="F3:G3"/>
    <mergeCell ref="H3:I3"/>
    <mergeCell ref="B3:C3"/>
    <mergeCell ref="Z3:AA3"/>
    <mergeCell ref="J3:K3"/>
    <mergeCell ref="X3:Y3"/>
    <mergeCell ref="P3:Q3"/>
    <mergeCell ref="N3:O3"/>
    <mergeCell ref="D3:E3"/>
    <mergeCell ref="L3:M3"/>
    <mergeCell ref="R3:S3"/>
    <mergeCell ref="T3:U3"/>
  </mergeCells>
  <hyperlinks>
    <hyperlink ref="B1" location="Indholdfortegnelse!A1" display="Indholdfortegnelse" xr:uid="{00000000-0004-0000-0700-000000000000}"/>
  </hyperlinks>
  <pageMargins left="0.75" right="0.75" top="1" bottom="1" header="0" footer="0"/>
  <pageSetup paperSize="9" orientation="portrait"/>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0070C0"/>
  </sheetPr>
  <dimension ref="B3:H54"/>
  <sheetViews>
    <sheetView topLeftCell="A10" workbookViewId="0">
      <selection activeCell="H48" sqref="H48"/>
    </sheetView>
  </sheetViews>
  <sheetFormatPr baseColWidth="10" defaultColWidth="9.06640625" defaultRowHeight="12.75"/>
  <cols>
    <col min="2" max="2" width="31.73046875" customWidth="1"/>
    <col min="3" max="3" width="12.19921875" customWidth="1"/>
    <col min="4" max="4" width="9" customWidth="1"/>
    <col min="5" max="5" width="13.265625" customWidth="1"/>
    <col min="6" max="6" width="11.19921875" customWidth="1"/>
    <col min="7" max="7" width="22.19921875" customWidth="1"/>
    <col min="8" max="8" width="19.265625" customWidth="1"/>
  </cols>
  <sheetData>
    <row r="3" spans="2:8" ht="15">
      <c r="B3" s="112" t="s">
        <v>123</v>
      </c>
    </row>
    <row r="4" spans="2:8" ht="15.4">
      <c r="B4" s="113" t="s">
        <v>75</v>
      </c>
    </row>
    <row r="5" spans="2:8" ht="13.15" thickBot="1"/>
    <row r="6" spans="2:8" ht="25.9" customHeight="1">
      <c r="B6" s="423" t="s">
        <v>76</v>
      </c>
      <c r="C6" s="423" t="s">
        <v>77</v>
      </c>
      <c r="D6" s="423" t="s">
        <v>78</v>
      </c>
      <c r="E6" s="114" t="s">
        <v>79</v>
      </c>
      <c r="F6" s="114" t="s">
        <v>81</v>
      </c>
      <c r="G6" s="425" t="s">
        <v>82</v>
      </c>
      <c r="H6" s="427" t="s">
        <v>83</v>
      </c>
    </row>
    <row r="7" spans="2:8" ht="13.15" thickBot="1">
      <c r="B7" s="424"/>
      <c r="C7" s="424"/>
      <c r="D7" s="424"/>
      <c r="E7" s="115" t="s">
        <v>80</v>
      </c>
      <c r="F7" s="115" t="s">
        <v>80</v>
      </c>
      <c r="G7" s="426"/>
      <c r="H7" s="428"/>
    </row>
    <row r="8" spans="2:8" ht="13.5" thickBot="1">
      <c r="B8" s="116" t="s">
        <v>84</v>
      </c>
      <c r="C8" s="117" t="s">
        <v>85</v>
      </c>
      <c r="D8" s="117" t="s">
        <v>86</v>
      </c>
      <c r="E8" s="118">
        <v>1700</v>
      </c>
      <c r="F8" s="118">
        <v>1300</v>
      </c>
      <c r="G8" s="119">
        <v>0.05</v>
      </c>
      <c r="H8" s="120" t="s">
        <v>87</v>
      </c>
    </row>
    <row r="9" spans="2:8" ht="13.5" thickBot="1">
      <c r="B9" s="116" t="s">
        <v>88</v>
      </c>
      <c r="C9" s="117" t="s">
        <v>85</v>
      </c>
      <c r="D9" s="117" t="s">
        <v>86</v>
      </c>
      <c r="E9" s="118">
        <v>60</v>
      </c>
      <c r="F9" s="118">
        <v>60</v>
      </c>
      <c r="G9" s="119">
        <v>0.05</v>
      </c>
      <c r="H9" s="120" t="s">
        <v>87</v>
      </c>
    </row>
    <row r="10" spans="2:8" ht="13.5" thickBot="1">
      <c r="B10" s="116" t="s">
        <v>89</v>
      </c>
      <c r="C10" s="117" t="s">
        <v>90</v>
      </c>
      <c r="D10" s="117" t="s">
        <v>85</v>
      </c>
      <c r="E10" s="118">
        <v>590</v>
      </c>
      <c r="F10" s="118">
        <v>600</v>
      </c>
      <c r="G10" s="119">
        <v>0.08</v>
      </c>
      <c r="H10" s="120" t="s">
        <v>87</v>
      </c>
    </row>
    <row r="11" spans="2:8" ht="13.5" thickBot="1">
      <c r="B11" s="116" t="s">
        <v>91</v>
      </c>
      <c r="C11" s="117" t="s">
        <v>90</v>
      </c>
      <c r="D11" s="117" t="s">
        <v>92</v>
      </c>
      <c r="E11" s="118">
        <v>1000</v>
      </c>
      <c r="F11" s="118">
        <v>1000</v>
      </c>
      <c r="G11" s="119">
        <v>0.08</v>
      </c>
      <c r="H11" s="120" t="s">
        <v>87</v>
      </c>
    </row>
    <row r="12" spans="2:8" ht="13.5" thickBot="1">
      <c r="B12" s="116" t="s">
        <v>93</v>
      </c>
      <c r="C12" s="117" t="s">
        <v>90</v>
      </c>
      <c r="D12" s="117" t="s">
        <v>92</v>
      </c>
      <c r="E12" s="118">
        <v>600</v>
      </c>
      <c r="F12" s="118">
        <v>600</v>
      </c>
      <c r="G12" s="119">
        <v>0.08</v>
      </c>
      <c r="H12" s="120" t="s">
        <v>87</v>
      </c>
    </row>
    <row r="13" spans="2:8" ht="13.5" thickBot="1">
      <c r="B13" s="121" t="s">
        <v>94</v>
      </c>
      <c r="C13" s="122" t="s">
        <v>90</v>
      </c>
      <c r="D13" s="122" t="s">
        <v>92</v>
      </c>
      <c r="E13" s="123">
        <v>700</v>
      </c>
      <c r="F13" s="123">
        <v>700</v>
      </c>
      <c r="G13" s="124">
        <v>0.08</v>
      </c>
      <c r="H13" s="125" t="s">
        <v>87</v>
      </c>
    </row>
    <row r="14" spans="2:8" ht="13.5" thickBot="1">
      <c r="B14" s="116" t="s">
        <v>95</v>
      </c>
      <c r="C14" s="117" t="s">
        <v>90</v>
      </c>
      <c r="D14" s="117" t="s">
        <v>86</v>
      </c>
      <c r="E14" s="118">
        <v>740</v>
      </c>
      <c r="F14" s="118">
        <v>680</v>
      </c>
      <c r="G14" s="119">
        <v>0.08</v>
      </c>
      <c r="H14" s="120" t="s">
        <v>87</v>
      </c>
    </row>
    <row r="15" spans="2:8" ht="13.5" thickBot="1">
      <c r="B15" s="116" t="s">
        <v>96</v>
      </c>
      <c r="C15" s="117" t="s">
        <v>92</v>
      </c>
      <c r="D15" s="117" t="s">
        <v>86</v>
      </c>
      <c r="E15" s="118">
        <v>3695</v>
      </c>
      <c r="F15" s="118">
        <v>3995</v>
      </c>
      <c r="G15" s="119">
        <v>0.05</v>
      </c>
      <c r="H15" s="120" t="s">
        <v>87</v>
      </c>
    </row>
    <row r="16" spans="2:8" ht="13.5" thickBot="1">
      <c r="B16" s="116" t="s">
        <v>97</v>
      </c>
      <c r="C16" s="117" t="s">
        <v>92</v>
      </c>
      <c r="D16" s="117" t="s">
        <v>98</v>
      </c>
      <c r="E16" s="118">
        <v>100</v>
      </c>
      <c r="F16" s="118">
        <v>100</v>
      </c>
      <c r="G16" s="119">
        <v>0.05</v>
      </c>
      <c r="H16" s="120" t="s">
        <v>87</v>
      </c>
    </row>
    <row r="17" spans="2:8" ht="13.5" thickBot="1">
      <c r="B17" s="121" t="s">
        <v>99</v>
      </c>
      <c r="C17" s="122" t="s">
        <v>92</v>
      </c>
      <c r="D17" s="122" t="s">
        <v>100</v>
      </c>
      <c r="E17" s="123">
        <v>1400</v>
      </c>
      <c r="F17" s="123">
        <v>1400</v>
      </c>
      <c r="G17" s="124">
        <v>0.08</v>
      </c>
      <c r="H17" s="125" t="s">
        <v>87</v>
      </c>
    </row>
    <row r="18" spans="2:8" ht="13.5" thickBot="1">
      <c r="B18" s="121" t="s">
        <v>101</v>
      </c>
      <c r="C18" s="122" t="s">
        <v>92</v>
      </c>
      <c r="D18" s="122" t="s">
        <v>102</v>
      </c>
      <c r="E18" s="123">
        <v>1400</v>
      </c>
      <c r="F18" s="123">
        <v>1400</v>
      </c>
      <c r="G18" s="124">
        <v>0.08</v>
      </c>
      <c r="H18" s="125" t="s">
        <v>103</v>
      </c>
    </row>
    <row r="19" spans="2:8" ht="13.5" thickBot="1">
      <c r="B19" s="116" t="s">
        <v>104</v>
      </c>
      <c r="C19" s="117" t="s">
        <v>86</v>
      </c>
      <c r="D19" s="117" t="s">
        <v>98</v>
      </c>
      <c r="E19" s="118">
        <v>2700</v>
      </c>
      <c r="F19" s="118">
        <v>2300</v>
      </c>
      <c r="G19" s="119">
        <v>0.05</v>
      </c>
      <c r="H19" s="120" t="s">
        <v>87</v>
      </c>
    </row>
    <row r="20" spans="2:8" ht="13.5" thickBot="1">
      <c r="B20" s="116" t="s">
        <v>105</v>
      </c>
      <c r="C20" s="117" t="s">
        <v>100</v>
      </c>
      <c r="D20" s="117" t="s">
        <v>85</v>
      </c>
      <c r="E20" s="118">
        <v>600</v>
      </c>
      <c r="F20" s="118">
        <v>600</v>
      </c>
      <c r="G20" s="119">
        <v>0.08</v>
      </c>
      <c r="H20" s="120" t="s">
        <v>87</v>
      </c>
    </row>
    <row r="21" spans="2:8" ht="13.5" thickBot="1">
      <c r="B21" s="121" t="s">
        <v>106</v>
      </c>
      <c r="C21" s="122" t="s">
        <v>100</v>
      </c>
      <c r="D21" s="122" t="s">
        <v>85</v>
      </c>
      <c r="E21" s="123">
        <v>400</v>
      </c>
      <c r="F21" s="123">
        <v>400</v>
      </c>
      <c r="G21" s="124">
        <v>0.08</v>
      </c>
      <c r="H21" s="125" t="s">
        <v>87</v>
      </c>
    </row>
    <row r="22" spans="2:8" ht="28.15" customHeight="1" thickBot="1">
      <c r="B22" s="178" t="s">
        <v>107</v>
      </c>
      <c r="C22" s="117" t="s">
        <v>100</v>
      </c>
      <c r="D22" s="117" t="s">
        <v>90</v>
      </c>
      <c r="E22" s="118">
        <v>900</v>
      </c>
      <c r="F22" s="118">
        <v>492</v>
      </c>
      <c r="G22" s="119">
        <v>0.05</v>
      </c>
      <c r="H22" s="120" t="s">
        <v>87</v>
      </c>
    </row>
    <row r="23" spans="2:8" ht="13.5" thickBot="1">
      <c r="B23" s="116" t="s">
        <v>108</v>
      </c>
      <c r="C23" s="117" t="s">
        <v>100</v>
      </c>
      <c r="D23" s="117" t="s">
        <v>90</v>
      </c>
      <c r="E23" s="118">
        <v>1200</v>
      </c>
      <c r="F23" s="118">
        <v>1066</v>
      </c>
      <c r="G23" s="119">
        <v>0.05</v>
      </c>
      <c r="H23" s="120" t="s">
        <v>87</v>
      </c>
    </row>
    <row r="24" spans="2:8" ht="13.5" thickBot="1">
      <c r="B24" s="121" t="s">
        <v>109</v>
      </c>
      <c r="C24" s="122" t="s">
        <v>100</v>
      </c>
      <c r="D24" s="122" t="s">
        <v>90</v>
      </c>
      <c r="E24" s="123">
        <v>2500</v>
      </c>
      <c r="F24" s="123">
        <v>2500</v>
      </c>
      <c r="G24" s="124">
        <v>0.05</v>
      </c>
      <c r="H24" s="125" t="s">
        <v>87</v>
      </c>
    </row>
    <row r="25" spans="2:8" ht="13.5" thickBot="1">
      <c r="B25" s="116" t="s">
        <v>110</v>
      </c>
      <c r="C25" s="117" t="s">
        <v>100</v>
      </c>
      <c r="D25" s="117" t="s">
        <v>86</v>
      </c>
      <c r="E25" s="118">
        <v>600</v>
      </c>
      <c r="F25" s="118">
        <v>600</v>
      </c>
      <c r="G25" s="119">
        <v>0.08</v>
      </c>
      <c r="H25" s="120" t="s">
        <v>87</v>
      </c>
    </row>
    <row r="26" spans="2:8" ht="13.5" thickBot="1">
      <c r="B26" s="116" t="s">
        <v>111</v>
      </c>
      <c r="C26" s="117" t="s">
        <v>100</v>
      </c>
      <c r="D26" s="117" t="s">
        <v>112</v>
      </c>
      <c r="E26" s="118">
        <v>3500</v>
      </c>
      <c r="F26" s="118">
        <v>3500</v>
      </c>
      <c r="G26" s="119">
        <v>0.05</v>
      </c>
      <c r="H26" s="120" t="s">
        <v>87</v>
      </c>
    </row>
    <row r="27" spans="2:8" ht="13.5" thickBot="1">
      <c r="B27" s="116" t="s">
        <v>113</v>
      </c>
      <c r="C27" s="117" t="s">
        <v>100</v>
      </c>
      <c r="D27" s="117" t="s">
        <v>114</v>
      </c>
      <c r="E27" s="118">
        <v>1150</v>
      </c>
      <c r="F27" s="118">
        <v>1150</v>
      </c>
      <c r="G27" s="119">
        <v>0.05</v>
      </c>
      <c r="H27" s="120" t="s">
        <v>115</v>
      </c>
    </row>
    <row r="28" spans="2:8" ht="27" customHeight="1" thickBot="1">
      <c r="B28" s="116" t="s">
        <v>116</v>
      </c>
      <c r="C28" s="117" t="s">
        <v>100</v>
      </c>
      <c r="D28" s="117" t="s">
        <v>117</v>
      </c>
      <c r="E28" s="118">
        <v>2300</v>
      </c>
      <c r="F28" s="118">
        <v>2300</v>
      </c>
      <c r="G28" s="119">
        <v>0.05</v>
      </c>
      <c r="H28" s="120" t="s">
        <v>118</v>
      </c>
    </row>
    <row r="29" spans="2:8" ht="13.5" thickBot="1">
      <c r="B29" s="116" t="s">
        <v>119</v>
      </c>
      <c r="C29" s="117" t="s">
        <v>100</v>
      </c>
      <c r="D29" s="117" t="s">
        <v>120</v>
      </c>
      <c r="E29" s="118">
        <v>3500</v>
      </c>
      <c r="F29" s="118">
        <v>3500</v>
      </c>
      <c r="G29" s="119">
        <v>0.05</v>
      </c>
      <c r="H29" s="120" t="s">
        <v>121</v>
      </c>
    </row>
    <row r="30" spans="2:8" ht="13.5" thickBot="1">
      <c r="B30" s="121" t="s">
        <v>124</v>
      </c>
      <c r="C30" s="122" t="s">
        <v>100</v>
      </c>
      <c r="D30" s="122" t="s">
        <v>125</v>
      </c>
      <c r="E30" s="123">
        <v>1000</v>
      </c>
      <c r="F30" s="123">
        <v>1000</v>
      </c>
      <c r="G30" s="124">
        <v>0.05</v>
      </c>
      <c r="H30" s="125" t="s">
        <v>126</v>
      </c>
    </row>
    <row r="31" spans="2:8" ht="13.5" thickBot="1">
      <c r="B31" s="116" t="s">
        <v>127</v>
      </c>
      <c r="C31" s="117" t="s">
        <v>100</v>
      </c>
      <c r="D31" s="117" t="s">
        <v>128</v>
      </c>
      <c r="E31" s="118">
        <v>7000</v>
      </c>
      <c r="F31" s="118">
        <v>7000</v>
      </c>
      <c r="G31" s="119">
        <v>0.05</v>
      </c>
      <c r="H31" s="120" t="s">
        <v>129</v>
      </c>
    </row>
    <row r="32" spans="2:8" ht="13.5" thickBot="1">
      <c r="B32" s="116" t="s">
        <v>130</v>
      </c>
      <c r="C32" s="117" t="s">
        <v>100</v>
      </c>
      <c r="D32" s="117" t="s">
        <v>131</v>
      </c>
      <c r="E32" s="118">
        <v>980</v>
      </c>
      <c r="F32" s="118">
        <v>980</v>
      </c>
      <c r="G32" s="119">
        <v>0.05</v>
      </c>
      <c r="H32" s="120" t="s">
        <v>132</v>
      </c>
    </row>
    <row r="33" spans="2:8" ht="13.5" thickBot="1">
      <c r="B33" s="116" t="s">
        <v>133</v>
      </c>
      <c r="C33" s="117" t="s">
        <v>100</v>
      </c>
      <c r="D33" s="117" t="s">
        <v>134</v>
      </c>
      <c r="E33" s="118">
        <v>2500</v>
      </c>
      <c r="F33" s="118">
        <v>2500</v>
      </c>
      <c r="G33" s="119">
        <v>0.05</v>
      </c>
      <c r="H33" s="120" t="s">
        <v>135</v>
      </c>
    </row>
    <row r="34" spans="2:8" ht="13.5" thickBot="1">
      <c r="B34" s="121" t="s">
        <v>136</v>
      </c>
      <c r="C34" s="122" t="s">
        <v>112</v>
      </c>
      <c r="D34" s="122" t="s">
        <v>90</v>
      </c>
      <c r="E34" s="123">
        <v>700</v>
      </c>
      <c r="F34" s="123">
        <v>700</v>
      </c>
      <c r="G34" s="124">
        <v>0.08</v>
      </c>
      <c r="H34" s="125" t="s">
        <v>87</v>
      </c>
    </row>
    <row r="35" spans="2:8" ht="13.5" thickBot="1">
      <c r="B35" s="116" t="s">
        <v>137</v>
      </c>
      <c r="C35" s="117" t="s">
        <v>112</v>
      </c>
      <c r="D35" s="117" t="s">
        <v>92</v>
      </c>
      <c r="E35" s="118">
        <v>700</v>
      </c>
      <c r="F35" s="118">
        <v>700</v>
      </c>
      <c r="G35" s="119">
        <v>0.08</v>
      </c>
      <c r="H35" s="120" t="s">
        <v>87</v>
      </c>
    </row>
    <row r="36" spans="2:8" ht="13.5" thickBot="1">
      <c r="B36" s="116" t="s">
        <v>138</v>
      </c>
      <c r="C36" s="117" t="s">
        <v>112</v>
      </c>
      <c r="D36" s="117" t="s">
        <v>102</v>
      </c>
      <c r="E36" s="118">
        <v>1000</v>
      </c>
      <c r="F36" s="118">
        <v>1000</v>
      </c>
      <c r="G36" s="119">
        <v>0.08</v>
      </c>
      <c r="H36" s="120" t="s">
        <v>139</v>
      </c>
    </row>
    <row r="37" spans="2:8" ht="13.5" thickBot="1">
      <c r="B37" s="116" t="s">
        <v>140</v>
      </c>
      <c r="C37" s="117" t="s">
        <v>112</v>
      </c>
      <c r="D37" s="117" t="s">
        <v>125</v>
      </c>
      <c r="E37" s="118">
        <v>1400</v>
      </c>
      <c r="F37" s="118">
        <v>1400</v>
      </c>
      <c r="G37" s="119">
        <v>0.05</v>
      </c>
      <c r="H37" s="120" t="s">
        <v>141</v>
      </c>
    </row>
    <row r="38" spans="2:8" ht="13.5" thickBot="1">
      <c r="B38" s="116" t="s">
        <v>142</v>
      </c>
      <c r="C38" s="117" t="s">
        <v>143</v>
      </c>
      <c r="D38" s="117" t="s">
        <v>92</v>
      </c>
      <c r="E38" s="118">
        <v>50</v>
      </c>
      <c r="F38" s="118">
        <v>50</v>
      </c>
      <c r="G38" s="119">
        <v>0.05</v>
      </c>
      <c r="H38" s="120" t="s">
        <v>144</v>
      </c>
    </row>
    <row r="39" spans="2:8" ht="13.5" thickBot="1">
      <c r="B39" s="116" t="s">
        <v>145</v>
      </c>
      <c r="C39" s="117" t="s">
        <v>143</v>
      </c>
      <c r="D39" s="117" t="s">
        <v>98</v>
      </c>
      <c r="E39" s="118">
        <v>1560</v>
      </c>
      <c r="F39" s="118">
        <v>1560</v>
      </c>
      <c r="G39" s="119">
        <v>0.08</v>
      </c>
      <c r="H39" s="120" t="s">
        <v>146</v>
      </c>
    </row>
    <row r="40" spans="2:8" ht="13.5" thickBot="1">
      <c r="B40" s="116" t="s">
        <v>147</v>
      </c>
      <c r="C40" s="117" t="s">
        <v>148</v>
      </c>
      <c r="D40" s="117" t="s">
        <v>98</v>
      </c>
      <c r="E40" s="118">
        <v>1000</v>
      </c>
      <c r="F40" s="118">
        <v>1000</v>
      </c>
      <c r="G40" s="119">
        <v>0.08</v>
      </c>
      <c r="H40" s="120" t="s">
        <v>149</v>
      </c>
    </row>
    <row r="41" spans="2:8" ht="13.5" thickBot="1">
      <c r="B41" s="121" t="s">
        <v>150</v>
      </c>
      <c r="C41" s="122" t="s">
        <v>151</v>
      </c>
      <c r="D41" s="122" t="s">
        <v>86</v>
      </c>
      <c r="E41" s="123">
        <v>700</v>
      </c>
      <c r="F41" s="123">
        <v>700</v>
      </c>
      <c r="G41" s="124">
        <v>0.08</v>
      </c>
      <c r="H41" s="125" t="s">
        <v>152</v>
      </c>
    </row>
    <row r="42" spans="2:8" ht="13.5" thickBot="1">
      <c r="B42" s="116" t="s">
        <v>153</v>
      </c>
      <c r="C42" s="117" t="s">
        <v>114</v>
      </c>
      <c r="D42" s="117" t="s">
        <v>86</v>
      </c>
      <c r="E42" s="118">
        <v>600</v>
      </c>
      <c r="F42" s="118">
        <v>600</v>
      </c>
      <c r="G42" s="119">
        <v>0.08</v>
      </c>
      <c r="H42" s="120" t="s">
        <v>154</v>
      </c>
    </row>
    <row r="45" spans="2:8">
      <c r="B45" s="126" t="s">
        <v>122</v>
      </c>
    </row>
    <row r="46" spans="2:8" ht="13.15">
      <c r="B46" s="127" t="s">
        <v>155</v>
      </c>
    </row>
    <row r="47" spans="2:8" ht="13.15">
      <c r="B47" s="127" t="s">
        <v>156</v>
      </c>
    </row>
    <row r="48" spans="2:8" ht="13.15">
      <c r="B48" s="127" t="s">
        <v>157</v>
      </c>
    </row>
    <row r="49" spans="2:2" ht="13.15">
      <c r="B49" s="127" t="s">
        <v>158</v>
      </c>
    </row>
    <row r="50" spans="2:2" ht="13.15">
      <c r="B50" s="127" t="s">
        <v>159</v>
      </c>
    </row>
    <row r="51" spans="2:2" ht="13.15">
      <c r="B51" s="127" t="s">
        <v>160</v>
      </c>
    </row>
    <row r="52" spans="2:2" ht="13.15">
      <c r="B52" s="127" t="s">
        <v>161</v>
      </c>
    </row>
    <row r="53" spans="2:2" ht="13.15">
      <c r="B53" s="127" t="s">
        <v>162</v>
      </c>
    </row>
    <row r="54" spans="2:2" ht="13.15">
      <c r="B54" s="127"/>
    </row>
  </sheetData>
  <mergeCells count="5">
    <mergeCell ref="C6:C7"/>
    <mergeCell ref="D6:D7"/>
    <mergeCell ref="G6:G7"/>
    <mergeCell ref="H6:H7"/>
    <mergeCell ref="B6:B7"/>
  </mergeCells>
  <hyperlinks>
    <hyperlink ref="B22" location="_ftn1" display="_ftn1" xr:uid="{00000000-0004-0000-0800-000000000000}"/>
    <hyperlink ref="B45" location="_ftnref1" display="_ftnref1" xr:uid="{00000000-0004-0000-0800-000001000000}"/>
  </hyperlinks>
  <pageMargins left="0.7" right="0.7" top="0.75" bottom="0.75" header="0.3" footer="0.3"/>
  <pageSetup paperSize="9" orientation="portrait" horizontalDpi="4294967293" verticalDpi="429496729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9</vt:i4>
      </vt:variant>
    </vt:vector>
  </HeadingPairs>
  <TitlesOfParts>
    <vt:vector size="9" baseType="lpstr">
      <vt:lpstr>LOG</vt:lpstr>
      <vt:lpstr>Intro</vt:lpstr>
      <vt:lpstr>AVA</vt:lpstr>
      <vt:lpstr>LineCapInclUK</vt:lpstr>
      <vt:lpstr>AF</vt:lpstr>
      <vt:lpstr>Deact LineCap</vt:lpstr>
      <vt:lpstr>DATA Linecap and AF</vt:lpstr>
      <vt:lpstr>Udlandsforbindelser</vt:lpstr>
      <vt:lpstr>LineCap RAMSES 2015</vt:lpstr>
    </vt:vector>
  </TitlesOfParts>
  <Company>Dell Computer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Amit Kanudia</dc:creator>
  <cp:lastModifiedBy>Tom Haut</cp:lastModifiedBy>
  <cp:lastPrinted>2001-09-28T20:39:50Z</cp:lastPrinted>
  <dcterms:created xsi:type="dcterms:W3CDTF">2001-09-28T18:48:17Z</dcterms:created>
  <dcterms:modified xsi:type="dcterms:W3CDTF">2021-10-04T10:19:13Z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673286080360412</vt:r8>
  </property>
</Properties>
</file>