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TIMES models\TIMES-DK\"/>
    </mc:Choice>
  </mc:AlternateContent>
  <xr:revisionPtr revIDLastSave="0" documentId="13_ncr:1_{2325ED0B-1B9A-4681-AE92-D9DA0D054F09}" xr6:coauthVersionLast="47" xr6:coauthVersionMax="47" xr10:uidLastSave="{00000000-0000-0000-0000-000000000000}"/>
  <bookViews>
    <workbookView xWindow="15576" yWindow="180" windowWidth="20940" windowHeight="16092" activeTab="10" xr2:uid="{00000000-000D-0000-FFFF-FFFF00000000}"/>
  </bookViews>
  <sheets>
    <sheet name="LOG" sheetId="16" r:id="rId1"/>
    <sheet name="Intro" sheetId="18" r:id="rId2"/>
    <sheet name="Comm" sheetId="12" r:id="rId3"/>
    <sheet name="Proc" sheetId="6" r:id="rId4"/>
    <sheet name="ProcA" sheetId="7" r:id="rId5"/>
    <sheet name="ProcB" sheetId="8" r:id="rId6"/>
    <sheet name="Tech" sheetId="1" r:id="rId7"/>
    <sheet name="Emis" sheetId="13" r:id="rId8"/>
    <sheet name="TechA" sheetId="2" r:id="rId9"/>
    <sheet name="TechB" sheetId="3" r:id="rId10"/>
    <sheet name="Fuel Tech" sheetId="14" r:id="rId11"/>
    <sheet name="Fuel" sheetId="15" r:id="rId12"/>
    <sheet name="Adjusted O&amp;M waste and wind " sheetId="17" r:id="rId13"/>
    <sheet name="EmiFact Stationary" sheetId="19" r:id="rId14"/>
    <sheet name="EmiFact Road" sheetId="20" r:id="rId15"/>
    <sheet name="NonExhaustEmi" sheetId="21" r:id="rId16"/>
  </sheets>
  <definedNames>
    <definedName name="_xlnm._FilterDatabase" localSheetId="14" hidden="1">'EmiFact Road'!$A$2:$P$110</definedName>
    <definedName name="_xlnm._FilterDatabase" localSheetId="13" hidden="1">'EmiFact Stationary'!$A$3:$P$390</definedName>
    <definedName name="_xlnm._FilterDatabase" localSheetId="6" hidden="1">Tech!$B$8:$AF$206</definedName>
    <definedName name="_xlnm._FilterDatabase" localSheetId="8" hidden="1">TechA!$B$10:$AB$31</definedName>
    <definedName name="_xlnm._FilterDatabase" localSheetId="9" hidden="1">TechB!$B$10:$AB$50</definedName>
    <definedName name="_Order1" hidden="1">255</definedName>
    <definedName name="_Order2" hidden="1">255</definedName>
    <definedName name="BasicFuels">Fuel!$I$12:$J$24</definedName>
    <definedName name="Euro">TechB!$E$2</definedName>
    <definedName name="FindFuel1">Fuel!$B$12:$C$93</definedName>
    <definedName name="FindFuel2">Fuel!$E$12:$F$24</definedName>
    <definedName name="FIXWINOFF">'Adjusted O&amp;M waste and wind '!$K$13</definedName>
    <definedName name="FIXWINON">'Adjusted O&amp;M waste and wind '!$K$14</definedName>
    <definedName name="FIXWSTBO">'Adjusted O&amp;M waste and wind '!$C$5</definedName>
    <definedName name="FIXWSTBP">'Adjusted O&amp;M waste and wind '!$C$4</definedName>
    <definedName name="FuelDesc">Fuel!$I$12:$J$39</definedName>
    <definedName name="FuelProperties">Fuel!$AB$10</definedName>
    <definedName name="FuelTypes">Fuel!$I$25:$J$27</definedName>
    <definedName name="FuelTypes_Share_1">Fuel!$I$66:$U$80</definedName>
    <definedName name="FuelTypes_Share_2">Fuel!$I$85:$U$99</definedName>
    <definedName name="FuelTypes_Share_3">Fuel!$I$104:$U$118</definedName>
    <definedName name="FuelTypes_Share_4">Fuel!$I$123:$U$137</definedName>
    <definedName name="FuelTypes_Share_5">Fuel!$I$142:$U$156</definedName>
    <definedName name="FuelTypes_Share_6">Fuel!$I$161:$U$175</definedName>
    <definedName name="FuelTypes_Share_7">Fuel!$I$180:$U$194</definedName>
    <definedName name="MixedFuels">Fuel!$I$28:$J$39</definedName>
    <definedName name="MixedFuels1">Fuel!$I$47:$U$61</definedName>
    <definedName name="VARWINOFF">'Adjusted O&amp;M waste and wind '!$L$13</definedName>
    <definedName name="VARWINON">'Adjusted O&amp;M waste and wind '!$L$14</definedName>
    <definedName name="VARWSTBO">'Adjusted O&amp;M waste and wind '!$D$5</definedName>
    <definedName name="VARWSTBP">'Adjusted O&amp;M waste and wind '!$D$4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9" i="13" l="1" a="1"/>
  <c r="U9" i="13"/>
  <c r="U18" i="13"/>
  <c r="V18" i="13"/>
  <c r="W18" i="13"/>
  <c r="X18" i="13"/>
  <c r="Y9" i="13" a="1"/>
  <c r="Y9" i="13"/>
  <c r="Y18" i="13"/>
  <c r="Z9" i="13" a="1"/>
  <c r="Z9" i="13"/>
  <c r="Z18" i="13"/>
  <c r="AA9" i="13" a="1"/>
  <c r="AA9" i="13"/>
  <c r="AA18" i="13"/>
  <c r="AB9" i="13" a="1"/>
  <c r="AB9" i="13"/>
  <c r="AB18" i="13"/>
  <c r="AC9" i="13" a="1"/>
  <c r="AC9" i="13"/>
  <c r="AC18" i="13"/>
  <c r="AD9" i="13" a="1"/>
  <c r="AD9" i="13"/>
  <c r="AD18" i="13"/>
  <c r="AE9" i="13" a="1"/>
  <c r="AE9" i="13"/>
  <c r="AE18" i="13"/>
  <c r="AF9" i="13" a="1"/>
  <c r="AF9" i="13"/>
  <c r="AF18" i="13"/>
  <c r="AG9" i="13" a="1"/>
  <c r="AG9" i="13"/>
  <c r="AG18" i="13"/>
  <c r="AH9" i="13" a="1"/>
  <c r="AH9" i="13"/>
  <c r="AH18" i="13"/>
  <c r="AI9" i="13" a="1"/>
  <c r="AI9" i="13"/>
  <c r="AI18" i="13"/>
  <c r="AJ9" i="13" a="1"/>
  <c r="AJ9" i="13"/>
  <c r="AJ18" i="13"/>
  <c r="AK9" i="13"/>
  <c r="AK18" i="13"/>
  <c r="AL9" i="13"/>
  <c r="AL18" i="13"/>
  <c r="AM9" i="13"/>
  <c r="AM18" i="13"/>
  <c r="AN9" i="13"/>
  <c r="AN18" i="13"/>
  <c r="AO9" i="13"/>
  <c r="AO18" i="13"/>
  <c r="AP9" i="13"/>
  <c r="AP18" i="13"/>
  <c r="AQ9" i="13"/>
  <c r="AQ18" i="13"/>
  <c r="AR9" i="13"/>
  <c r="AR18" i="13"/>
  <c r="AS9" i="13"/>
  <c r="AS18" i="13"/>
  <c r="AT9" i="13"/>
  <c r="AT18" i="13"/>
  <c r="AU9" i="13"/>
  <c r="AU18" i="13"/>
  <c r="AV9" i="13"/>
  <c r="AV18" i="13"/>
  <c r="AW9" i="13"/>
  <c r="AW18" i="13"/>
  <c r="AX18" i="13"/>
  <c r="V10" i="13"/>
  <c r="U10" i="13" a="1"/>
  <c r="U10" i="13"/>
  <c r="U19" i="13"/>
  <c r="V19" i="13"/>
  <c r="W19" i="13"/>
  <c r="X19" i="13"/>
  <c r="Y10" i="13" a="1"/>
  <c r="Y10" i="13"/>
  <c r="Y19" i="13"/>
  <c r="Z10" i="13" a="1"/>
  <c r="Z10" i="13"/>
  <c r="Z19" i="13"/>
  <c r="AA10" i="13" a="1"/>
  <c r="AA10" i="13"/>
  <c r="AA19" i="13"/>
  <c r="AB10" i="13" a="1"/>
  <c r="AB10" i="13"/>
  <c r="AB19" i="13"/>
  <c r="AC10" i="13" a="1"/>
  <c r="AC10" i="13"/>
  <c r="AC19" i="13"/>
  <c r="AD10" i="13" a="1"/>
  <c r="AD10" i="13"/>
  <c r="AD19" i="13"/>
  <c r="AE10" i="13" a="1"/>
  <c r="AE10" i="13"/>
  <c r="AE19" i="13"/>
  <c r="AF10" i="13" a="1"/>
  <c r="AF10" i="13"/>
  <c r="AF19" i="13"/>
  <c r="AG10" i="13" a="1"/>
  <c r="AG10" i="13"/>
  <c r="AG19" i="13"/>
  <c r="AH10" i="13" a="1"/>
  <c r="AH10" i="13"/>
  <c r="AH19" i="13"/>
  <c r="AI10" i="13" a="1"/>
  <c r="AI10" i="13"/>
  <c r="AI19" i="13"/>
  <c r="AJ10" i="13" a="1"/>
  <c r="AJ10" i="13"/>
  <c r="AJ19" i="13"/>
  <c r="AK10" i="13"/>
  <c r="AK19" i="13"/>
  <c r="AL10" i="13"/>
  <c r="AL19" i="13"/>
  <c r="AM10" i="13"/>
  <c r="AM19" i="13"/>
  <c r="AN10" i="13"/>
  <c r="AN19" i="13"/>
  <c r="AO10" i="13"/>
  <c r="AO19" i="13"/>
  <c r="AP10" i="13"/>
  <c r="AP19" i="13"/>
  <c r="AQ10" i="13"/>
  <c r="AQ19" i="13"/>
  <c r="AR10" i="13"/>
  <c r="AR19" i="13"/>
  <c r="AS10" i="13"/>
  <c r="AS19" i="13"/>
  <c r="AT10" i="13"/>
  <c r="AT19" i="13"/>
  <c r="AU10" i="13"/>
  <c r="AU19" i="13"/>
  <c r="AV10" i="13"/>
  <c r="AV19" i="13"/>
  <c r="AW10" i="13"/>
  <c r="AW19" i="13"/>
  <c r="AX19" i="13"/>
  <c r="V11" i="13"/>
  <c r="U11" i="13" a="1"/>
  <c r="U11" i="13"/>
  <c r="U20" i="13"/>
  <c r="V20" i="13"/>
  <c r="W20" i="13"/>
  <c r="X20" i="13"/>
  <c r="Y11" i="13" a="1"/>
  <c r="Y11" i="13"/>
  <c r="Y20" i="13"/>
  <c r="Z11" i="13" a="1"/>
  <c r="Z11" i="13"/>
  <c r="Z20" i="13"/>
  <c r="AA11" i="13" a="1"/>
  <c r="AA11" i="13"/>
  <c r="AA20" i="13"/>
  <c r="AB11" i="13" a="1"/>
  <c r="AB11" i="13"/>
  <c r="AB20" i="13"/>
  <c r="AC11" i="13" a="1"/>
  <c r="AC11" i="13"/>
  <c r="AC20" i="13"/>
  <c r="AD11" i="13" a="1"/>
  <c r="AD11" i="13"/>
  <c r="AD20" i="13"/>
  <c r="AE11" i="13" a="1"/>
  <c r="AE11" i="13"/>
  <c r="AE20" i="13"/>
  <c r="AF11" i="13" a="1"/>
  <c r="AF11" i="13"/>
  <c r="AF20" i="13"/>
  <c r="AG11" i="13" a="1"/>
  <c r="AG11" i="13"/>
  <c r="AG20" i="13"/>
  <c r="AH11" i="13" a="1"/>
  <c r="AH11" i="13"/>
  <c r="AH20" i="13"/>
  <c r="AI11" i="13" a="1"/>
  <c r="AI11" i="13"/>
  <c r="AI20" i="13"/>
  <c r="AJ11" i="13" a="1"/>
  <c r="AJ11" i="13"/>
  <c r="AJ20" i="13"/>
  <c r="AK11" i="13"/>
  <c r="AK20" i="13"/>
  <c r="AL11" i="13"/>
  <c r="AL20" i="13"/>
  <c r="AM11" i="13"/>
  <c r="AM20" i="13"/>
  <c r="AN11" i="13"/>
  <c r="AN20" i="13"/>
  <c r="AO11" i="13"/>
  <c r="AO20" i="13"/>
  <c r="AP11" i="13"/>
  <c r="AP20" i="13"/>
  <c r="AQ11" i="13"/>
  <c r="AQ20" i="13"/>
  <c r="AR11" i="13"/>
  <c r="AR20" i="13"/>
  <c r="AS11" i="13"/>
  <c r="AS20" i="13"/>
  <c r="AT11" i="13"/>
  <c r="AT20" i="13"/>
  <c r="AU11" i="13"/>
  <c r="AU20" i="13"/>
  <c r="AV11" i="13"/>
  <c r="AV20" i="13"/>
  <c r="AW11" i="13"/>
  <c r="AW20" i="13"/>
  <c r="AX20" i="13"/>
  <c r="V12" i="13"/>
  <c r="X17" i="13"/>
  <c r="X12" i="13"/>
  <c r="U12" i="13" a="1"/>
  <c r="U12" i="13"/>
  <c r="U21" i="13"/>
  <c r="V21" i="13"/>
  <c r="W21" i="13"/>
  <c r="X21" i="13"/>
  <c r="Y12" i="13" a="1"/>
  <c r="Y12" i="13"/>
  <c r="Y21" i="13"/>
  <c r="Z12" i="13" a="1"/>
  <c r="Z12" i="13"/>
  <c r="Z21" i="13"/>
  <c r="AA12" i="13" a="1"/>
  <c r="AA12" i="13"/>
  <c r="AA21" i="13"/>
  <c r="AB12" i="13" a="1"/>
  <c r="AB12" i="13"/>
  <c r="AB21" i="13"/>
  <c r="AC12" i="13" a="1"/>
  <c r="AC12" i="13"/>
  <c r="AC21" i="13"/>
  <c r="AD12" i="13" a="1"/>
  <c r="AD12" i="13"/>
  <c r="AD21" i="13"/>
  <c r="AE12" i="13" a="1"/>
  <c r="AE12" i="13"/>
  <c r="AE21" i="13"/>
  <c r="AF12" i="13" a="1"/>
  <c r="AF12" i="13"/>
  <c r="AF21" i="13"/>
  <c r="AG12" i="13" a="1"/>
  <c r="AG12" i="13"/>
  <c r="AG21" i="13"/>
  <c r="AH12" i="13" a="1"/>
  <c r="AH12" i="13"/>
  <c r="AH21" i="13"/>
  <c r="AI12" i="13" a="1"/>
  <c r="AI12" i="13"/>
  <c r="AI21" i="13"/>
  <c r="AJ12" i="13" a="1"/>
  <c r="AJ12" i="13"/>
  <c r="AJ21" i="13"/>
  <c r="AK12" i="13"/>
  <c r="AK21" i="13"/>
  <c r="AL12" i="13"/>
  <c r="AL21" i="13"/>
  <c r="AM12" i="13"/>
  <c r="AM21" i="13"/>
  <c r="AN12" i="13"/>
  <c r="AN21" i="13"/>
  <c r="AO12" i="13"/>
  <c r="AO21" i="13"/>
  <c r="AP12" i="13"/>
  <c r="AP21" i="13"/>
  <c r="AQ12" i="13"/>
  <c r="AQ21" i="13"/>
  <c r="AR12" i="13"/>
  <c r="AR21" i="13"/>
  <c r="AS12" i="13"/>
  <c r="AS21" i="13"/>
  <c r="AT12" i="13"/>
  <c r="AT21" i="13"/>
  <c r="AU12" i="13"/>
  <c r="AU21" i="13"/>
  <c r="AV12" i="13"/>
  <c r="AV21" i="13"/>
  <c r="AW12" i="13"/>
  <c r="AW21" i="13"/>
  <c r="AX21" i="13"/>
  <c r="V13" i="13"/>
  <c r="X13" i="13"/>
  <c r="U13" i="13" a="1"/>
  <c r="U13" i="13"/>
  <c r="U22" i="13"/>
  <c r="V22" i="13"/>
  <c r="W22" i="13"/>
  <c r="X22" i="13"/>
  <c r="Y13" i="13" a="1"/>
  <c r="Y13" i="13"/>
  <c r="Y22" i="13"/>
  <c r="Z13" i="13" a="1"/>
  <c r="Z13" i="13"/>
  <c r="Z22" i="13"/>
  <c r="AA13" i="13" a="1"/>
  <c r="AA13" i="13"/>
  <c r="AA22" i="13"/>
  <c r="AB13" i="13" a="1"/>
  <c r="AB13" i="13"/>
  <c r="AB22" i="13"/>
  <c r="AC13" i="13" a="1"/>
  <c r="AC13" i="13"/>
  <c r="AC22" i="13"/>
  <c r="AD13" i="13" a="1"/>
  <c r="AD13" i="13"/>
  <c r="AD22" i="13"/>
  <c r="AE13" i="13" a="1"/>
  <c r="AE13" i="13"/>
  <c r="AE22" i="13"/>
  <c r="AF13" i="13" a="1"/>
  <c r="AF13" i="13"/>
  <c r="AF22" i="13"/>
  <c r="AG13" i="13" a="1"/>
  <c r="AG13" i="13"/>
  <c r="AG22" i="13"/>
  <c r="AH13" i="13" a="1"/>
  <c r="AH13" i="13"/>
  <c r="AH22" i="13"/>
  <c r="AI13" i="13" a="1"/>
  <c r="AI13" i="13"/>
  <c r="AI22" i="13"/>
  <c r="AJ13" i="13" a="1"/>
  <c r="AJ13" i="13"/>
  <c r="AJ22" i="13"/>
  <c r="AK13" i="13"/>
  <c r="AK22" i="13"/>
  <c r="AL13" i="13"/>
  <c r="AL22" i="13"/>
  <c r="AM13" i="13"/>
  <c r="AM22" i="13"/>
  <c r="AN13" i="13"/>
  <c r="AN22" i="13"/>
  <c r="AO13" i="13"/>
  <c r="AO22" i="13"/>
  <c r="AP13" i="13"/>
  <c r="AP22" i="13"/>
  <c r="AQ13" i="13"/>
  <c r="AQ22" i="13"/>
  <c r="AR13" i="13"/>
  <c r="AR22" i="13"/>
  <c r="AS13" i="13"/>
  <c r="AS22" i="13"/>
  <c r="AT13" i="13"/>
  <c r="AT22" i="13"/>
  <c r="AU13" i="13"/>
  <c r="AU22" i="13"/>
  <c r="AV13" i="13"/>
  <c r="AV22" i="13"/>
  <c r="AW13" i="13"/>
  <c r="AW22" i="13"/>
  <c r="AX22" i="13"/>
  <c r="V14" i="13"/>
  <c r="X14" i="13"/>
  <c r="U14" i="13" a="1"/>
  <c r="U14" i="13"/>
  <c r="U23" i="13"/>
  <c r="V23" i="13"/>
  <c r="W23" i="13"/>
  <c r="X23" i="13"/>
  <c r="Y14" i="13" a="1"/>
  <c r="Y14" i="13"/>
  <c r="Y23" i="13"/>
  <c r="Z14" i="13" a="1"/>
  <c r="Z14" i="13"/>
  <c r="Z23" i="13"/>
  <c r="AA14" i="13" a="1"/>
  <c r="AA14" i="13"/>
  <c r="AA23" i="13"/>
  <c r="AB14" i="13" a="1"/>
  <c r="AB14" i="13"/>
  <c r="AB23" i="13"/>
  <c r="AC14" i="13" a="1"/>
  <c r="AC14" i="13"/>
  <c r="AC23" i="13"/>
  <c r="AD14" i="13" a="1"/>
  <c r="AD14" i="13"/>
  <c r="AD23" i="13"/>
  <c r="AE14" i="13" a="1"/>
  <c r="AE14" i="13"/>
  <c r="AE23" i="13"/>
  <c r="AF14" i="13" a="1"/>
  <c r="AF14" i="13"/>
  <c r="AF23" i="13"/>
  <c r="AG14" i="13" a="1"/>
  <c r="AG14" i="13"/>
  <c r="AG23" i="13"/>
  <c r="AH14" i="13" a="1"/>
  <c r="AH14" i="13"/>
  <c r="AH23" i="13"/>
  <c r="AI14" i="13" a="1"/>
  <c r="AI14" i="13"/>
  <c r="AI23" i="13"/>
  <c r="AJ14" i="13" a="1"/>
  <c r="AJ14" i="13"/>
  <c r="AJ23" i="13"/>
  <c r="AK14" i="13"/>
  <c r="AK23" i="13"/>
  <c r="AL14" i="13"/>
  <c r="AL23" i="13"/>
  <c r="AM14" i="13"/>
  <c r="AM23" i="13"/>
  <c r="AN14" i="13"/>
  <c r="AN23" i="13"/>
  <c r="AO14" i="13"/>
  <c r="AO23" i="13"/>
  <c r="AP14" i="13"/>
  <c r="AP23" i="13"/>
  <c r="AQ14" i="13"/>
  <c r="AQ23" i="13"/>
  <c r="AR14" i="13"/>
  <c r="AR23" i="13"/>
  <c r="AS14" i="13"/>
  <c r="AS23" i="13"/>
  <c r="AT14" i="13"/>
  <c r="AT23" i="13"/>
  <c r="AU14" i="13"/>
  <c r="AU23" i="13"/>
  <c r="AV14" i="13"/>
  <c r="AV23" i="13"/>
  <c r="AW14" i="13"/>
  <c r="AW23" i="13"/>
  <c r="AX23" i="13"/>
  <c r="V15" i="13"/>
  <c r="X15" i="13"/>
  <c r="U15" i="13" a="1"/>
  <c r="U15" i="13"/>
  <c r="U24" i="13"/>
  <c r="V24" i="13"/>
  <c r="W24" i="13"/>
  <c r="X24" i="13"/>
  <c r="Y15" i="13" a="1"/>
  <c r="Y15" i="13"/>
  <c r="Y24" i="13"/>
  <c r="Z15" i="13" a="1"/>
  <c r="Z15" i="13"/>
  <c r="Z24" i="13"/>
  <c r="AA15" i="13" a="1"/>
  <c r="AA15" i="13"/>
  <c r="AA24" i="13"/>
  <c r="AB15" i="13" a="1"/>
  <c r="AB15" i="13"/>
  <c r="AB24" i="13"/>
  <c r="AC15" i="13" a="1"/>
  <c r="AC15" i="13"/>
  <c r="AC24" i="13"/>
  <c r="AD15" i="13" a="1"/>
  <c r="AD15" i="13"/>
  <c r="AD24" i="13"/>
  <c r="AE15" i="13" a="1"/>
  <c r="AE15" i="13"/>
  <c r="AE24" i="13"/>
  <c r="AF15" i="13" a="1"/>
  <c r="AF15" i="13"/>
  <c r="AF24" i="13"/>
  <c r="AG15" i="13" a="1"/>
  <c r="AG15" i="13"/>
  <c r="AG24" i="13"/>
  <c r="AH15" i="13" a="1"/>
  <c r="AH15" i="13"/>
  <c r="AH24" i="13"/>
  <c r="AI15" i="13" a="1"/>
  <c r="AI15" i="13"/>
  <c r="AI24" i="13"/>
  <c r="AJ15" i="13" a="1"/>
  <c r="AJ15" i="13"/>
  <c r="AJ24" i="13"/>
  <c r="AK15" i="13"/>
  <c r="AK24" i="13"/>
  <c r="AL15" i="13"/>
  <c r="AL24" i="13"/>
  <c r="AM15" i="13"/>
  <c r="AM24" i="13"/>
  <c r="AN15" i="13"/>
  <c r="AN24" i="13"/>
  <c r="AO15" i="13"/>
  <c r="AO24" i="13"/>
  <c r="AP15" i="13"/>
  <c r="AP24" i="13"/>
  <c r="AQ15" i="13"/>
  <c r="AQ24" i="13"/>
  <c r="AR15" i="13"/>
  <c r="AR24" i="13"/>
  <c r="AS15" i="13"/>
  <c r="AS24" i="13"/>
  <c r="AT15" i="13"/>
  <c r="AT24" i="13"/>
  <c r="AU15" i="13"/>
  <c r="AU24" i="13"/>
  <c r="AV15" i="13"/>
  <c r="AV24" i="13"/>
  <c r="AW15" i="13"/>
  <c r="AW24" i="13"/>
  <c r="AX24" i="13"/>
  <c r="V16" i="13"/>
  <c r="U16" i="13" a="1"/>
  <c r="U16" i="13"/>
  <c r="U25" i="13"/>
  <c r="V25" i="13"/>
  <c r="W25" i="13"/>
  <c r="X25" i="13"/>
  <c r="Y16" i="13" a="1"/>
  <c r="Y16" i="13"/>
  <c r="Y25" i="13"/>
  <c r="Z16" i="13" a="1"/>
  <c r="Z16" i="13"/>
  <c r="Z25" i="13"/>
  <c r="AA16" i="13" a="1"/>
  <c r="AA16" i="13"/>
  <c r="AA25" i="13"/>
  <c r="AB16" i="13" a="1"/>
  <c r="AB16" i="13"/>
  <c r="AB25" i="13"/>
  <c r="AC16" i="13" a="1"/>
  <c r="AC16" i="13"/>
  <c r="AC25" i="13"/>
  <c r="AD16" i="13" a="1"/>
  <c r="AD16" i="13"/>
  <c r="AD25" i="13"/>
  <c r="AE16" i="13" a="1"/>
  <c r="AE16" i="13"/>
  <c r="AE25" i="13"/>
  <c r="AF16" i="13" a="1"/>
  <c r="AF16" i="13"/>
  <c r="AF25" i="13"/>
  <c r="AG16" i="13" a="1"/>
  <c r="AG16" i="13"/>
  <c r="AG25" i="13"/>
  <c r="AH16" i="13" a="1"/>
  <c r="AH16" i="13"/>
  <c r="AH25" i="13"/>
  <c r="AI16" i="13" a="1"/>
  <c r="AI16" i="13"/>
  <c r="AI25" i="13"/>
  <c r="AJ16" i="13" a="1"/>
  <c r="AJ16" i="13"/>
  <c r="AJ25" i="13"/>
  <c r="AK16" i="13"/>
  <c r="AK25" i="13"/>
  <c r="AL16" i="13"/>
  <c r="AL25" i="13"/>
  <c r="AM16" i="13"/>
  <c r="AM25" i="13"/>
  <c r="AN16" i="13"/>
  <c r="AN25" i="13"/>
  <c r="AO16" i="13"/>
  <c r="AO25" i="13"/>
  <c r="AP16" i="13"/>
  <c r="AP25" i="13"/>
  <c r="AQ16" i="13"/>
  <c r="AQ25" i="13"/>
  <c r="AR16" i="13"/>
  <c r="AR25" i="13"/>
  <c r="AS16" i="13"/>
  <c r="AS25" i="13"/>
  <c r="AT16" i="13"/>
  <c r="AT25" i="13"/>
  <c r="AU16" i="13"/>
  <c r="AU25" i="13"/>
  <c r="AV16" i="13"/>
  <c r="AV25" i="13"/>
  <c r="AW16" i="13"/>
  <c r="AW25" i="13"/>
  <c r="AX25" i="13"/>
  <c r="V17" i="13"/>
  <c r="U17" i="13" a="1"/>
  <c r="U17" i="13"/>
  <c r="U26" i="13"/>
  <c r="V26" i="13"/>
  <c r="W26" i="13"/>
  <c r="X26" i="13"/>
  <c r="Y17" i="13" a="1"/>
  <c r="Y17" i="13"/>
  <c r="Y26" i="13"/>
  <c r="Z17" i="13" a="1"/>
  <c r="Z17" i="13"/>
  <c r="Z26" i="13"/>
  <c r="AA17" i="13" a="1"/>
  <c r="AA17" i="13"/>
  <c r="AA26" i="13"/>
  <c r="AB17" i="13" a="1"/>
  <c r="AB17" i="13"/>
  <c r="AB26" i="13"/>
  <c r="AC17" i="13" a="1"/>
  <c r="AC17" i="13"/>
  <c r="AC26" i="13"/>
  <c r="AD17" i="13" a="1"/>
  <c r="AD17" i="13"/>
  <c r="AD26" i="13"/>
  <c r="AE17" i="13" a="1"/>
  <c r="AE17" i="13"/>
  <c r="AE26" i="13"/>
  <c r="AF17" i="13" a="1"/>
  <c r="AF17" i="13"/>
  <c r="AF26" i="13"/>
  <c r="AG17" i="13" a="1"/>
  <c r="AG17" i="13"/>
  <c r="AG26" i="13"/>
  <c r="AH17" i="13" a="1"/>
  <c r="AH17" i="13"/>
  <c r="AH26" i="13"/>
  <c r="AI17" i="13" a="1"/>
  <c r="AI17" i="13"/>
  <c r="AI26" i="13"/>
  <c r="AJ17" i="13" a="1"/>
  <c r="AJ17" i="13"/>
  <c r="AJ26" i="13"/>
  <c r="AK17" i="13"/>
  <c r="AK26" i="13"/>
  <c r="AL17" i="13"/>
  <c r="AL26" i="13"/>
  <c r="AM17" i="13"/>
  <c r="AM26" i="13"/>
  <c r="AN17" i="13"/>
  <c r="AN26" i="13"/>
  <c r="AO17" i="13"/>
  <c r="AO26" i="13"/>
  <c r="AP17" i="13"/>
  <c r="AP26" i="13"/>
  <c r="AQ17" i="13"/>
  <c r="AQ26" i="13"/>
  <c r="AR17" i="13"/>
  <c r="AR26" i="13"/>
  <c r="AS17" i="13"/>
  <c r="AS26" i="13"/>
  <c r="AT17" i="13"/>
  <c r="AT26" i="13"/>
  <c r="AU17" i="13"/>
  <c r="AU26" i="13"/>
  <c r="AV17" i="13"/>
  <c r="AV26" i="13"/>
  <c r="AW17" i="13"/>
  <c r="AW26" i="13"/>
  <c r="AX26" i="13"/>
  <c r="T19" i="13"/>
  <c r="T20" i="13"/>
  <c r="T21" i="13"/>
  <c r="T22" i="13"/>
  <c r="T23" i="13"/>
  <c r="T24" i="13"/>
  <c r="T25" i="13"/>
  <c r="T26" i="13"/>
  <c r="T18" i="13"/>
  <c r="Y212" i="13" a="1"/>
  <c r="Y212" i="13"/>
  <c r="Z212" i="13" a="1"/>
  <c r="Z212" i="13"/>
  <c r="AA212" i="13" a="1"/>
  <c r="AA212" i="13"/>
  <c r="AB212" i="13" a="1"/>
  <c r="AB212" i="13"/>
  <c r="AC212" i="13" a="1"/>
  <c r="AC212" i="13"/>
  <c r="AD212" i="13" a="1"/>
  <c r="AD212" i="13"/>
  <c r="AE212" i="13" a="1"/>
  <c r="AE212" i="13"/>
  <c r="AF212" i="13" a="1"/>
  <c r="AF212" i="13"/>
  <c r="AG212" i="13" a="1"/>
  <c r="AG212" i="13"/>
  <c r="AH212" i="13" a="1"/>
  <c r="AH212" i="13"/>
  <c r="AI212" i="13" a="1"/>
  <c r="AI212" i="13"/>
  <c r="AJ212" i="13" a="1"/>
  <c r="AJ212" i="13"/>
  <c r="Y213" i="13" a="1"/>
  <c r="Y213" i="13"/>
  <c r="Z213" i="13" a="1"/>
  <c r="Z213" i="13"/>
  <c r="AA213" i="13" a="1"/>
  <c r="AA213" i="13"/>
  <c r="AB213" i="13" a="1"/>
  <c r="AB213" i="13"/>
  <c r="AC213" i="13" a="1"/>
  <c r="AC213" i="13"/>
  <c r="AD213" i="13" a="1"/>
  <c r="AD213" i="13"/>
  <c r="AE213" i="13" a="1"/>
  <c r="AE213" i="13"/>
  <c r="AF213" i="13" a="1"/>
  <c r="AF213" i="13"/>
  <c r="AG213" i="13" a="1"/>
  <c r="AG213" i="13"/>
  <c r="AH213" i="13" a="1"/>
  <c r="AH213" i="13"/>
  <c r="AI213" i="13" a="1"/>
  <c r="AI213" i="13"/>
  <c r="AJ213" i="13" a="1"/>
  <c r="AJ213" i="13"/>
  <c r="Y214" i="13" a="1"/>
  <c r="Y214" i="13"/>
  <c r="Z214" i="13" a="1"/>
  <c r="Z214" i="13"/>
  <c r="AA214" i="13" a="1"/>
  <c r="AA214" i="13"/>
  <c r="AB214" i="13" a="1"/>
  <c r="AB214" i="13"/>
  <c r="AC214" i="13" a="1"/>
  <c r="AC214" i="13"/>
  <c r="AD214" i="13" a="1"/>
  <c r="AD214" i="13"/>
  <c r="AE214" i="13" a="1"/>
  <c r="AE214" i="13"/>
  <c r="AF214" i="13" a="1"/>
  <c r="AF214" i="13"/>
  <c r="AG214" i="13" a="1"/>
  <c r="AG214" i="13"/>
  <c r="AH214" i="13" a="1"/>
  <c r="AH214" i="13"/>
  <c r="AI214" i="13" a="1"/>
  <c r="AI214" i="13"/>
  <c r="AJ214" i="13" a="1"/>
  <c r="AJ214" i="13"/>
  <c r="Y215" i="13" a="1"/>
  <c r="Y215" i="13"/>
  <c r="Z215" i="13" a="1"/>
  <c r="Z215" i="13"/>
  <c r="AA215" i="13" a="1"/>
  <c r="AA215" i="13"/>
  <c r="AB215" i="13" a="1"/>
  <c r="AB215" i="13"/>
  <c r="AC215" i="13" a="1"/>
  <c r="AC215" i="13"/>
  <c r="AD215" i="13" a="1"/>
  <c r="AD215" i="13"/>
  <c r="AE215" i="13" a="1"/>
  <c r="AE215" i="13"/>
  <c r="AF215" i="13" a="1"/>
  <c r="AF215" i="13"/>
  <c r="AG215" i="13" a="1"/>
  <c r="AG215" i="13"/>
  <c r="AH215" i="13" a="1"/>
  <c r="AH215" i="13"/>
  <c r="AI215" i="13" a="1"/>
  <c r="AI215" i="13"/>
  <c r="AJ215" i="13" a="1"/>
  <c r="AJ215" i="13"/>
  <c r="Y216" i="13" a="1"/>
  <c r="Y216" i="13"/>
  <c r="Z216" i="13" a="1"/>
  <c r="Z216" i="13"/>
  <c r="AA216" i="13" a="1"/>
  <c r="AA216" i="13"/>
  <c r="AB216" i="13" a="1"/>
  <c r="AB216" i="13"/>
  <c r="AC216" i="13" a="1"/>
  <c r="AC216" i="13"/>
  <c r="AD216" i="13" a="1"/>
  <c r="AD216" i="13"/>
  <c r="AE216" i="13" a="1"/>
  <c r="AE216" i="13"/>
  <c r="AF216" i="13" a="1"/>
  <c r="AF216" i="13"/>
  <c r="AG216" i="13" a="1"/>
  <c r="AG216" i="13"/>
  <c r="AH216" i="13" a="1"/>
  <c r="AH216" i="13"/>
  <c r="AI216" i="13" a="1"/>
  <c r="AI216" i="13"/>
  <c r="AJ216" i="13" a="1"/>
  <c r="AJ216" i="13"/>
  <c r="Y217" i="13" a="1"/>
  <c r="Y217" i="13"/>
  <c r="Z217" i="13" a="1"/>
  <c r="Z217" i="13"/>
  <c r="AA217" i="13" a="1"/>
  <c r="AA217" i="13"/>
  <c r="AB217" i="13" a="1"/>
  <c r="AB217" i="13"/>
  <c r="AC217" i="13" a="1"/>
  <c r="AC217" i="13"/>
  <c r="AD217" i="13" a="1"/>
  <c r="AD217" i="13"/>
  <c r="AE217" i="13" a="1"/>
  <c r="AE217" i="13"/>
  <c r="AF217" i="13" a="1"/>
  <c r="AF217" i="13"/>
  <c r="AG217" i="13" a="1"/>
  <c r="AG217" i="13"/>
  <c r="AH217" i="13" a="1"/>
  <c r="AH217" i="13"/>
  <c r="AI217" i="13" a="1"/>
  <c r="AI217" i="13"/>
  <c r="AJ217" i="13" a="1"/>
  <c r="AJ217" i="13"/>
  <c r="Y218" i="13" a="1"/>
  <c r="Y218" i="13"/>
  <c r="Z218" i="13" a="1"/>
  <c r="Z218" i="13"/>
  <c r="AA218" i="13" a="1"/>
  <c r="AA218" i="13"/>
  <c r="AB218" i="13" a="1"/>
  <c r="AB218" i="13"/>
  <c r="AC218" i="13" a="1"/>
  <c r="AC218" i="13"/>
  <c r="AD218" i="13" a="1"/>
  <c r="AD218" i="13"/>
  <c r="AE218" i="13" a="1"/>
  <c r="AE218" i="13"/>
  <c r="AF218" i="13" a="1"/>
  <c r="AF218" i="13"/>
  <c r="AG218" i="13" a="1"/>
  <c r="AG218" i="13"/>
  <c r="AH218" i="13" a="1"/>
  <c r="AH218" i="13"/>
  <c r="AI218" i="13" a="1"/>
  <c r="AI218" i="13"/>
  <c r="AJ218" i="13" a="1"/>
  <c r="AJ218" i="13"/>
  <c r="Y219" i="13" a="1"/>
  <c r="Y219" i="13"/>
  <c r="Z219" i="13" a="1"/>
  <c r="Z219" i="13"/>
  <c r="AA219" i="13" a="1"/>
  <c r="AA219" i="13"/>
  <c r="AB219" i="13" a="1"/>
  <c r="AB219" i="13"/>
  <c r="AC219" i="13" a="1"/>
  <c r="AC219" i="13"/>
  <c r="AD219" i="13" a="1"/>
  <c r="AD219" i="13"/>
  <c r="AE219" i="13" a="1"/>
  <c r="AE219" i="13"/>
  <c r="AF219" i="13" a="1"/>
  <c r="AF219" i="13"/>
  <c r="AG219" i="13" a="1"/>
  <c r="AG219" i="13"/>
  <c r="AH219" i="13" a="1"/>
  <c r="AH219" i="13"/>
  <c r="AI219" i="13" a="1"/>
  <c r="AI219" i="13"/>
  <c r="AJ219" i="13" a="1"/>
  <c r="AJ219" i="13"/>
  <c r="Y220" i="13" a="1"/>
  <c r="Y220" i="13"/>
  <c r="Z220" i="13" a="1"/>
  <c r="Z220" i="13"/>
  <c r="AA220" i="13" a="1"/>
  <c r="AA220" i="13"/>
  <c r="AB220" i="13" a="1"/>
  <c r="AB220" i="13"/>
  <c r="AC220" i="13" a="1"/>
  <c r="AC220" i="13"/>
  <c r="AD220" i="13" a="1"/>
  <c r="AD220" i="13"/>
  <c r="AE220" i="13" a="1"/>
  <c r="AE220" i="13"/>
  <c r="AF220" i="13" a="1"/>
  <c r="AF220" i="13"/>
  <c r="AG220" i="13" a="1"/>
  <c r="AG220" i="13"/>
  <c r="AH220" i="13" a="1"/>
  <c r="AH220" i="13"/>
  <c r="AI220" i="13" a="1"/>
  <c r="AI220" i="13"/>
  <c r="AJ220" i="13" a="1"/>
  <c r="AJ220" i="13"/>
  <c r="Y221" i="13" a="1"/>
  <c r="Y221" i="13"/>
  <c r="Z221" i="13" a="1"/>
  <c r="Z221" i="13"/>
  <c r="AA221" i="13" a="1"/>
  <c r="AA221" i="13"/>
  <c r="AB221" i="13" a="1"/>
  <c r="AB221" i="13"/>
  <c r="AC221" i="13" a="1"/>
  <c r="AC221" i="13"/>
  <c r="AD221" i="13" a="1"/>
  <c r="AD221" i="13"/>
  <c r="AE221" i="13" a="1"/>
  <c r="AE221" i="13"/>
  <c r="AF221" i="13" a="1"/>
  <c r="AF221" i="13"/>
  <c r="AG221" i="13" a="1"/>
  <c r="AG221" i="13"/>
  <c r="AH221" i="13" a="1"/>
  <c r="AH221" i="13"/>
  <c r="AI221" i="13" a="1"/>
  <c r="AI221" i="13"/>
  <c r="AJ221" i="13" a="1"/>
  <c r="AJ221" i="13"/>
  <c r="Y222" i="13" a="1"/>
  <c r="Y222" i="13"/>
  <c r="Z222" i="13" a="1"/>
  <c r="Z222" i="13"/>
  <c r="AA222" i="13" a="1"/>
  <c r="AA222" i="13"/>
  <c r="AB222" i="13" a="1"/>
  <c r="AB222" i="13"/>
  <c r="AC222" i="13" a="1"/>
  <c r="AC222" i="13"/>
  <c r="AD222" i="13" a="1"/>
  <c r="AD222" i="13"/>
  <c r="AE222" i="13" a="1"/>
  <c r="AE222" i="13"/>
  <c r="AF222" i="13" a="1"/>
  <c r="AF222" i="13"/>
  <c r="AG222" i="13" a="1"/>
  <c r="AG222" i="13"/>
  <c r="AH222" i="13" a="1"/>
  <c r="AH222" i="13"/>
  <c r="AI222" i="13" a="1"/>
  <c r="AI222" i="13"/>
  <c r="AJ222" i="13" a="1"/>
  <c r="AJ222" i="13"/>
  <c r="Y223" i="13" a="1"/>
  <c r="Y223" i="13"/>
  <c r="Z223" i="13" a="1"/>
  <c r="Z223" i="13"/>
  <c r="AA223" i="13" a="1"/>
  <c r="AA223" i="13"/>
  <c r="AB223" i="13" a="1"/>
  <c r="AB223" i="13"/>
  <c r="AC223" i="13" a="1"/>
  <c r="AC223" i="13"/>
  <c r="AD223" i="13" a="1"/>
  <c r="AD223" i="13"/>
  <c r="AE223" i="13" a="1"/>
  <c r="AE223" i="13"/>
  <c r="AF223" i="13" a="1"/>
  <c r="AF223" i="13"/>
  <c r="AG223" i="13" a="1"/>
  <c r="AG223" i="13"/>
  <c r="AH223" i="13" a="1"/>
  <c r="AH223" i="13"/>
  <c r="AI223" i="13" a="1"/>
  <c r="AI223" i="13"/>
  <c r="AJ223" i="13" a="1"/>
  <c r="AJ223" i="13"/>
  <c r="Y224" i="13" a="1"/>
  <c r="Y224" i="13"/>
  <c r="Z224" i="13" a="1"/>
  <c r="Z224" i="13"/>
  <c r="AA224" i="13" a="1"/>
  <c r="AA224" i="13"/>
  <c r="AB224" i="13" a="1"/>
  <c r="AB224" i="13"/>
  <c r="AC224" i="13" a="1"/>
  <c r="AC224" i="13"/>
  <c r="AD224" i="13" a="1"/>
  <c r="AD224" i="13"/>
  <c r="AE224" i="13" a="1"/>
  <c r="AE224" i="13"/>
  <c r="AF224" i="13" a="1"/>
  <c r="AF224" i="13"/>
  <c r="AG224" i="13" a="1"/>
  <c r="AG224" i="13"/>
  <c r="AH224" i="13" a="1"/>
  <c r="AH224" i="13"/>
  <c r="AI224" i="13" a="1"/>
  <c r="AI224" i="13"/>
  <c r="AJ224" i="13" a="1"/>
  <c r="AJ224" i="13"/>
  <c r="Y225" i="13" a="1"/>
  <c r="Y225" i="13"/>
  <c r="Z225" i="13" a="1"/>
  <c r="Z225" i="13"/>
  <c r="AA225" i="13" a="1"/>
  <c r="AA225" i="13"/>
  <c r="AB225" i="13" a="1"/>
  <c r="AB225" i="13"/>
  <c r="AC225" i="13" a="1"/>
  <c r="AC225" i="13"/>
  <c r="AD225" i="13" a="1"/>
  <c r="AD225" i="13"/>
  <c r="AE225" i="13" a="1"/>
  <c r="AE225" i="13"/>
  <c r="AF225" i="13" a="1"/>
  <c r="AF225" i="13"/>
  <c r="AG225" i="13" a="1"/>
  <c r="AG225" i="13"/>
  <c r="AH225" i="13" a="1"/>
  <c r="AH225" i="13"/>
  <c r="AI225" i="13" a="1"/>
  <c r="AI225" i="13"/>
  <c r="AJ225" i="13" a="1"/>
  <c r="AJ225" i="13"/>
  <c r="Y226" i="13" a="1"/>
  <c r="Y226" i="13"/>
  <c r="Z226" i="13" a="1"/>
  <c r="Z226" i="13"/>
  <c r="AA226" i="13" a="1"/>
  <c r="AA226" i="13"/>
  <c r="AB226" i="13" a="1"/>
  <c r="AB226" i="13"/>
  <c r="AC226" i="13" a="1"/>
  <c r="AC226" i="13"/>
  <c r="AD226" i="13" a="1"/>
  <c r="AD226" i="13"/>
  <c r="AE226" i="13" a="1"/>
  <c r="AE226" i="13"/>
  <c r="AF226" i="13" a="1"/>
  <c r="AF226" i="13"/>
  <c r="AG226" i="13" a="1"/>
  <c r="AG226" i="13"/>
  <c r="AH226" i="13" a="1"/>
  <c r="AH226" i="13"/>
  <c r="AI226" i="13" a="1"/>
  <c r="AI226" i="13"/>
  <c r="AJ226" i="13" a="1"/>
  <c r="AJ226" i="13"/>
  <c r="Y227" i="13" a="1"/>
  <c r="Y227" i="13"/>
  <c r="Z227" i="13" a="1"/>
  <c r="Z227" i="13"/>
  <c r="AA227" i="13" a="1"/>
  <c r="AA227" i="13"/>
  <c r="AB227" i="13" a="1"/>
  <c r="AB227" i="13"/>
  <c r="AC227" i="13" a="1"/>
  <c r="AC227" i="13"/>
  <c r="AD227" i="13" a="1"/>
  <c r="AD227" i="13"/>
  <c r="AE227" i="13" a="1"/>
  <c r="AE227" i="13"/>
  <c r="AF227" i="13" a="1"/>
  <c r="AF227" i="13"/>
  <c r="AG227" i="13" a="1"/>
  <c r="AG227" i="13"/>
  <c r="AH227" i="13" a="1"/>
  <c r="AH227" i="13"/>
  <c r="AI227" i="13" a="1"/>
  <c r="AI227" i="13"/>
  <c r="AJ227" i="13" a="1"/>
  <c r="AJ227" i="13"/>
  <c r="Y228" i="13" a="1"/>
  <c r="Y228" i="13"/>
  <c r="Z228" i="13" a="1"/>
  <c r="Z228" i="13"/>
  <c r="AA228" i="13" a="1"/>
  <c r="AA228" i="13"/>
  <c r="AB228" i="13" a="1"/>
  <c r="AB228" i="13"/>
  <c r="AC228" i="13" a="1"/>
  <c r="AC228" i="13"/>
  <c r="AD228" i="13" a="1"/>
  <c r="AD228" i="13"/>
  <c r="AE228" i="13" a="1"/>
  <c r="AE228" i="13"/>
  <c r="AF228" i="13" a="1"/>
  <c r="AF228" i="13"/>
  <c r="AG228" i="13" a="1"/>
  <c r="AG228" i="13"/>
  <c r="AH228" i="13" a="1"/>
  <c r="AH228" i="13"/>
  <c r="AI228" i="13" a="1"/>
  <c r="AI228" i="13"/>
  <c r="AJ228" i="13" a="1"/>
  <c r="AJ228" i="13"/>
  <c r="Y229" i="13" a="1"/>
  <c r="Y229" i="13"/>
  <c r="Z229" i="13" a="1"/>
  <c r="Z229" i="13"/>
  <c r="AA229" i="13" a="1"/>
  <c r="AA229" i="13"/>
  <c r="AB229" i="13" a="1"/>
  <c r="AB229" i="13"/>
  <c r="AC229" i="13" a="1"/>
  <c r="AC229" i="13"/>
  <c r="AD229" i="13" a="1"/>
  <c r="AD229" i="13"/>
  <c r="AE229" i="13" a="1"/>
  <c r="AE229" i="13"/>
  <c r="AF229" i="13" a="1"/>
  <c r="AF229" i="13"/>
  <c r="AG229" i="13" a="1"/>
  <c r="AG229" i="13"/>
  <c r="AH229" i="13" a="1"/>
  <c r="AH229" i="13"/>
  <c r="AI229" i="13" a="1"/>
  <c r="AI229" i="13"/>
  <c r="AJ229" i="13" a="1"/>
  <c r="AJ229" i="13"/>
  <c r="Y230" i="13" a="1"/>
  <c r="Y230" i="13"/>
  <c r="Z230" i="13" a="1"/>
  <c r="Z230" i="13"/>
  <c r="AA230" i="13" a="1"/>
  <c r="AA230" i="13"/>
  <c r="AB230" i="13" a="1"/>
  <c r="AB230" i="13"/>
  <c r="AC230" i="13" a="1"/>
  <c r="AC230" i="13"/>
  <c r="AD230" i="13" a="1"/>
  <c r="AD230" i="13"/>
  <c r="AE230" i="13" a="1"/>
  <c r="AE230" i="13"/>
  <c r="AF230" i="13" a="1"/>
  <c r="AF230" i="13"/>
  <c r="AG230" i="13" a="1"/>
  <c r="AG230" i="13"/>
  <c r="AH230" i="13" a="1"/>
  <c r="AH230" i="13"/>
  <c r="AI230" i="13" a="1"/>
  <c r="AI230" i="13"/>
  <c r="AJ230" i="13" a="1"/>
  <c r="AJ230" i="13"/>
  <c r="Y231" i="13" a="1"/>
  <c r="Y231" i="13"/>
  <c r="Z231" i="13" a="1"/>
  <c r="Z231" i="13"/>
  <c r="AA231" i="13" a="1"/>
  <c r="AA231" i="13"/>
  <c r="AB231" i="13" a="1"/>
  <c r="AB231" i="13"/>
  <c r="AC231" i="13" a="1"/>
  <c r="AC231" i="13"/>
  <c r="AD231" i="13" a="1"/>
  <c r="AD231" i="13"/>
  <c r="AE231" i="13" a="1"/>
  <c r="AE231" i="13"/>
  <c r="AF231" i="13" a="1"/>
  <c r="AF231" i="13"/>
  <c r="AG231" i="13" a="1"/>
  <c r="AG231" i="13"/>
  <c r="AH231" i="13" a="1"/>
  <c r="AH231" i="13"/>
  <c r="AI231" i="13" a="1"/>
  <c r="AI231" i="13"/>
  <c r="AJ231" i="13" a="1"/>
  <c r="AJ231" i="13"/>
  <c r="Y232" i="13" a="1"/>
  <c r="Y232" i="13"/>
  <c r="Z232" i="13" a="1"/>
  <c r="Z232" i="13"/>
  <c r="AA232" i="13" a="1"/>
  <c r="AA232" i="13"/>
  <c r="AB232" i="13" a="1"/>
  <c r="AB232" i="13"/>
  <c r="AC232" i="13" a="1"/>
  <c r="AC232" i="13"/>
  <c r="AD232" i="13" a="1"/>
  <c r="AD232" i="13"/>
  <c r="AE232" i="13" a="1"/>
  <c r="AE232" i="13"/>
  <c r="AF232" i="13" a="1"/>
  <c r="AF232" i="13"/>
  <c r="AG232" i="13" a="1"/>
  <c r="AG232" i="13"/>
  <c r="AH232" i="13" a="1"/>
  <c r="AH232" i="13"/>
  <c r="AI232" i="13" a="1"/>
  <c r="AI232" i="13"/>
  <c r="AJ232" i="13" a="1"/>
  <c r="AJ232" i="13"/>
  <c r="Y195" i="13" a="1"/>
  <c r="Y195" i="13"/>
  <c r="Z195" i="13" a="1"/>
  <c r="Z195" i="13"/>
  <c r="AA195" i="13" a="1"/>
  <c r="AA195" i="13"/>
  <c r="AB195" i="13" a="1"/>
  <c r="AB195" i="13"/>
  <c r="AC195" i="13" a="1"/>
  <c r="AC195" i="13"/>
  <c r="AD195" i="13" a="1"/>
  <c r="AD195" i="13"/>
  <c r="AE195" i="13" a="1"/>
  <c r="AE195" i="13"/>
  <c r="AF195" i="13" a="1"/>
  <c r="AF195" i="13"/>
  <c r="AG195" i="13" a="1"/>
  <c r="AG195" i="13"/>
  <c r="AH195" i="13" a="1"/>
  <c r="AH195" i="13"/>
  <c r="AI195" i="13" a="1"/>
  <c r="AI195" i="13"/>
  <c r="AJ195" i="13" a="1"/>
  <c r="AJ195" i="13"/>
  <c r="Y196" i="13" a="1"/>
  <c r="Y196" i="13"/>
  <c r="Z196" i="13" a="1"/>
  <c r="Z196" i="13"/>
  <c r="AA196" i="13" a="1"/>
  <c r="AA196" i="13"/>
  <c r="AB196" i="13" a="1"/>
  <c r="AB196" i="13"/>
  <c r="AC196" i="13" a="1"/>
  <c r="AC196" i="13"/>
  <c r="AD196" i="13" a="1"/>
  <c r="AD196" i="13"/>
  <c r="AE196" i="13" a="1"/>
  <c r="AE196" i="13"/>
  <c r="AF196" i="13" a="1"/>
  <c r="AF196" i="13"/>
  <c r="AG196" i="13" a="1"/>
  <c r="AG196" i="13"/>
  <c r="AH196" i="13" a="1"/>
  <c r="AH196" i="13"/>
  <c r="AI196" i="13" a="1"/>
  <c r="AI196" i="13"/>
  <c r="AJ196" i="13" a="1"/>
  <c r="AJ196" i="13"/>
  <c r="Y197" i="13" a="1"/>
  <c r="Y197" i="13"/>
  <c r="Z197" i="13" a="1"/>
  <c r="Z197" i="13"/>
  <c r="AA197" i="13" a="1"/>
  <c r="AA197" i="13"/>
  <c r="AB197" i="13" a="1"/>
  <c r="AB197" i="13"/>
  <c r="AC197" i="13" a="1"/>
  <c r="AC197" i="13"/>
  <c r="AD197" i="13" a="1"/>
  <c r="AD197" i="13"/>
  <c r="AE197" i="13" a="1"/>
  <c r="AE197" i="13"/>
  <c r="AF197" i="13" a="1"/>
  <c r="AF197" i="13"/>
  <c r="AG197" i="13" a="1"/>
  <c r="AG197" i="13"/>
  <c r="AH197" i="13" a="1"/>
  <c r="AH197" i="13"/>
  <c r="AI197" i="13" a="1"/>
  <c r="AI197" i="13"/>
  <c r="AJ197" i="13" a="1"/>
  <c r="AJ197" i="13"/>
  <c r="Y198" i="13" a="1"/>
  <c r="Y198" i="13"/>
  <c r="Z198" i="13" a="1"/>
  <c r="Z198" i="13"/>
  <c r="AA198" i="13" a="1"/>
  <c r="AA198" i="13"/>
  <c r="AB198" i="13" a="1"/>
  <c r="AB198" i="13"/>
  <c r="AC198" i="13" a="1"/>
  <c r="AC198" i="13"/>
  <c r="AD198" i="13" a="1"/>
  <c r="AD198" i="13"/>
  <c r="AE198" i="13" a="1"/>
  <c r="AE198" i="13"/>
  <c r="AF198" i="13" a="1"/>
  <c r="AF198" i="13"/>
  <c r="AG198" i="13" a="1"/>
  <c r="AG198" i="13"/>
  <c r="AH198" i="13" a="1"/>
  <c r="AH198" i="13"/>
  <c r="AI198" i="13" a="1"/>
  <c r="AI198" i="13"/>
  <c r="AJ198" i="13" a="1"/>
  <c r="AJ198" i="13"/>
  <c r="Y199" i="13" a="1"/>
  <c r="Y199" i="13"/>
  <c r="Z199" i="13" a="1"/>
  <c r="Z199" i="13"/>
  <c r="AA199" i="13" a="1"/>
  <c r="AA199" i="13"/>
  <c r="AB199" i="13" a="1"/>
  <c r="AB199" i="13"/>
  <c r="AC199" i="13" a="1"/>
  <c r="AC199" i="13"/>
  <c r="AD199" i="13" a="1"/>
  <c r="AD199" i="13"/>
  <c r="AE199" i="13" a="1"/>
  <c r="AE199" i="13"/>
  <c r="AF199" i="13" a="1"/>
  <c r="AF199" i="13"/>
  <c r="AG199" i="13" a="1"/>
  <c r="AG199" i="13"/>
  <c r="AH199" i="13" a="1"/>
  <c r="AH199" i="13"/>
  <c r="AI199" i="13" a="1"/>
  <c r="AI199" i="13"/>
  <c r="AJ199" i="13" a="1"/>
  <c r="AJ199" i="13"/>
  <c r="Y200" i="13" a="1"/>
  <c r="Y200" i="13"/>
  <c r="Z200" i="13" a="1"/>
  <c r="Z200" i="13"/>
  <c r="AA200" i="13" a="1"/>
  <c r="AA200" i="13"/>
  <c r="AB200" i="13" a="1"/>
  <c r="AB200" i="13"/>
  <c r="AC200" i="13" a="1"/>
  <c r="AC200" i="13"/>
  <c r="AD200" i="13" a="1"/>
  <c r="AD200" i="13"/>
  <c r="AE200" i="13" a="1"/>
  <c r="AE200" i="13"/>
  <c r="AF200" i="13" a="1"/>
  <c r="AF200" i="13"/>
  <c r="AG200" i="13" a="1"/>
  <c r="AG200" i="13"/>
  <c r="AH200" i="13" a="1"/>
  <c r="AH200" i="13"/>
  <c r="AI200" i="13" a="1"/>
  <c r="AI200" i="13"/>
  <c r="AJ200" i="13" a="1"/>
  <c r="AJ200" i="13"/>
  <c r="Y201" i="13" a="1"/>
  <c r="Y201" i="13"/>
  <c r="Z201" i="13" a="1"/>
  <c r="Z201" i="13"/>
  <c r="AA201" i="13" a="1"/>
  <c r="AA201" i="13"/>
  <c r="AB201" i="13" a="1"/>
  <c r="AB201" i="13"/>
  <c r="AC201" i="13" a="1"/>
  <c r="AC201" i="13"/>
  <c r="AD201" i="13" a="1"/>
  <c r="AD201" i="13"/>
  <c r="AE201" i="13" a="1"/>
  <c r="AE201" i="13"/>
  <c r="AF201" i="13" a="1"/>
  <c r="AF201" i="13"/>
  <c r="AG201" i="13" a="1"/>
  <c r="AG201" i="13"/>
  <c r="AH201" i="13" a="1"/>
  <c r="AH201" i="13"/>
  <c r="AI201" i="13" a="1"/>
  <c r="AI201" i="13"/>
  <c r="AJ201" i="13" a="1"/>
  <c r="AJ201" i="13"/>
  <c r="Y202" i="13" a="1"/>
  <c r="Y202" i="13"/>
  <c r="Z202" i="13" a="1"/>
  <c r="Z202" i="13"/>
  <c r="AA202" i="13" a="1"/>
  <c r="AA202" i="13"/>
  <c r="AB202" i="13" a="1"/>
  <c r="AB202" i="13"/>
  <c r="AC202" i="13" a="1"/>
  <c r="AC202" i="13"/>
  <c r="AD202" i="13" a="1"/>
  <c r="AD202" i="13"/>
  <c r="AE202" i="13" a="1"/>
  <c r="AE202" i="13"/>
  <c r="AF202" i="13" a="1"/>
  <c r="AF202" i="13"/>
  <c r="AG202" i="13" a="1"/>
  <c r="AG202" i="13"/>
  <c r="AH202" i="13" a="1"/>
  <c r="AH202" i="13"/>
  <c r="AI202" i="13" a="1"/>
  <c r="AI202" i="13"/>
  <c r="AJ202" i="13" a="1"/>
  <c r="AJ202" i="13"/>
  <c r="Y203" i="13" a="1"/>
  <c r="Y203" i="13"/>
  <c r="Z203" i="13" a="1"/>
  <c r="Z203" i="13"/>
  <c r="AA203" i="13" a="1"/>
  <c r="AA203" i="13"/>
  <c r="AB203" i="13" a="1"/>
  <c r="AB203" i="13"/>
  <c r="AC203" i="13" a="1"/>
  <c r="AC203" i="13"/>
  <c r="AD203" i="13" a="1"/>
  <c r="AD203" i="13"/>
  <c r="AE203" i="13" a="1"/>
  <c r="AE203" i="13"/>
  <c r="AF203" i="13" a="1"/>
  <c r="AF203" i="13"/>
  <c r="AG203" i="13" a="1"/>
  <c r="AG203" i="13"/>
  <c r="AH203" i="13" a="1"/>
  <c r="AH203" i="13"/>
  <c r="AI203" i="13" a="1"/>
  <c r="AI203" i="13"/>
  <c r="AJ203" i="13" a="1"/>
  <c r="AJ203" i="13"/>
  <c r="Y204" i="13" a="1"/>
  <c r="Y204" i="13"/>
  <c r="Z204" i="13" a="1"/>
  <c r="Z204" i="13"/>
  <c r="AA204" i="13" a="1"/>
  <c r="AA204" i="13"/>
  <c r="AB204" i="13" a="1"/>
  <c r="AB204" i="13"/>
  <c r="AC204" i="13" a="1"/>
  <c r="AC204" i="13"/>
  <c r="AD204" i="13" a="1"/>
  <c r="AD204" i="13"/>
  <c r="AE204" i="13" a="1"/>
  <c r="AE204" i="13"/>
  <c r="AF204" i="13" a="1"/>
  <c r="AF204" i="13"/>
  <c r="AG204" i="13" a="1"/>
  <c r="AG204" i="13"/>
  <c r="AH204" i="13" a="1"/>
  <c r="AH204" i="13"/>
  <c r="AI204" i="13" a="1"/>
  <c r="AI204" i="13"/>
  <c r="AJ204" i="13" a="1"/>
  <c r="AJ204" i="13"/>
  <c r="Y205" i="13" a="1"/>
  <c r="Y205" i="13"/>
  <c r="Z205" i="13" a="1"/>
  <c r="Z205" i="13"/>
  <c r="AA205" i="13" a="1"/>
  <c r="AA205" i="13"/>
  <c r="AB205" i="13" a="1"/>
  <c r="AB205" i="13"/>
  <c r="AC205" i="13" a="1"/>
  <c r="AC205" i="13"/>
  <c r="AD205" i="13" a="1"/>
  <c r="AD205" i="13"/>
  <c r="AE205" i="13" a="1"/>
  <c r="AE205" i="13"/>
  <c r="AF205" i="13" a="1"/>
  <c r="AF205" i="13"/>
  <c r="AG205" i="13" a="1"/>
  <c r="AG205" i="13"/>
  <c r="AH205" i="13" a="1"/>
  <c r="AH205" i="13"/>
  <c r="AI205" i="13" a="1"/>
  <c r="AI205" i="13"/>
  <c r="AJ205" i="13" a="1"/>
  <c r="AJ205" i="13"/>
  <c r="Y206" i="13" a="1"/>
  <c r="Y206" i="13"/>
  <c r="Z206" i="13" a="1"/>
  <c r="Z206" i="13"/>
  <c r="AA206" i="13" a="1"/>
  <c r="AA206" i="13"/>
  <c r="AB206" i="13" a="1"/>
  <c r="AB206" i="13"/>
  <c r="AC206" i="13" a="1"/>
  <c r="AC206" i="13"/>
  <c r="AD206" i="13" a="1"/>
  <c r="AD206" i="13"/>
  <c r="AE206" i="13" a="1"/>
  <c r="AE206" i="13"/>
  <c r="AF206" i="13" a="1"/>
  <c r="AF206" i="13"/>
  <c r="AG206" i="13" a="1"/>
  <c r="AG206" i="13"/>
  <c r="AH206" i="13" a="1"/>
  <c r="AH206" i="13"/>
  <c r="AI206" i="13" a="1"/>
  <c r="AI206" i="13"/>
  <c r="AJ206" i="13" a="1"/>
  <c r="AJ206" i="13"/>
  <c r="Y207" i="13" a="1"/>
  <c r="Y207" i="13"/>
  <c r="Z207" i="13" a="1"/>
  <c r="Z207" i="13"/>
  <c r="AA207" i="13" a="1"/>
  <c r="AA207" i="13"/>
  <c r="AB207" i="13" a="1"/>
  <c r="AB207" i="13"/>
  <c r="AC207" i="13" a="1"/>
  <c r="AC207" i="13"/>
  <c r="AD207" i="13" a="1"/>
  <c r="AD207" i="13"/>
  <c r="AE207" i="13" a="1"/>
  <c r="AE207" i="13"/>
  <c r="AF207" i="13" a="1"/>
  <c r="AF207" i="13"/>
  <c r="AG207" i="13" a="1"/>
  <c r="AG207" i="13"/>
  <c r="AH207" i="13" a="1"/>
  <c r="AH207" i="13"/>
  <c r="AI207" i="13" a="1"/>
  <c r="AI207" i="13"/>
  <c r="AJ207" i="13" a="1"/>
  <c r="AJ207" i="13"/>
  <c r="Y208" i="13" a="1"/>
  <c r="Y208" i="13"/>
  <c r="Z208" i="13" a="1"/>
  <c r="Z208" i="13"/>
  <c r="AA208" i="13" a="1"/>
  <c r="AA208" i="13"/>
  <c r="AB208" i="13" a="1"/>
  <c r="AB208" i="13"/>
  <c r="AC208" i="13" a="1"/>
  <c r="AC208" i="13"/>
  <c r="AD208" i="13" a="1"/>
  <c r="AD208" i="13"/>
  <c r="AE208" i="13" a="1"/>
  <c r="AE208" i="13"/>
  <c r="AF208" i="13" a="1"/>
  <c r="AF208" i="13"/>
  <c r="AG208" i="13" a="1"/>
  <c r="AG208" i="13"/>
  <c r="AH208" i="13" a="1"/>
  <c r="AH208" i="13"/>
  <c r="AI208" i="13" a="1"/>
  <c r="AI208" i="13"/>
  <c r="AJ208" i="13" a="1"/>
  <c r="AJ208" i="13"/>
  <c r="Y209" i="13" a="1"/>
  <c r="Y209" i="13"/>
  <c r="Z209" i="13" a="1"/>
  <c r="Z209" i="13"/>
  <c r="AA209" i="13" a="1"/>
  <c r="AA209" i="13"/>
  <c r="AB209" i="13" a="1"/>
  <c r="AB209" i="13"/>
  <c r="AC209" i="13" a="1"/>
  <c r="AC209" i="13"/>
  <c r="AD209" i="13" a="1"/>
  <c r="AD209" i="13"/>
  <c r="AE209" i="13" a="1"/>
  <c r="AE209" i="13"/>
  <c r="AF209" i="13" a="1"/>
  <c r="AF209" i="13"/>
  <c r="AG209" i="13" a="1"/>
  <c r="AG209" i="13"/>
  <c r="AH209" i="13" a="1"/>
  <c r="AH209" i="13"/>
  <c r="AI209" i="13" a="1"/>
  <c r="AI209" i="13"/>
  <c r="AJ209" i="13" a="1"/>
  <c r="AJ209" i="13"/>
  <c r="Y210" i="13" a="1"/>
  <c r="Y210" i="13"/>
  <c r="Z210" i="13" a="1"/>
  <c r="Z210" i="13"/>
  <c r="AA210" i="13" a="1"/>
  <c r="AA210" i="13"/>
  <c r="AB210" i="13" a="1"/>
  <c r="AB210" i="13"/>
  <c r="AC210" i="13" a="1"/>
  <c r="AC210" i="13"/>
  <c r="AD210" i="13" a="1"/>
  <c r="AD210" i="13"/>
  <c r="AE210" i="13" a="1"/>
  <c r="AE210" i="13"/>
  <c r="AF210" i="13" a="1"/>
  <c r="AF210" i="13"/>
  <c r="AG210" i="13" a="1"/>
  <c r="AG210" i="13"/>
  <c r="AH210" i="13" a="1"/>
  <c r="AH210" i="13"/>
  <c r="AI210" i="13" a="1"/>
  <c r="AI210" i="13"/>
  <c r="AJ210" i="13" a="1"/>
  <c r="AJ210" i="13"/>
  <c r="Y211" i="13" a="1"/>
  <c r="Y211" i="13"/>
  <c r="Z211" i="13" a="1"/>
  <c r="Z211" i="13"/>
  <c r="AA211" i="13" a="1"/>
  <c r="AA211" i="13"/>
  <c r="AB211" i="13" a="1"/>
  <c r="AB211" i="13"/>
  <c r="AC211" i="13" a="1"/>
  <c r="AC211" i="13"/>
  <c r="AD211" i="13" a="1"/>
  <c r="AD211" i="13"/>
  <c r="AE211" i="13" a="1"/>
  <c r="AE211" i="13"/>
  <c r="AF211" i="13" a="1"/>
  <c r="AF211" i="13"/>
  <c r="AG211" i="13" a="1"/>
  <c r="AG211" i="13"/>
  <c r="AH211" i="13" a="1"/>
  <c r="AH211" i="13"/>
  <c r="AI211" i="13" a="1"/>
  <c r="AI211" i="13"/>
  <c r="AJ211" i="13" a="1"/>
  <c r="AJ211" i="13"/>
  <c r="Y175" i="13" a="1"/>
  <c r="Y175" i="13"/>
  <c r="Z175" i="13" a="1"/>
  <c r="Z175" i="13"/>
  <c r="AA175" i="13" a="1"/>
  <c r="AA175" i="13"/>
  <c r="AB175" i="13" a="1"/>
  <c r="AB175" i="13"/>
  <c r="AC175" i="13" a="1"/>
  <c r="AC175" i="13"/>
  <c r="AD175" i="13" a="1"/>
  <c r="AD175" i="13"/>
  <c r="AE175" i="13" a="1"/>
  <c r="AE175" i="13"/>
  <c r="AF175" i="13" a="1"/>
  <c r="AF175" i="13"/>
  <c r="AG175" i="13" a="1"/>
  <c r="AG175" i="13"/>
  <c r="AH175" i="13" a="1"/>
  <c r="AH175" i="13"/>
  <c r="AI175" i="13" a="1"/>
  <c r="AI175" i="13"/>
  <c r="AJ175" i="13" a="1"/>
  <c r="AJ175" i="13"/>
  <c r="Y176" i="13" a="1"/>
  <c r="Y176" i="13"/>
  <c r="Z176" i="13" a="1"/>
  <c r="Z176" i="13"/>
  <c r="AA176" i="13" a="1"/>
  <c r="AA176" i="13"/>
  <c r="AB176" i="13" a="1"/>
  <c r="AB176" i="13"/>
  <c r="AC176" i="13" a="1"/>
  <c r="AC176" i="13"/>
  <c r="AD176" i="13" a="1"/>
  <c r="AD176" i="13"/>
  <c r="AE176" i="13" a="1"/>
  <c r="AE176" i="13"/>
  <c r="AF176" i="13" a="1"/>
  <c r="AF176" i="13"/>
  <c r="AG176" i="13" a="1"/>
  <c r="AG176" i="13"/>
  <c r="AH176" i="13" a="1"/>
  <c r="AH176" i="13"/>
  <c r="AI176" i="13" a="1"/>
  <c r="AI176" i="13"/>
  <c r="AJ176" i="13" a="1"/>
  <c r="AJ176" i="13"/>
  <c r="Y177" i="13" a="1"/>
  <c r="Y177" i="13"/>
  <c r="Z177" i="13" a="1"/>
  <c r="Z177" i="13"/>
  <c r="AA177" i="13" a="1"/>
  <c r="AA177" i="13"/>
  <c r="AB177" i="13" a="1"/>
  <c r="AB177" i="13"/>
  <c r="AC177" i="13" a="1"/>
  <c r="AC177" i="13"/>
  <c r="AD177" i="13" a="1"/>
  <c r="AD177" i="13"/>
  <c r="AE177" i="13" a="1"/>
  <c r="AE177" i="13"/>
  <c r="AF177" i="13" a="1"/>
  <c r="AF177" i="13"/>
  <c r="AG177" i="13" a="1"/>
  <c r="AG177" i="13"/>
  <c r="AH177" i="13" a="1"/>
  <c r="AH177" i="13"/>
  <c r="AI177" i="13" a="1"/>
  <c r="AI177" i="13"/>
  <c r="AJ177" i="13" a="1"/>
  <c r="AJ177" i="13"/>
  <c r="Y178" i="13" a="1"/>
  <c r="Y178" i="13"/>
  <c r="Z178" i="13" a="1"/>
  <c r="Z178" i="13"/>
  <c r="AA178" i="13" a="1"/>
  <c r="AA178" i="13"/>
  <c r="AB178" i="13" a="1"/>
  <c r="AB178" i="13"/>
  <c r="AC178" i="13" a="1"/>
  <c r="AC178" i="13"/>
  <c r="AD178" i="13" a="1"/>
  <c r="AD178" i="13"/>
  <c r="AE178" i="13" a="1"/>
  <c r="AE178" i="13"/>
  <c r="AF178" i="13" a="1"/>
  <c r="AF178" i="13"/>
  <c r="AG178" i="13" a="1"/>
  <c r="AG178" i="13"/>
  <c r="AH178" i="13" a="1"/>
  <c r="AH178" i="13"/>
  <c r="AI178" i="13" a="1"/>
  <c r="AI178" i="13"/>
  <c r="AJ178" i="13" a="1"/>
  <c r="AJ178" i="13"/>
  <c r="Y179" i="13" a="1"/>
  <c r="Y179" i="13"/>
  <c r="Z179" i="13" a="1"/>
  <c r="Z179" i="13"/>
  <c r="AA179" i="13" a="1"/>
  <c r="AA179" i="13"/>
  <c r="AB179" i="13" a="1"/>
  <c r="AB179" i="13"/>
  <c r="AC179" i="13" a="1"/>
  <c r="AC179" i="13"/>
  <c r="AD179" i="13" a="1"/>
  <c r="AD179" i="13"/>
  <c r="AE179" i="13" a="1"/>
  <c r="AE179" i="13"/>
  <c r="AF179" i="13" a="1"/>
  <c r="AF179" i="13"/>
  <c r="AG179" i="13" a="1"/>
  <c r="AG179" i="13"/>
  <c r="AH179" i="13" a="1"/>
  <c r="AH179" i="13"/>
  <c r="AI179" i="13" a="1"/>
  <c r="AI179" i="13"/>
  <c r="AJ179" i="13" a="1"/>
  <c r="AJ179" i="13"/>
  <c r="Y180" i="13" a="1"/>
  <c r="Y180" i="13"/>
  <c r="Z180" i="13" a="1"/>
  <c r="Z180" i="13"/>
  <c r="AA180" i="13" a="1"/>
  <c r="AA180" i="13"/>
  <c r="AB180" i="13" a="1"/>
  <c r="AB180" i="13"/>
  <c r="AC180" i="13" a="1"/>
  <c r="AC180" i="13"/>
  <c r="AD180" i="13" a="1"/>
  <c r="AD180" i="13"/>
  <c r="AE180" i="13" a="1"/>
  <c r="AE180" i="13"/>
  <c r="AF180" i="13" a="1"/>
  <c r="AF180" i="13"/>
  <c r="AG180" i="13" a="1"/>
  <c r="AG180" i="13"/>
  <c r="AH180" i="13" a="1"/>
  <c r="AH180" i="13"/>
  <c r="AI180" i="13" a="1"/>
  <c r="AI180" i="13"/>
  <c r="AJ180" i="13" a="1"/>
  <c r="AJ180" i="13"/>
  <c r="Y181" i="13" a="1"/>
  <c r="Y181" i="13"/>
  <c r="Z181" i="13" a="1"/>
  <c r="Z181" i="13"/>
  <c r="AA181" i="13" a="1"/>
  <c r="AA181" i="13"/>
  <c r="AB181" i="13" a="1"/>
  <c r="AB181" i="13"/>
  <c r="AC181" i="13" a="1"/>
  <c r="AC181" i="13"/>
  <c r="AD181" i="13" a="1"/>
  <c r="AD181" i="13"/>
  <c r="AE181" i="13" a="1"/>
  <c r="AE181" i="13"/>
  <c r="AF181" i="13" a="1"/>
  <c r="AF181" i="13"/>
  <c r="AG181" i="13" a="1"/>
  <c r="AG181" i="13"/>
  <c r="AH181" i="13" a="1"/>
  <c r="AH181" i="13"/>
  <c r="AI181" i="13" a="1"/>
  <c r="AI181" i="13"/>
  <c r="AJ181" i="13" a="1"/>
  <c r="AJ181" i="13"/>
  <c r="Y182" i="13" a="1"/>
  <c r="Y182" i="13"/>
  <c r="Z182" i="13" a="1"/>
  <c r="Z182" i="13"/>
  <c r="AA182" i="13" a="1"/>
  <c r="AA182" i="13"/>
  <c r="AB182" i="13" a="1"/>
  <c r="AB182" i="13"/>
  <c r="AC182" i="13" a="1"/>
  <c r="AC182" i="13"/>
  <c r="AD182" i="13" a="1"/>
  <c r="AD182" i="13"/>
  <c r="AE182" i="13" a="1"/>
  <c r="AE182" i="13"/>
  <c r="AF182" i="13" a="1"/>
  <c r="AF182" i="13"/>
  <c r="AG182" i="13" a="1"/>
  <c r="AG182" i="13"/>
  <c r="AH182" i="13" a="1"/>
  <c r="AH182" i="13"/>
  <c r="AI182" i="13" a="1"/>
  <c r="AI182" i="13"/>
  <c r="AJ182" i="13" a="1"/>
  <c r="AJ182" i="13"/>
  <c r="Y183" i="13" a="1"/>
  <c r="Y183" i="13"/>
  <c r="Z183" i="13" a="1"/>
  <c r="Z183" i="13"/>
  <c r="AA183" i="13" a="1"/>
  <c r="AA183" i="13"/>
  <c r="AB183" i="13" a="1"/>
  <c r="AB183" i="13"/>
  <c r="AC183" i="13" a="1"/>
  <c r="AC183" i="13"/>
  <c r="AD183" i="13" a="1"/>
  <c r="AD183" i="13"/>
  <c r="AE183" i="13" a="1"/>
  <c r="AE183" i="13"/>
  <c r="AF183" i="13" a="1"/>
  <c r="AF183" i="13"/>
  <c r="AG183" i="13" a="1"/>
  <c r="AG183" i="13"/>
  <c r="AH183" i="13" a="1"/>
  <c r="AH183" i="13"/>
  <c r="AI183" i="13" a="1"/>
  <c r="AI183" i="13"/>
  <c r="AJ183" i="13" a="1"/>
  <c r="AJ183" i="13"/>
  <c r="Y184" i="13" a="1"/>
  <c r="Y184" i="13"/>
  <c r="Z184" i="13" a="1"/>
  <c r="Z184" i="13"/>
  <c r="AA184" i="13" a="1"/>
  <c r="AA184" i="13"/>
  <c r="AB184" i="13" a="1"/>
  <c r="AB184" i="13"/>
  <c r="AC184" i="13" a="1"/>
  <c r="AC184" i="13"/>
  <c r="AD184" i="13" a="1"/>
  <c r="AD184" i="13"/>
  <c r="AE184" i="13" a="1"/>
  <c r="AE184" i="13"/>
  <c r="AF184" i="13" a="1"/>
  <c r="AF184" i="13"/>
  <c r="AG184" i="13" a="1"/>
  <c r="AG184" i="13"/>
  <c r="AH184" i="13" a="1"/>
  <c r="AH184" i="13"/>
  <c r="AI184" i="13" a="1"/>
  <c r="AI184" i="13"/>
  <c r="AJ184" i="13" a="1"/>
  <c r="AJ184" i="13"/>
  <c r="Y185" i="13" a="1"/>
  <c r="Y185" i="13"/>
  <c r="Z185" i="13" a="1"/>
  <c r="Z185" i="13"/>
  <c r="AA185" i="13" a="1"/>
  <c r="AA185" i="13"/>
  <c r="AB185" i="13" a="1"/>
  <c r="AB185" i="13"/>
  <c r="AC185" i="13" a="1"/>
  <c r="AC185" i="13"/>
  <c r="AD185" i="13" a="1"/>
  <c r="AD185" i="13"/>
  <c r="AE185" i="13" a="1"/>
  <c r="AE185" i="13"/>
  <c r="AF185" i="13" a="1"/>
  <c r="AF185" i="13"/>
  <c r="AG185" i="13" a="1"/>
  <c r="AG185" i="13"/>
  <c r="AH185" i="13" a="1"/>
  <c r="AH185" i="13"/>
  <c r="AI185" i="13" a="1"/>
  <c r="AI185" i="13"/>
  <c r="AJ185" i="13" a="1"/>
  <c r="AJ185" i="13"/>
  <c r="Y186" i="13" a="1"/>
  <c r="Y186" i="13"/>
  <c r="Z186" i="13" a="1"/>
  <c r="Z186" i="13"/>
  <c r="AA186" i="13" a="1"/>
  <c r="AA186" i="13"/>
  <c r="AB186" i="13" a="1"/>
  <c r="AB186" i="13"/>
  <c r="AC186" i="13" a="1"/>
  <c r="AC186" i="13"/>
  <c r="AD186" i="13" a="1"/>
  <c r="AD186" i="13"/>
  <c r="AE186" i="13" a="1"/>
  <c r="AE186" i="13"/>
  <c r="AF186" i="13" a="1"/>
  <c r="AF186" i="13"/>
  <c r="AG186" i="13" a="1"/>
  <c r="AG186" i="13"/>
  <c r="AH186" i="13" a="1"/>
  <c r="AH186" i="13"/>
  <c r="AI186" i="13" a="1"/>
  <c r="AI186" i="13"/>
  <c r="AJ186" i="13" a="1"/>
  <c r="AJ186" i="13"/>
  <c r="Y187" i="13" a="1"/>
  <c r="Y187" i="13"/>
  <c r="Z187" i="13" a="1"/>
  <c r="Z187" i="13"/>
  <c r="AA187" i="13" a="1"/>
  <c r="AA187" i="13"/>
  <c r="AB187" i="13" a="1"/>
  <c r="AB187" i="13"/>
  <c r="AC187" i="13" a="1"/>
  <c r="AC187" i="13"/>
  <c r="AD187" i="13" a="1"/>
  <c r="AD187" i="13"/>
  <c r="AE187" i="13" a="1"/>
  <c r="AE187" i="13"/>
  <c r="AF187" i="13" a="1"/>
  <c r="AF187" i="13"/>
  <c r="AG187" i="13" a="1"/>
  <c r="AG187" i="13"/>
  <c r="AH187" i="13" a="1"/>
  <c r="AH187" i="13"/>
  <c r="AI187" i="13" a="1"/>
  <c r="AI187" i="13"/>
  <c r="AJ187" i="13" a="1"/>
  <c r="AJ187" i="13"/>
  <c r="Y188" i="13" a="1"/>
  <c r="Y188" i="13"/>
  <c r="Z188" i="13" a="1"/>
  <c r="Z188" i="13"/>
  <c r="AA188" i="13" a="1"/>
  <c r="AA188" i="13"/>
  <c r="AB188" i="13" a="1"/>
  <c r="AB188" i="13"/>
  <c r="AC188" i="13" a="1"/>
  <c r="AC188" i="13"/>
  <c r="AD188" i="13" a="1"/>
  <c r="AD188" i="13"/>
  <c r="AE188" i="13" a="1"/>
  <c r="AE188" i="13"/>
  <c r="AF188" i="13" a="1"/>
  <c r="AF188" i="13"/>
  <c r="AG188" i="13" a="1"/>
  <c r="AG188" i="13"/>
  <c r="AH188" i="13" a="1"/>
  <c r="AH188" i="13"/>
  <c r="AI188" i="13" a="1"/>
  <c r="AI188" i="13"/>
  <c r="AJ188" i="13" a="1"/>
  <c r="AJ188" i="13"/>
  <c r="Y189" i="13" a="1"/>
  <c r="Y189" i="13"/>
  <c r="Z189" i="13" a="1"/>
  <c r="Z189" i="13"/>
  <c r="AA189" i="13" a="1"/>
  <c r="AA189" i="13"/>
  <c r="AB189" i="13" a="1"/>
  <c r="AB189" i="13"/>
  <c r="AC189" i="13" a="1"/>
  <c r="AC189" i="13"/>
  <c r="AD189" i="13" a="1"/>
  <c r="AD189" i="13"/>
  <c r="AE189" i="13" a="1"/>
  <c r="AE189" i="13"/>
  <c r="AF189" i="13" a="1"/>
  <c r="AF189" i="13"/>
  <c r="AG189" i="13" a="1"/>
  <c r="AG189" i="13"/>
  <c r="AH189" i="13" a="1"/>
  <c r="AH189" i="13"/>
  <c r="AI189" i="13" a="1"/>
  <c r="AI189" i="13"/>
  <c r="AJ189" i="13" a="1"/>
  <c r="AJ189" i="13"/>
  <c r="Y190" i="13" a="1"/>
  <c r="Y190" i="13"/>
  <c r="Z190" i="13" a="1"/>
  <c r="Z190" i="13"/>
  <c r="AA190" i="13" a="1"/>
  <c r="AA190" i="13"/>
  <c r="AB190" i="13" a="1"/>
  <c r="AB190" i="13"/>
  <c r="AC190" i="13" a="1"/>
  <c r="AC190" i="13"/>
  <c r="AD190" i="13" a="1"/>
  <c r="AD190" i="13"/>
  <c r="AE190" i="13" a="1"/>
  <c r="AE190" i="13"/>
  <c r="AF190" i="13" a="1"/>
  <c r="AF190" i="13"/>
  <c r="AG190" i="13" a="1"/>
  <c r="AG190" i="13"/>
  <c r="AH190" i="13" a="1"/>
  <c r="AH190" i="13"/>
  <c r="AI190" i="13" a="1"/>
  <c r="AI190" i="13"/>
  <c r="AJ190" i="13" a="1"/>
  <c r="AJ190" i="13"/>
  <c r="Y191" i="13" a="1"/>
  <c r="Y191" i="13"/>
  <c r="Z191" i="13" a="1"/>
  <c r="Z191" i="13"/>
  <c r="AA191" i="13" a="1"/>
  <c r="AA191" i="13"/>
  <c r="AB191" i="13" a="1"/>
  <c r="AB191" i="13"/>
  <c r="AC191" i="13" a="1"/>
  <c r="AC191" i="13"/>
  <c r="AD191" i="13" a="1"/>
  <c r="AD191" i="13"/>
  <c r="AE191" i="13" a="1"/>
  <c r="AE191" i="13"/>
  <c r="AF191" i="13" a="1"/>
  <c r="AF191" i="13"/>
  <c r="AG191" i="13" a="1"/>
  <c r="AG191" i="13"/>
  <c r="AH191" i="13" a="1"/>
  <c r="AH191" i="13"/>
  <c r="AI191" i="13" a="1"/>
  <c r="AI191" i="13"/>
  <c r="AJ191" i="13" a="1"/>
  <c r="AJ191" i="13"/>
  <c r="Y192" i="13" a="1"/>
  <c r="Y192" i="13"/>
  <c r="Z192" i="13" a="1"/>
  <c r="Z192" i="13"/>
  <c r="AA192" i="13" a="1"/>
  <c r="AA192" i="13"/>
  <c r="AB192" i="13" a="1"/>
  <c r="AB192" i="13"/>
  <c r="AC192" i="13" a="1"/>
  <c r="AC192" i="13"/>
  <c r="AD192" i="13" a="1"/>
  <c r="AD192" i="13"/>
  <c r="AE192" i="13" a="1"/>
  <c r="AE192" i="13"/>
  <c r="AF192" i="13" a="1"/>
  <c r="AF192" i="13"/>
  <c r="AG192" i="13" a="1"/>
  <c r="AG192" i="13"/>
  <c r="AH192" i="13" a="1"/>
  <c r="AH192" i="13"/>
  <c r="AI192" i="13" a="1"/>
  <c r="AI192" i="13"/>
  <c r="AJ192" i="13" a="1"/>
  <c r="AJ192" i="13"/>
  <c r="Y193" i="13" a="1"/>
  <c r="Y193" i="13"/>
  <c r="Z193" i="13" a="1"/>
  <c r="Z193" i="13"/>
  <c r="AA193" i="13" a="1"/>
  <c r="AA193" i="13"/>
  <c r="AB193" i="13" a="1"/>
  <c r="AB193" i="13"/>
  <c r="AC193" i="13" a="1"/>
  <c r="AC193" i="13"/>
  <c r="AD193" i="13" a="1"/>
  <c r="AD193" i="13"/>
  <c r="AE193" i="13" a="1"/>
  <c r="AE193" i="13"/>
  <c r="AF193" i="13" a="1"/>
  <c r="AF193" i="13"/>
  <c r="AG193" i="13" a="1"/>
  <c r="AG193" i="13"/>
  <c r="AH193" i="13" a="1"/>
  <c r="AH193" i="13"/>
  <c r="AI193" i="13" a="1"/>
  <c r="AI193" i="13"/>
  <c r="AJ193" i="13" a="1"/>
  <c r="AJ193" i="13"/>
  <c r="Y194" i="13" a="1"/>
  <c r="Y194" i="13"/>
  <c r="Z194" i="13" a="1"/>
  <c r="Z194" i="13"/>
  <c r="AA194" i="13" a="1"/>
  <c r="AA194" i="13"/>
  <c r="AB194" i="13" a="1"/>
  <c r="AB194" i="13"/>
  <c r="AC194" i="13" a="1"/>
  <c r="AC194" i="13"/>
  <c r="AD194" i="13" a="1"/>
  <c r="AD194" i="13"/>
  <c r="AE194" i="13" a="1"/>
  <c r="AE194" i="13"/>
  <c r="AF194" i="13" a="1"/>
  <c r="AF194" i="13"/>
  <c r="AG194" i="13" a="1"/>
  <c r="AG194" i="13"/>
  <c r="AH194" i="13" a="1"/>
  <c r="AH194" i="13"/>
  <c r="AI194" i="13" a="1"/>
  <c r="AI194" i="13"/>
  <c r="AJ194" i="13" a="1"/>
  <c r="AJ194" i="13"/>
  <c r="Z174" i="13" a="1"/>
  <c r="Z174" i="13"/>
  <c r="AA174" i="13" a="1"/>
  <c r="AA174" i="13"/>
  <c r="AB174" i="13" a="1"/>
  <c r="AB174" i="13"/>
  <c r="AC174" i="13" a="1"/>
  <c r="AC174" i="13"/>
  <c r="AD174" i="13" a="1"/>
  <c r="AD174" i="13"/>
  <c r="AE174" i="13" a="1"/>
  <c r="AE174" i="13"/>
  <c r="AF174" i="13" a="1"/>
  <c r="AF174" i="13"/>
  <c r="AG174" i="13" a="1"/>
  <c r="AG174" i="13"/>
  <c r="AH174" i="13" a="1"/>
  <c r="AH174" i="13"/>
  <c r="AI174" i="13" a="1"/>
  <c r="AI174" i="13"/>
  <c r="AJ174" i="13" a="1"/>
  <c r="AJ174" i="13"/>
  <c r="Y174" i="13" a="1"/>
  <c r="Y174" i="13"/>
  <c r="AK173" i="13"/>
  <c r="U157" i="13" a="1"/>
  <c r="U157" i="13"/>
  <c r="U158" i="13" a="1"/>
  <c r="U158" i="13"/>
  <c r="U159" i="13" a="1"/>
  <c r="U159" i="13"/>
  <c r="U160" i="13" a="1"/>
  <c r="U160" i="13"/>
  <c r="U161" i="13" a="1"/>
  <c r="U161" i="13"/>
  <c r="U162" i="13" a="1"/>
  <c r="U162" i="13"/>
  <c r="U163" i="13" a="1"/>
  <c r="U163" i="13"/>
  <c r="U164" i="13" a="1"/>
  <c r="U164" i="13"/>
  <c r="U165" i="13" a="1"/>
  <c r="U165" i="13"/>
  <c r="U166" i="13" a="1"/>
  <c r="U166" i="13"/>
  <c r="U167" i="13" a="1"/>
  <c r="U167" i="13"/>
  <c r="U168" i="13" a="1"/>
  <c r="U168" i="13"/>
  <c r="U169" i="13" a="1"/>
  <c r="U169" i="13"/>
  <c r="U170" i="13" a="1"/>
  <c r="U170" i="13"/>
  <c r="U171" i="13" a="1"/>
  <c r="U171" i="13"/>
  <c r="U172" i="13" a="1"/>
  <c r="U172" i="13"/>
  <c r="U173" i="13" a="1"/>
  <c r="U173" i="13"/>
  <c r="Y157" i="13" a="1"/>
  <c r="Y157" i="13"/>
  <c r="Z157" i="13" a="1"/>
  <c r="Z157" i="13"/>
  <c r="AA157" i="13" a="1"/>
  <c r="AA157" i="13"/>
  <c r="AB157" i="13" a="1"/>
  <c r="AB157" i="13"/>
  <c r="AC157" i="13" a="1"/>
  <c r="AC157" i="13"/>
  <c r="AD157" i="13" a="1"/>
  <c r="AD157" i="13"/>
  <c r="AE157" i="13" a="1"/>
  <c r="AE157" i="13"/>
  <c r="AF157" i="13" a="1"/>
  <c r="AF157" i="13"/>
  <c r="AG157" i="13" a="1"/>
  <c r="AG157" i="13"/>
  <c r="AH157" i="13" a="1"/>
  <c r="AH157" i="13"/>
  <c r="AI157" i="13" a="1"/>
  <c r="AI157" i="13"/>
  <c r="AJ157" i="13" a="1"/>
  <c r="AJ157" i="13"/>
  <c r="AK157" i="13"/>
  <c r="AL157" i="13"/>
  <c r="AM157" i="13"/>
  <c r="AN157" i="13"/>
  <c r="AO157" i="13"/>
  <c r="AP157" i="13"/>
  <c r="AQ157" i="13"/>
  <c r="AR157" i="13"/>
  <c r="AS157" i="13"/>
  <c r="AT157" i="13"/>
  <c r="AU157" i="13"/>
  <c r="AV157" i="13"/>
  <c r="AW157" i="13"/>
  <c r="Y158" i="13" a="1"/>
  <c r="Y158" i="13"/>
  <c r="Z158" i="13" a="1"/>
  <c r="Z158" i="13"/>
  <c r="AA158" i="13" a="1"/>
  <c r="AA158" i="13"/>
  <c r="AB158" i="13" a="1"/>
  <c r="AB158" i="13"/>
  <c r="AC158" i="13" a="1"/>
  <c r="AC158" i="13"/>
  <c r="AD158" i="13" a="1"/>
  <c r="AD158" i="13"/>
  <c r="AE158" i="13" a="1"/>
  <c r="AE158" i="13"/>
  <c r="AF158" i="13" a="1"/>
  <c r="AF158" i="13"/>
  <c r="AG158" i="13" a="1"/>
  <c r="AG158" i="13"/>
  <c r="AH158" i="13" a="1"/>
  <c r="AH158" i="13"/>
  <c r="AI158" i="13" a="1"/>
  <c r="AI158" i="13"/>
  <c r="AJ158" i="13" a="1"/>
  <c r="AJ158" i="13"/>
  <c r="AK158" i="13"/>
  <c r="AL158" i="13"/>
  <c r="AM158" i="13"/>
  <c r="AN158" i="13"/>
  <c r="AO158" i="13"/>
  <c r="AP158" i="13"/>
  <c r="AQ158" i="13"/>
  <c r="AR158" i="13"/>
  <c r="AS158" i="13"/>
  <c r="AT158" i="13"/>
  <c r="AU158" i="13"/>
  <c r="AV158" i="13"/>
  <c r="AW158" i="13"/>
  <c r="Y159" i="13" a="1"/>
  <c r="Y159" i="13"/>
  <c r="Z159" i="13" a="1"/>
  <c r="Z159" i="13"/>
  <c r="AA159" i="13" a="1"/>
  <c r="AA159" i="13"/>
  <c r="AB159" i="13" a="1"/>
  <c r="AB159" i="13"/>
  <c r="AC159" i="13" a="1"/>
  <c r="AC159" i="13"/>
  <c r="AD159" i="13" a="1"/>
  <c r="AD159" i="13"/>
  <c r="AE159" i="13" a="1"/>
  <c r="AE159" i="13"/>
  <c r="AF159" i="13" a="1"/>
  <c r="AF159" i="13"/>
  <c r="AG159" i="13" a="1"/>
  <c r="AG159" i="13"/>
  <c r="AH159" i="13" a="1"/>
  <c r="AH159" i="13"/>
  <c r="AI159" i="13" a="1"/>
  <c r="AI159" i="13"/>
  <c r="AJ159" i="13" a="1"/>
  <c r="AJ159" i="13"/>
  <c r="AK159" i="13"/>
  <c r="AL159" i="13"/>
  <c r="AM159" i="13"/>
  <c r="AN159" i="13"/>
  <c r="AO159" i="13"/>
  <c r="AP159" i="13"/>
  <c r="AQ159" i="13"/>
  <c r="AR159" i="13"/>
  <c r="AS159" i="13"/>
  <c r="AT159" i="13"/>
  <c r="AU159" i="13"/>
  <c r="AV159" i="13"/>
  <c r="AW159" i="13"/>
  <c r="Y160" i="13" a="1"/>
  <c r="Y160" i="13"/>
  <c r="Z160" i="13" a="1"/>
  <c r="Z160" i="13"/>
  <c r="AA160" i="13" a="1"/>
  <c r="AA160" i="13"/>
  <c r="AB160" i="13" a="1"/>
  <c r="AB160" i="13"/>
  <c r="AC160" i="13" a="1"/>
  <c r="AC160" i="13"/>
  <c r="AD160" i="13" a="1"/>
  <c r="AD160" i="13"/>
  <c r="AE160" i="13" a="1"/>
  <c r="AE160" i="13"/>
  <c r="AF160" i="13" a="1"/>
  <c r="AF160" i="13"/>
  <c r="AG160" i="13" a="1"/>
  <c r="AG160" i="13"/>
  <c r="AH160" i="13" a="1"/>
  <c r="AH160" i="13"/>
  <c r="AI160" i="13" a="1"/>
  <c r="AI160" i="13"/>
  <c r="AJ160" i="13" a="1"/>
  <c r="AJ160" i="13"/>
  <c r="AK160" i="13"/>
  <c r="AL160" i="13"/>
  <c r="AM160" i="13"/>
  <c r="AN160" i="13"/>
  <c r="AO160" i="13"/>
  <c r="AP160" i="13"/>
  <c r="AQ160" i="13"/>
  <c r="AR160" i="13"/>
  <c r="AS160" i="13"/>
  <c r="AT160" i="13"/>
  <c r="AU160" i="13"/>
  <c r="AV160" i="13"/>
  <c r="AW160" i="13"/>
  <c r="Y161" i="13" a="1"/>
  <c r="Y161" i="13"/>
  <c r="Z161" i="13" a="1"/>
  <c r="Z161" i="13"/>
  <c r="AA161" i="13" a="1"/>
  <c r="AA161" i="13"/>
  <c r="AB161" i="13" a="1"/>
  <c r="AB161" i="13"/>
  <c r="AC161" i="13" a="1"/>
  <c r="AC161" i="13"/>
  <c r="AD161" i="13" a="1"/>
  <c r="AD161" i="13"/>
  <c r="AE161" i="13" a="1"/>
  <c r="AE161" i="13"/>
  <c r="AF161" i="13" a="1"/>
  <c r="AF161" i="13"/>
  <c r="AG161" i="13" a="1"/>
  <c r="AG161" i="13"/>
  <c r="AH161" i="13" a="1"/>
  <c r="AH161" i="13"/>
  <c r="AI161" i="13" a="1"/>
  <c r="AI161" i="13"/>
  <c r="AJ161" i="13" a="1"/>
  <c r="AJ161" i="13"/>
  <c r="AK161" i="13"/>
  <c r="AL161" i="13"/>
  <c r="AM161" i="13"/>
  <c r="AN161" i="13"/>
  <c r="AO161" i="13"/>
  <c r="AP161" i="13"/>
  <c r="AQ161" i="13"/>
  <c r="AR161" i="13"/>
  <c r="AS161" i="13"/>
  <c r="AT161" i="13"/>
  <c r="AU161" i="13"/>
  <c r="AV161" i="13"/>
  <c r="AW161" i="13"/>
  <c r="Y162" i="13" a="1"/>
  <c r="Y162" i="13"/>
  <c r="Z162" i="13" a="1"/>
  <c r="Z162" i="13"/>
  <c r="AA162" i="13" a="1"/>
  <c r="AA162" i="13"/>
  <c r="AB162" i="13" a="1"/>
  <c r="AB162" i="13"/>
  <c r="AC162" i="13" a="1"/>
  <c r="AC162" i="13"/>
  <c r="AD162" i="13" a="1"/>
  <c r="AD162" i="13"/>
  <c r="AE162" i="13" a="1"/>
  <c r="AE162" i="13"/>
  <c r="AF162" i="13" a="1"/>
  <c r="AF162" i="13"/>
  <c r="AG162" i="13" a="1"/>
  <c r="AG162" i="13"/>
  <c r="AH162" i="13" a="1"/>
  <c r="AH162" i="13"/>
  <c r="AI162" i="13" a="1"/>
  <c r="AI162" i="13"/>
  <c r="AJ162" i="13" a="1"/>
  <c r="AJ162" i="13"/>
  <c r="AK162" i="13"/>
  <c r="AL162" i="13"/>
  <c r="AM162" i="13"/>
  <c r="AN162" i="13"/>
  <c r="AO162" i="13"/>
  <c r="AP162" i="13"/>
  <c r="AQ162" i="13"/>
  <c r="AR162" i="13"/>
  <c r="AS162" i="13"/>
  <c r="AT162" i="13"/>
  <c r="AU162" i="13"/>
  <c r="AV162" i="13"/>
  <c r="AW162" i="13"/>
  <c r="Y163" i="13" a="1"/>
  <c r="Y163" i="13"/>
  <c r="Z163" i="13" a="1"/>
  <c r="Z163" i="13"/>
  <c r="AA163" i="13" a="1"/>
  <c r="AA163" i="13"/>
  <c r="AB163" i="13" a="1"/>
  <c r="AB163" i="13"/>
  <c r="AC163" i="13" a="1"/>
  <c r="AC163" i="13"/>
  <c r="AD163" i="13" a="1"/>
  <c r="AD163" i="13"/>
  <c r="AE163" i="13" a="1"/>
  <c r="AE163" i="13"/>
  <c r="AF163" i="13" a="1"/>
  <c r="AF163" i="13"/>
  <c r="AG163" i="13" a="1"/>
  <c r="AG163" i="13"/>
  <c r="AH163" i="13" a="1"/>
  <c r="AH163" i="13"/>
  <c r="AI163" i="13" a="1"/>
  <c r="AI163" i="13"/>
  <c r="AJ163" i="13" a="1"/>
  <c r="AJ163" i="13"/>
  <c r="AK163" i="13"/>
  <c r="AL163" i="13"/>
  <c r="AM163" i="13"/>
  <c r="AN163" i="13"/>
  <c r="AO163" i="13"/>
  <c r="AP163" i="13"/>
  <c r="AQ163" i="13"/>
  <c r="AR163" i="13"/>
  <c r="AS163" i="13"/>
  <c r="AT163" i="13"/>
  <c r="AU163" i="13"/>
  <c r="AV163" i="13"/>
  <c r="AW163" i="13"/>
  <c r="Y164" i="13" a="1"/>
  <c r="Y164" i="13"/>
  <c r="Z164" i="13" a="1"/>
  <c r="Z164" i="13"/>
  <c r="AA164" i="13" a="1"/>
  <c r="AA164" i="13"/>
  <c r="AB164" i="13" a="1"/>
  <c r="AB164" i="13"/>
  <c r="AC164" i="13" a="1"/>
  <c r="AC164" i="13"/>
  <c r="AD164" i="13" a="1"/>
  <c r="AD164" i="13"/>
  <c r="AE164" i="13" a="1"/>
  <c r="AE164" i="13"/>
  <c r="AF164" i="13" a="1"/>
  <c r="AF164" i="13"/>
  <c r="AG164" i="13" a="1"/>
  <c r="AG164" i="13"/>
  <c r="AH164" i="13" a="1"/>
  <c r="AH164" i="13"/>
  <c r="AI164" i="13" a="1"/>
  <c r="AI164" i="13"/>
  <c r="AJ164" i="13" a="1"/>
  <c r="AJ164" i="13"/>
  <c r="AK164" i="13"/>
  <c r="AL164" i="13"/>
  <c r="AM164" i="13"/>
  <c r="AN164" i="13"/>
  <c r="AO164" i="13"/>
  <c r="AP164" i="13"/>
  <c r="AQ164" i="13"/>
  <c r="AR164" i="13"/>
  <c r="AS164" i="13"/>
  <c r="AT164" i="13"/>
  <c r="AU164" i="13"/>
  <c r="AV164" i="13"/>
  <c r="AW164" i="13"/>
  <c r="Y165" i="13" a="1"/>
  <c r="Y165" i="13"/>
  <c r="Z165" i="13" a="1"/>
  <c r="Z165" i="13"/>
  <c r="AA165" i="13" a="1"/>
  <c r="AA165" i="13"/>
  <c r="AB165" i="13" a="1"/>
  <c r="AB165" i="13"/>
  <c r="AC165" i="13" a="1"/>
  <c r="AC165" i="13"/>
  <c r="AD165" i="13" a="1"/>
  <c r="AD165" i="13"/>
  <c r="AE165" i="13" a="1"/>
  <c r="AE165" i="13"/>
  <c r="AF165" i="13" a="1"/>
  <c r="AF165" i="13"/>
  <c r="AG165" i="13" a="1"/>
  <c r="AG165" i="13"/>
  <c r="AH165" i="13" a="1"/>
  <c r="AH165" i="13"/>
  <c r="AI165" i="13" a="1"/>
  <c r="AI165" i="13"/>
  <c r="AJ165" i="13" a="1"/>
  <c r="AJ165" i="13"/>
  <c r="AK165" i="13"/>
  <c r="AL165" i="13"/>
  <c r="AM165" i="13"/>
  <c r="AN165" i="13"/>
  <c r="AO165" i="13"/>
  <c r="AP165" i="13"/>
  <c r="AQ165" i="13"/>
  <c r="AR165" i="13"/>
  <c r="AS165" i="13"/>
  <c r="AT165" i="13"/>
  <c r="AU165" i="13"/>
  <c r="AV165" i="13"/>
  <c r="AW165" i="13"/>
  <c r="Y166" i="13" a="1"/>
  <c r="Y166" i="13"/>
  <c r="Z166" i="13" a="1"/>
  <c r="Z166" i="13"/>
  <c r="AA166" i="13" a="1"/>
  <c r="AA166" i="13"/>
  <c r="AB166" i="13" a="1"/>
  <c r="AB166" i="13"/>
  <c r="AC166" i="13" a="1"/>
  <c r="AC166" i="13"/>
  <c r="AD166" i="13" a="1"/>
  <c r="AD166" i="13"/>
  <c r="AE166" i="13" a="1"/>
  <c r="AE166" i="13"/>
  <c r="AF166" i="13" a="1"/>
  <c r="AF166" i="13"/>
  <c r="AG166" i="13" a="1"/>
  <c r="AG166" i="13"/>
  <c r="AH166" i="13" a="1"/>
  <c r="AH166" i="13"/>
  <c r="AI166" i="13" a="1"/>
  <c r="AI166" i="13"/>
  <c r="AJ166" i="13" a="1"/>
  <c r="AJ166" i="13"/>
  <c r="AK166" i="13"/>
  <c r="AL166" i="13"/>
  <c r="AM166" i="13"/>
  <c r="AN166" i="13"/>
  <c r="AO166" i="13"/>
  <c r="AP166" i="13"/>
  <c r="AQ166" i="13"/>
  <c r="AR166" i="13"/>
  <c r="AS166" i="13"/>
  <c r="AT166" i="13"/>
  <c r="AU166" i="13"/>
  <c r="AV166" i="13"/>
  <c r="AW166" i="13"/>
  <c r="Y167" i="13" a="1"/>
  <c r="Y167" i="13"/>
  <c r="Z167" i="13" a="1"/>
  <c r="Z167" i="13"/>
  <c r="AA167" i="13" a="1"/>
  <c r="AA167" i="13"/>
  <c r="AB167" i="13" a="1"/>
  <c r="AB167" i="13"/>
  <c r="AC167" i="13" a="1"/>
  <c r="AC167" i="13"/>
  <c r="AD167" i="13" a="1"/>
  <c r="AD167" i="13"/>
  <c r="AE167" i="13" a="1"/>
  <c r="AE167" i="13"/>
  <c r="AF167" i="13" a="1"/>
  <c r="AF167" i="13"/>
  <c r="AG167" i="13" a="1"/>
  <c r="AG167" i="13"/>
  <c r="AH167" i="13" a="1"/>
  <c r="AH167" i="13"/>
  <c r="AI167" i="13" a="1"/>
  <c r="AI167" i="13"/>
  <c r="AJ167" i="13" a="1"/>
  <c r="AJ167" i="13"/>
  <c r="AK167" i="13"/>
  <c r="AL167" i="13"/>
  <c r="AM167" i="13"/>
  <c r="AN167" i="13"/>
  <c r="AO167" i="13"/>
  <c r="AP167" i="13"/>
  <c r="AQ167" i="13"/>
  <c r="AR167" i="13"/>
  <c r="AS167" i="13"/>
  <c r="AT167" i="13"/>
  <c r="AU167" i="13"/>
  <c r="AV167" i="13"/>
  <c r="AW167" i="13"/>
  <c r="Y168" i="13" a="1"/>
  <c r="Y168" i="13"/>
  <c r="Z168" i="13" a="1"/>
  <c r="Z168" i="13"/>
  <c r="AA168" i="13" a="1"/>
  <c r="AA168" i="13"/>
  <c r="AB168" i="13" a="1"/>
  <c r="AB168" i="13"/>
  <c r="AC168" i="13" a="1"/>
  <c r="AC168" i="13"/>
  <c r="AD168" i="13" a="1"/>
  <c r="AD168" i="13"/>
  <c r="AE168" i="13" a="1"/>
  <c r="AE168" i="13"/>
  <c r="AF168" i="13" a="1"/>
  <c r="AF168" i="13"/>
  <c r="AG168" i="13" a="1"/>
  <c r="AG168" i="13"/>
  <c r="AH168" i="13" a="1"/>
  <c r="AH168" i="13"/>
  <c r="AI168" i="13" a="1"/>
  <c r="AI168" i="13"/>
  <c r="AJ168" i="13" a="1"/>
  <c r="AJ168" i="13"/>
  <c r="AK168" i="13"/>
  <c r="AL168" i="13"/>
  <c r="AM168" i="13"/>
  <c r="AN168" i="13"/>
  <c r="AO168" i="13"/>
  <c r="AP168" i="13"/>
  <c r="AQ168" i="13"/>
  <c r="AR168" i="13"/>
  <c r="AS168" i="13"/>
  <c r="AT168" i="13"/>
  <c r="AU168" i="13"/>
  <c r="AV168" i="13"/>
  <c r="AW168" i="13"/>
  <c r="Y169" i="13" a="1"/>
  <c r="Y169" i="13"/>
  <c r="Z169" i="13" a="1"/>
  <c r="Z169" i="13"/>
  <c r="AA169" i="13" a="1"/>
  <c r="AA169" i="13"/>
  <c r="AB169" i="13" a="1"/>
  <c r="AB169" i="13"/>
  <c r="AC169" i="13" a="1"/>
  <c r="AC169" i="13"/>
  <c r="AD169" i="13" a="1"/>
  <c r="AD169" i="13"/>
  <c r="AE169" i="13" a="1"/>
  <c r="AE169" i="13"/>
  <c r="AF169" i="13" a="1"/>
  <c r="AF169" i="13"/>
  <c r="AG169" i="13" a="1"/>
  <c r="AG169" i="13"/>
  <c r="AH169" i="13" a="1"/>
  <c r="AH169" i="13"/>
  <c r="AI169" i="13" a="1"/>
  <c r="AI169" i="13"/>
  <c r="AJ169" i="13" a="1"/>
  <c r="AJ169" i="13"/>
  <c r="AK169" i="13"/>
  <c r="AL169" i="13"/>
  <c r="AM169" i="13"/>
  <c r="AN169" i="13"/>
  <c r="AO169" i="13"/>
  <c r="AP169" i="13"/>
  <c r="AQ169" i="13"/>
  <c r="AR169" i="13"/>
  <c r="AS169" i="13"/>
  <c r="AT169" i="13"/>
  <c r="AU169" i="13"/>
  <c r="AV169" i="13"/>
  <c r="AW169" i="13"/>
  <c r="Y170" i="13" a="1"/>
  <c r="Y170" i="13"/>
  <c r="Z170" i="13" a="1"/>
  <c r="Z170" i="13"/>
  <c r="AA170" i="13" a="1"/>
  <c r="AA170" i="13"/>
  <c r="AB170" i="13" a="1"/>
  <c r="AB170" i="13"/>
  <c r="AC170" i="13" a="1"/>
  <c r="AC170" i="13"/>
  <c r="AD170" i="13" a="1"/>
  <c r="AD170" i="13"/>
  <c r="AE170" i="13" a="1"/>
  <c r="AE170" i="13"/>
  <c r="AF170" i="13" a="1"/>
  <c r="AF170" i="13"/>
  <c r="AG170" i="13" a="1"/>
  <c r="AG170" i="13"/>
  <c r="AH170" i="13" a="1"/>
  <c r="AH170" i="13"/>
  <c r="AI170" i="13" a="1"/>
  <c r="AI170" i="13"/>
  <c r="AJ170" i="13" a="1"/>
  <c r="AJ170" i="13"/>
  <c r="AK170" i="13"/>
  <c r="AL170" i="13"/>
  <c r="AM170" i="13"/>
  <c r="AN170" i="13"/>
  <c r="AO170" i="13"/>
  <c r="AP170" i="13"/>
  <c r="AQ170" i="13"/>
  <c r="AR170" i="13"/>
  <c r="AS170" i="13"/>
  <c r="AT170" i="13"/>
  <c r="AU170" i="13"/>
  <c r="AV170" i="13"/>
  <c r="AW170" i="13"/>
  <c r="Y171" i="13" a="1"/>
  <c r="Y171" i="13"/>
  <c r="Z171" i="13" a="1"/>
  <c r="Z171" i="13"/>
  <c r="AA171" i="13" a="1"/>
  <c r="AA171" i="13"/>
  <c r="AB171" i="13" a="1"/>
  <c r="AB171" i="13"/>
  <c r="AC171" i="13" a="1"/>
  <c r="AC171" i="13"/>
  <c r="AD171" i="13" a="1"/>
  <c r="AD171" i="13"/>
  <c r="AE171" i="13" a="1"/>
  <c r="AE171" i="13"/>
  <c r="AF171" i="13" a="1"/>
  <c r="AF171" i="13"/>
  <c r="AG171" i="13" a="1"/>
  <c r="AG171" i="13"/>
  <c r="AH171" i="13" a="1"/>
  <c r="AH171" i="13"/>
  <c r="AI171" i="13" a="1"/>
  <c r="AI171" i="13"/>
  <c r="AJ171" i="13" a="1"/>
  <c r="AJ171" i="13"/>
  <c r="AK171" i="13"/>
  <c r="AL171" i="13"/>
  <c r="AM171" i="13"/>
  <c r="AN171" i="13"/>
  <c r="AO171" i="13"/>
  <c r="AP171" i="13"/>
  <c r="AQ171" i="13"/>
  <c r="AR171" i="13"/>
  <c r="AS171" i="13"/>
  <c r="AT171" i="13"/>
  <c r="AU171" i="13"/>
  <c r="AV171" i="13"/>
  <c r="AW171" i="13"/>
  <c r="Y172" i="13" a="1"/>
  <c r="Y172" i="13"/>
  <c r="Z172" i="13" a="1"/>
  <c r="Z172" i="13"/>
  <c r="AA172" i="13" a="1"/>
  <c r="AA172" i="13"/>
  <c r="AB172" i="13" a="1"/>
  <c r="AB172" i="13"/>
  <c r="AC172" i="13" a="1"/>
  <c r="AC172" i="13"/>
  <c r="AD172" i="13" a="1"/>
  <c r="AD172" i="13"/>
  <c r="AE172" i="13" a="1"/>
  <c r="AE172" i="13"/>
  <c r="AF172" i="13" a="1"/>
  <c r="AF172" i="13"/>
  <c r="AG172" i="13" a="1"/>
  <c r="AG172" i="13"/>
  <c r="AH172" i="13" a="1"/>
  <c r="AH172" i="13"/>
  <c r="AI172" i="13" a="1"/>
  <c r="AI172" i="13"/>
  <c r="AJ172" i="13" a="1"/>
  <c r="AJ172" i="13"/>
  <c r="AK172" i="13"/>
  <c r="AL172" i="13"/>
  <c r="AM172" i="13"/>
  <c r="AN172" i="13"/>
  <c r="AO172" i="13"/>
  <c r="AP172" i="13"/>
  <c r="AQ172" i="13"/>
  <c r="AR172" i="13"/>
  <c r="AS172" i="13"/>
  <c r="AT172" i="13"/>
  <c r="AU172" i="13"/>
  <c r="AV172" i="13"/>
  <c r="AW172" i="13"/>
  <c r="Y173" i="13" a="1"/>
  <c r="Y173" i="13"/>
  <c r="Z173" i="13" a="1"/>
  <c r="Z173" i="13"/>
  <c r="AA173" i="13" a="1"/>
  <c r="AA173" i="13"/>
  <c r="AB173" i="13" a="1"/>
  <c r="AB173" i="13"/>
  <c r="AC173" i="13" a="1"/>
  <c r="AC173" i="13"/>
  <c r="AD173" i="13" a="1"/>
  <c r="AD173" i="13"/>
  <c r="AE173" i="13" a="1"/>
  <c r="AE173" i="13"/>
  <c r="AF173" i="13" a="1"/>
  <c r="AF173" i="13"/>
  <c r="AG173" i="13" a="1"/>
  <c r="AG173" i="13"/>
  <c r="AH173" i="13" a="1"/>
  <c r="AH173" i="13"/>
  <c r="AI173" i="13" a="1"/>
  <c r="AI173" i="13"/>
  <c r="AJ173" i="13" a="1"/>
  <c r="AJ173" i="13"/>
  <c r="AL173" i="13"/>
  <c r="AM173" i="13"/>
  <c r="AN173" i="13"/>
  <c r="AO173" i="13"/>
  <c r="AP173" i="13"/>
  <c r="AQ173" i="13"/>
  <c r="AR173" i="13"/>
  <c r="AS173" i="13"/>
  <c r="AT173" i="13"/>
  <c r="AU173" i="13"/>
  <c r="AV173" i="13"/>
  <c r="AW173" i="13"/>
  <c r="U140" i="13" a="1"/>
  <c r="U140" i="13"/>
  <c r="Y140" i="13" a="1"/>
  <c r="Y140" i="13"/>
  <c r="Z140" i="13" a="1"/>
  <c r="Z140" i="13"/>
  <c r="AA140" i="13" a="1"/>
  <c r="AA140" i="13"/>
  <c r="AB140" i="13" a="1"/>
  <c r="AB140" i="13"/>
  <c r="AC140" i="13" a="1"/>
  <c r="AC140" i="13"/>
  <c r="AD140" i="13" a="1"/>
  <c r="AD140" i="13"/>
  <c r="AE140" i="13" a="1"/>
  <c r="AE140" i="13"/>
  <c r="AF140" i="13" a="1"/>
  <c r="AF140" i="13"/>
  <c r="AG140" i="13" a="1"/>
  <c r="AG140" i="13"/>
  <c r="AH140" i="13" a="1"/>
  <c r="AH140" i="13"/>
  <c r="AI140" i="13" a="1"/>
  <c r="AI140" i="13"/>
  <c r="AJ140" i="13" a="1"/>
  <c r="AJ140" i="13"/>
  <c r="AK140" i="13"/>
  <c r="AL140" i="13"/>
  <c r="AM140" i="13"/>
  <c r="AN140" i="13"/>
  <c r="AO140" i="13"/>
  <c r="AP140" i="13"/>
  <c r="AQ140" i="13"/>
  <c r="AR140" i="13"/>
  <c r="AS140" i="13"/>
  <c r="AT140" i="13"/>
  <c r="AU140" i="13"/>
  <c r="AV140" i="13"/>
  <c r="AW140" i="13"/>
  <c r="U141" i="13" a="1"/>
  <c r="U141" i="13"/>
  <c r="Y141" i="13" a="1"/>
  <c r="Y141" i="13"/>
  <c r="Z141" i="13" a="1"/>
  <c r="Z141" i="13"/>
  <c r="AA141" i="13" a="1"/>
  <c r="AA141" i="13"/>
  <c r="AB141" i="13" a="1"/>
  <c r="AB141" i="13"/>
  <c r="AC141" i="13" a="1"/>
  <c r="AC141" i="13"/>
  <c r="AD141" i="13" a="1"/>
  <c r="AD141" i="13"/>
  <c r="AE141" i="13" a="1"/>
  <c r="AE141" i="13"/>
  <c r="AF141" i="13" a="1"/>
  <c r="AF141" i="13"/>
  <c r="AG141" i="13" a="1"/>
  <c r="AG141" i="13"/>
  <c r="AH141" i="13" a="1"/>
  <c r="AH141" i="13"/>
  <c r="AI141" i="13" a="1"/>
  <c r="AI141" i="13"/>
  <c r="AJ141" i="13" a="1"/>
  <c r="AJ141" i="13"/>
  <c r="AK141" i="13"/>
  <c r="AL141" i="13"/>
  <c r="AM141" i="13"/>
  <c r="AN141" i="13"/>
  <c r="AO141" i="13"/>
  <c r="AP141" i="13"/>
  <c r="AQ141" i="13"/>
  <c r="AR141" i="13"/>
  <c r="AS141" i="13"/>
  <c r="AT141" i="13"/>
  <c r="AU141" i="13"/>
  <c r="AV141" i="13"/>
  <c r="AW141" i="13"/>
  <c r="U142" i="13" a="1"/>
  <c r="U142" i="13"/>
  <c r="Y142" i="13" a="1"/>
  <c r="Y142" i="13"/>
  <c r="Z142" i="13" a="1"/>
  <c r="Z142" i="13"/>
  <c r="AA142" i="13" a="1"/>
  <c r="AA142" i="13"/>
  <c r="AB142" i="13" a="1"/>
  <c r="AB142" i="13"/>
  <c r="AC142" i="13" a="1"/>
  <c r="AC142" i="13"/>
  <c r="AD142" i="13" a="1"/>
  <c r="AD142" i="13"/>
  <c r="AE142" i="13" a="1"/>
  <c r="AE142" i="13"/>
  <c r="AF142" i="13" a="1"/>
  <c r="AF142" i="13"/>
  <c r="AG142" i="13" a="1"/>
  <c r="AG142" i="13"/>
  <c r="AH142" i="13" a="1"/>
  <c r="AH142" i="13"/>
  <c r="AI142" i="13" a="1"/>
  <c r="AI142" i="13"/>
  <c r="AJ142" i="13" a="1"/>
  <c r="AJ142" i="13"/>
  <c r="AK142" i="13"/>
  <c r="AL142" i="13"/>
  <c r="AM142" i="13"/>
  <c r="AN142" i="13"/>
  <c r="AO142" i="13"/>
  <c r="AP142" i="13"/>
  <c r="AQ142" i="13"/>
  <c r="AR142" i="13"/>
  <c r="AS142" i="13"/>
  <c r="AT142" i="13"/>
  <c r="AU142" i="13"/>
  <c r="AV142" i="13"/>
  <c r="AW142" i="13"/>
  <c r="U143" i="13" a="1"/>
  <c r="U143" i="13"/>
  <c r="Y143" i="13" a="1"/>
  <c r="Y143" i="13"/>
  <c r="Z143" i="13" a="1"/>
  <c r="Z143" i="13"/>
  <c r="AA143" i="13" a="1"/>
  <c r="AA143" i="13"/>
  <c r="AB143" i="13" a="1"/>
  <c r="AB143" i="13"/>
  <c r="AC143" i="13" a="1"/>
  <c r="AC143" i="13"/>
  <c r="AD143" i="13" a="1"/>
  <c r="AD143" i="13"/>
  <c r="AE143" i="13" a="1"/>
  <c r="AE143" i="13"/>
  <c r="AF143" i="13" a="1"/>
  <c r="AF143" i="13"/>
  <c r="AG143" i="13" a="1"/>
  <c r="AG143" i="13"/>
  <c r="AH143" i="13" a="1"/>
  <c r="AH143" i="13"/>
  <c r="AI143" i="13" a="1"/>
  <c r="AI143" i="13"/>
  <c r="AJ143" i="13" a="1"/>
  <c r="AJ143" i="13"/>
  <c r="AK143" i="13"/>
  <c r="AL143" i="13"/>
  <c r="AM143" i="13"/>
  <c r="AN143" i="13"/>
  <c r="AO143" i="13"/>
  <c r="AP143" i="13"/>
  <c r="AQ143" i="13"/>
  <c r="AR143" i="13"/>
  <c r="AS143" i="13"/>
  <c r="AT143" i="13"/>
  <c r="AU143" i="13"/>
  <c r="AV143" i="13"/>
  <c r="AW143" i="13"/>
  <c r="U144" i="13" a="1"/>
  <c r="U144" i="13"/>
  <c r="Y144" i="13" a="1"/>
  <c r="Y144" i="13"/>
  <c r="Z144" i="13" a="1"/>
  <c r="Z144" i="13"/>
  <c r="AA144" i="13" a="1"/>
  <c r="AA144" i="13"/>
  <c r="AB144" i="13" a="1"/>
  <c r="AB144" i="13"/>
  <c r="AC144" i="13" a="1"/>
  <c r="AC144" i="13"/>
  <c r="AD144" i="13" a="1"/>
  <c r="AD144" i="13"/>
  <c r="AE144" i="13" a="1"/>
  <c r="AE144" i="13"/>
  <c r="AF144" i="13" a="1"/>
  <c r="AF144" i="13"/>
  <c r="AG144" i="13" a="1"/>
  <c r="AG144" i="13"/>
  <c r="AH144" i="13" a="1"/>
  <c r="AH144" i="13"/>
  <c r="AI144" i="13" a="1"/>
  <c r="AI144" i="13"/>
  <c r="AJ144" i="13" a="1"/>
  <c r="AJ144" i="13"/>
  <c r="AK144" i="13"/>
  <c r="AL144" i="13"/>
  <c r="AM144" i="13"/>
  <c r="AN144" i="13"/>
  <c r="AO144" i="13"/>
  <c r="AP144" i="13"/>
  <c r="AQ144" i="13"/>
  <c r="AR144" i="13"/>
  <c r="AS144" i="13"/>
  <c r="AT144" i="13"/>
  <c r="AU144" i="13"/>
  <c r="AV144" i="13"/>
  <c r="AW144" i="13"/>
  <c r="U145" i="13" a="1"/>
  <c r="U145" i="13"/>
  <c r="Y145" i="13" a="1"/>
  <c r="Y145" i="13"/>
  <c r="Z145" i="13" a="1"/>
  <c r="Z145" i="13"/>
  <c r="AA145" i="13" a="1"/>
  <c r="AA145" i="13"/>
  <c r="AB145" i="13" a="1"/>
  <c r="AB145" i="13"/>
  <c r="AC145" i="13" a="1"/>
  <c r="AC145" i="13"/>
  <c r="AD145" i="13" a="1"/>
  <c r="AD145" i="13"/>
  <c r="AE145" i="13" a="1"/>
  <c r="AE145" i="13"/>
  <c r="AF145" i="13" a="1"/>
  <c r="AF145" i="13"/>
  <c r="AG145" i="13" a="1"/>
  <c r="AG145" i="13"/>
  <c r="AH145" i="13" a="1"/>
  <c r="AH145" i="13"/>
  <c r="AI145" i="13" a="1"/>
  <c r="AI145" i="13"/>
  <c r="AJ145" i="13" a="1"/>
  <c r="AJ145" i="13"/>
  <c r="AK145" i="13"/>
  <c r="AL145" i="13"/>
  <c r="AM145" i="13"/>
  <c r="AN145" i="13"/>
  <c r="AO145" i="13"/>
  <c r="AP145" i="13"/>
  <c r="AQ145" i="13"/>
  <c r="AR145" i="13"/>
  <c r="AS145" i="13"/>
  <c r="AT145" i="13"/>
  <c r="AU145" i="13"/>
  <c r="AV145" i="13"/>
  <c r="AW145" i="13"/>
  <c r="U146" i="13" a="1"/>
  <c r="U146" i="13"/>
  <c r="Y146" i="13" a="1"/>
  <c r="Y146" i="13"/>
  <c r="Z146" i="13" a="1"/>
  <c r="Z146" i="13"/>
  <c r="AA146" i="13" a="1"/>
  <c r="AA146" i="13"/>
  <c r="AB146" i="13" a="1"/>
  <c r="AB146" i="13"/>
  <c r="AC146" i="13" a="1"/>
  <c r="AC146" i="13"/>
  <c r="AD146" i="13" a="1"/>
  <c r="AD146" i="13"/>
  <c r="AE146" i="13" a="1"/>
  <c r="AE146" i="13"/>
  <c r="AF146" i="13" a="1"/>
  <c r="AF146" i="13"/>
  <c r="AG146" i="13" a="1"/>
  <c r="AG146" i="13"/>
  <c r="AH146" i="13" a="1"/>
  <c r="AH146" i="13"/>
  <c r="AI146" i="13" a="1"/>
  <c r="AI146" i="13"/>
  <c r="AJ146" i="13" a="1"/>
  <c r="AJ146" i="13"/>
  <c r="AK146" i="13"/>
  <c r="AL146" i="13"/>
  <c r="AM146" i="13"/>
  <c r="AN146" i="13"/>
  <c r="AO146" i="13"/>
  <c r="AP146" i="13"/>
  <c r="AQ146" i="13"/>
  <c r="AR146" i="13"/>
  <c r="AS146" i="13"/>
  <c r="AT146" i="13"/>
  <c r="AU146" i="13"/>
  <c r="AV146" i="13"/>
  <c r="AW146" i="13"/>
  <c r="U147" i="13" a="1"/>
  <c r="U147" i="13"/>
  <c r="Y147" i="13" a="1"/>
  <c r="Y147" i="13"/>
  <c r="Z147" i="13" a="1"/>
  <c r="Z147" i="13"/>
  <c r="AA147" i="13" a="1"/>
  <c r="AA147" i="13"/>
  <c r="AB147" i="13" a="1"/>
  <c r="AB147" i="13"/>
  <c r="AC147" i="13" a="1"/>
  <c r="AC147" i="13"/>
  <c r="AD147" i="13" a="1"/>
  <c r="AD147" i="13"/>
  <c r="AE147" i="13" a="1"/>
  <c r="AE147" i="13"/>
  <c r="AF147" i="13" a="1"/>
  <c r="AF147" i="13"/>
  <c r="AG147" i="13" a="1"/>
  <c r="AG147" i="13"/>
  <c r="AH147" i="13" a="1"/>
  <c r="AH147" i="13"/>
  <c r="AI147" i="13" a="1"/>
  <c r="AI147" i="13"/>
  <c r="AJ147" i="13" a="1"/>
  <c r="AJ147" i="13"/>
  <c r="AK147" i="13"/>
  <c r="AL147" i="13"/>
  <c r="AM147" i="13"/>
  <c r="AN147" i="13"/>
  <c r="AO147" i="13"/>
  <c r="AP147" i="13"/>
  <c r="AQ147" i="13"/>
  <c r="AR147" i="13"/>
  <c r="AS147" i="13"/>
  <c r="AT147" i="13"/>
  <c r="AU147" i="13"/>
  <c r="AV147" i="13"/>
  <c r="AW147" i="13"/>
  <c r="U148" i="13" a="1"/>
  <c r="U148" i="13"/>
  <c r="Y148" i="13" a="1"/>
  <c r="Y148" i="13"/>
  <c r="Z148" i="13" a="1"/>
  <c r="Z148" i="13"/>
  <c r="AA148" i="13" a="1"/>
  <c r="AA148" i="13"/>
  <c r="AB148" i="13" a="1"/>
  <c r="AB148" i="13"/>
  <c r="AC148" i="13" a="1"/>
  <c r="AC148" i="13"/>
  <c r="AD148" i="13" a="1"/>
  <c r="AD148" i="13"/>
  <c r="AE148" i="13" a="1"/>
  <c r="AE148" i="13"/>
  <c r="AF148" i="13" a="1"/>
  <c r="AF148" i="13"/>
  <c r="AG148" i="13" a="1"/>
  <c r="AG148" i="13"/>
  <c r="AH148" i="13" a="1"/>
  <c r="AH148" i="13"/>
  <c r="AI148" i="13" a="1"/>
  <c r="AI148" i="13"/>
  <c r="AJ148" i="13" a="1"/>
  <c r="AJ148" i="13"/>
  <c r="AK148" i="13"/>
  <c r="AL148" i="13"/>
  <c r="AM148" i="13"/>
  <c r="AN148" i="13"/>
  <c r="AO148" i="13"/>
  <c r="AP148" i="13"/>
  <c r="AQ148" i="13"/>
  <c r="AR148" i="13"/>
  <c r="AS148" i="13"/>
  <c r="AT148" i="13"/>
  <c r="AU148" i="13"/>
  <c r="AV148" i="13"/>
  <c r="AW148" i="13"/>
  <c r="U149" i="13" a="1"/>
  <c r="U149" i="13"/>
  <c r="Y149" i="13" a="1"/>
  <c r="Y149" i="13"/>
  <c r="Z149" i="13" a="1"/>
  <c r="Z149" i="13"/>
  <c r="AA149" i="13" a="1"/>
  <c r="AA149" i="13"/>
  <c r="AB149" i="13" a="1"/>
  <c r="AB149" i="13"/>
  <c r="AC149" i="13" a="1"/>
  <c r="AC149" i="13"/>
  <c r="AD149" i="13" a="1"/>
  <c r="AD149" i="13"/>
  <c r="AE149" i="13" a="1"/>
  <c r="AE149" i="13"/>
  <c r="AF149" i="13" a="1"/>
  <c r="AF149" i="13"/>
  <c r="AG149" i="13" a="1"/>
  <c r="AG149" i="13"/>
  <c r="AH149" i="13" a="1"/>
  <c r="AH149" i="13"/>
  <c r="AI149" i="13" a="1"/>
  <c r="AI149" i="13"/>
  <c r="AJ149" i="13" a="1"/>
  <c r="AJ149" i="13"/>
  <c r="AK149" i="13"/>
  <c r="AL149" i="13"/>
  <c r="AM149" i="13"/>
  <c r="AN149" i="13"/>
  <c r="AO149" i="13"/>
  <c r="AP149" i="13"/>
  <c r="AQ149" i="13"/>
  <c r="AR149" i="13"/>
  <c r="AS149" i="13"/>
  <c r="AT149" i="13"/>
  <c r="AU149" i="13"/>
  <c r="AV149" i="13"/>
  <c r="AW149" i="13"/>
  <c r="U150" i="13" a="1"/>
  <c r="U150" i="13"/>
  <c r="Y150" i="13" a="1"/>
  <c r="Y150" i="13"/>
  <c r="Z150" i="13" a="1"/>
  <c r="Z150" i="13"/>
  <c r="AA150" i="13" a="1"/>
  <c r="AA150" i="13"/>
  <c r="AB150" i="13" a="1"/>
  <c r="AB150" i="13"/>
  <c r="AC150" i="13" a="1"/>
  <c r="AC150" i="13"/>
  <c r="AD150" i="13" a="1"/>
  <c r="AD150" i="13"/>
  <c r="AE150" i="13" a="1"/>
  <c r="AE150" i="13"/>
  <c r="AF150" i="13" a="1"/>
  <c r="AF150" i="13"/>
  <c r="AG150" i="13" a="1"/>
  <c r="AG150" i="13"/>
  <c r="AH150" i="13" a="1"/>
  <c r="AH150" i="13"/>
  <c r="AI150" i="13" a="1"/>
  <c r="AI150" i="13"/>
  <c r="AJ150" i="13" a="1"/>
  <c r="AJ150" i="13"/>
  <c r="AK150" i="13"/>
  <c r="AL150" i="13"/>
  <c r="AM150" i="13"/>
  <c r="AN150" i="13"/>
  <c r="AO150" i="13"/>
  <c r="AP150" i="13"/>
  <c r="AQ150" i="13"/>
  <c r="AR150" i="13"/>
  <c r="AS150" i="13"/>
  <c r="AT150" i="13"/>
  <c r="AU150" i="13"/>
  <c r="AV150" i="13"/>
  <c r="AW150" i="13"/>
  <c r="U151" i="13" a="1"/>
  <c r="U151" i="13"/>
  <c r="Y151" i="13" a="1"/>
  <c r="Y151" i="13"/>
  <c r="Z151" i="13" a="1"/>
  <c r="Z151" i="13"/>
  <c r="AA151" i="13" a="1"/>
  <c r="AA151" i="13"/>
  <c r="AB151" i="13" a="1"/>
  <c r="AB151" i="13"/>
  <c r="AC151" i="13" a="1"/>
  <c r="AC151" i="13"/>
  <c r="AD151" i="13" a="1"/>
  <c r="AD151" i="13"/>
  <c r="AE151" i="13" a="1"/>
  <c r="AE151" i="13"/>
  <c r="AF151" i="13" a="1"/>
  <c r="AF151" i="13"/>
  <c r="AG151" i="13" a="1"/>
  <c r="AG151" i="13"/>
  <c r="AH151" i="13" a="1"/>
  <c r="AH151" i="13"/>
  <c r="AI151" i="13" a="1"/>
  <c r="AI151" i="13"/>
  <c r="AJ151" i="13" a="1"/>
  <c r="AJ151" i="13"/>
  <c r="AK151" i="13"/>
  <c r="AL151" i="13"/>
  <c r="AM151" i="13"/>
  <c r="AN151" i="13"/>
  <c r="AO151" i="13"/>
  <c r="AP151" i="13"/>
  <c r="AQ151" i="13"/>
  <c r="AR151" i="13"/>
  <c r="AS151" i="13"/>
  <c r="AT151" i="13"/>
  <c r="AU151" i="13"/>
  <c r="AV151" i="13"/>
  <c r="AW151" i="13"/>
  <c r="U152" i="13" a="1"/>
  <c r="U152" i="13"/>
  <c r="Y152" i="13" a="1"/>
  <c r="Y152" i="13"/>
  <c r="Z152" i="13" a="1"/>
  <c r="Z152" i="13"/>
  <c r="AA152" i="13" a="1"/>
  <c r="AA152" i="13"/>
  <c r="AB152" i="13" a="1"/>
  <c r="AB152" i="13"/>
  <c r="AC152" i="13" a="1"/>
  <c r="AC152" i="13"/>
  <c r="AD152" i="13" a="1"/>
  <c r="AD152" i="13"/>
  <c r="AE152" i="13" a="1"/>
  <c r="AE152" i="13"/>
  <c r="AF152" i="13" a="1"/>
  <c r="AF152" i="13"/>
  <c r="AG152" i="13" a="1"/>
  <c r="AG152" i="13"/>
  <c r="AH152" i="13" a="1"/>
  <c r="AH152" i="13"/>
  <c r="AI152" i="13" a="1"/>
  <c r="AI152" i="13"/>
  <c r="AJ152" i="13" a="1"/>
  <c r="AJ152" i="13"/>
  <c r="AK152" i="13"/>
  <c r="AL152" i="13"/>
  <c r="AM152" i="13"/>
  <c r="AN152" i="13"/>
  <c r="AO152" i="13"/>
  <c r="AP152" i="13"/>
  <c r="AQ152" i="13"/>
  <c r="AR152" i="13"/>
  <c r="AS152" i="13"/>
  <c r="AT152" i="13"/>
  <c r="AU152" i="13"/>
  <c r="AV152" i="13"/>
  <c r="AW152" i="13"/>
  <c r="U153" i="13" a="1"/>
  <c r="U153" i="13"/>
  <c r="Y153" i="13" a="1"/>
  <c r="Y153" i="13"/>
  <c r="Z153" i="13" a="1"/>
  <c r="Z153" i="13"/>
  <c r="AA153" i="13" a="1"/>
  <c r="AA153" i="13"/>
  <c r="AB153" i="13" a="1"/>
  <c r="AB153" i="13"/>
  <c r="AC153" i="13" a="1"/>
  <c r="AC153" i="13"/>
  <c r="AD153" i="13" a="1"/>
  <c r="AD153" i="13"/>
  <c r="AE153" i="13" a="1"/>
  <c r="AE153" i="13"/>
  <c r="AF153" i="13" a="1"/>
  <c r="AF153" i="13"/>
  <c r="AG153" i="13" a="1"/>
  <c r="AG153" i="13"/>
  <c r="AH153" i="13" a="1"/>
  <c r="AH153" i="13"/>
  <c r="AI153" i="13" a="1"/>
  <c r="AI153" i="13"/>
  <c r="AJ153" i="13" a="1"/>
  <c r="AJ153" i="13"/>
  <c r="AK153" i="13"/>
  <c r="AL153" i="13"/>
  <c r="AM153" i="13"/>
  <c r="AN153" i="13"/>
  <c r="AO153" i="13"/>
  <c r="AP153" i="13"/>
  <c r="AQ153" i="13"/>
  <c r="AR153" i="13"/>
  <c r="AS153" i="13"/>
  <c r="AT153" i="13"/>
  <c r="AU153" i="13"/>
  <c r="AV153" i="13"/>
  <c r="AW153" i="13"/>
  <c r="U154" i="13" a="1"/>
  <c r="U154" i="13"/>
  <c r="Y154" i="13" a="1"/>
  <c r="Y154" i="13"/>
  <c r="Z154" i="13" a="1"/>
  <c r="Z154" i="13"/>
  <c r="AA154" i="13" a="1"/>
  <c r="AA154" i="13"/>
  <c r="AB154" i="13" a="1"/>
  <c r="AB154" i="13"/>
  <c r="AC154" i="13" a="1"/>
  <c r="AC154" i="13"/>
  <c r="AD154" i="13" a="1"/>
  <c r="AD154" i="13"/>
  <c r="AE154" i="13" a="1"/>
  <c r="AE154" i="13"/>
  <c r="AF154" i="13" a="1"/>
  <c r="AF154" i="13"/>
  <c r="AG154" i="13" a="1"/>
  <c r="AG154" i="13"/>
  <c r="AH154" i="13" a="1"/>
  <c r="AH154" i="13"/>
  <c r="AI154" i="13" a="1"/>
  <c r="AI154" i="13"/>
  <c r="AJ154" i="13" a="1"/>
  <c r="AJ154" i="13"/>
  <c r="AK154" i="13"/>
  <c r="AL154" i="13"/>
  <c r="AM154" i="13"/>
  <c r="AN154" i="13"/>
  <c r="AO154" i="13"/>
  <c r="AP154" i="13"/>
  <c r="AQ154" i="13"/>
  <c r="AR154" i="13"/>
  <c r="AS154" i="13"/>
  <c r="AT154" i="13"/>
  <c r="AU154" i="13"/>
  <c r="AV154" i="13"/>
  <c r="AW154" i="13"/>
  <c r="U155" i="13" a="1"/>
  <c r="U155" i="13"/>
  <c r="Y155" i="13" a="1"/>
  <c r="Y155" i="13"/>
  <c r="Z155" i="13" a="1"/>
  <c r="Z155" i="13"/>
  <c r="AA155" i="13" a="1"/>
  <c r="AA155" i="13"/>
  <c r="AB155" i="13" a="1"/>
  <c r="AB155" i="13"/>
  <c r="AC155" i="13" a="1"/>
  <c r="AC155" i="13"/>
  <c r="AD155" i="13" a="1"/>
  <c r="AD155" i="13"/>
  <c r="AE155" i="13" a="1"/>
  <c r="AE155" i="13"/>
  <c r="AF155" i="13" a="1"/>
  <c r="AF155" i="13"/>
  <c r="AG155" i="13" a="1"/>
  <c r="AG155" i="13"/>
  <c r="AH155" i="13" a="1"/>
  <c r="AH155" i="13"/>
  <c r="AI155" i="13" a="1"/>
  <c r="AI155" i="13"/>
  <c r="AJ155" i="13" a="1"/>
  <c r="AJ155" i="13"/>
  <c r="AK155" i="13"/>
  <c r="AL155" i="13"/>
  <c r="AM155" i="13"/>
  <c r="AN155" i="13"/>
  <c r="AO155" i="13"/>
  <c r="AP155" i="13"/>
  <c r="AQ155" i="13"/>
  <c r="AR155" i="13"/>
  <c r="AS155" i="13"/>
  <c r="AT155" i="13"/>
  <c r="AU155" i="13"/>
  <c r="AV155" i="13"/>
  <c r="AW155" i="13"/>
  <c r="U156" i="13" a="1"/>
  <c r="U156" i="13"/>
  <c r="Y156" i="13" a="1"/>
  <c r="Y156" i="13"/>
  <c r="Z156" i="13" a="1"/>
  <c r="Z156" i="13"/>
  <c r="AA156" i="13" a="1"/>
  <c r="AA156" i="13"/>
  <c r="AB156" i="13" a="1"/>
  <c r="AB156" i="13"/>
  <c r="AC156" i="13" a="1"/>
  <c r="AC156" i="13"/>
  <c r="AD156" i="13" a="1"/>
  <c r="AD156" i="13"/>
  <c r="AE156" i="13" a="1"/>
  <c r="AE156" i="13"/>
  <c r="AF156" i="13" a="1"/>
  <c r="AF156" i="13"/>
  <c r="AG156" i="13" a="1"/>
  <c r="AG156" i="13"/>
  <c r="AH156" i="13" a="1"/>
  <c r="AH156" i="13"/>
  <c r="AI156" i="13" a="1"/>
  <c r="AI156" i="13"/>
  <c r="AJ156" i="13" a="1"/>
  <c r="AJ156" i="13"/>
  <c r="AK156" i="13"/>
  <c r="AL156" i="13"/>
  <c r="AM156" i="13"/>
  <c r="AN156" i="13"/>
  <c r="AO156" i="13"/>
  <c r="AP156" i="13"/>
  <c r="AQ156" i="13"/>
  <c r="AR156" i="13"/>
  <c r="AS156" i="13"/>
  <c r="AT156" i="13"/>
  <c r="AU156" i="13"/>
  <c r="AV156" i="13"/>
  <c r="AW156" i="13"/>
  <c r="U138" i="13" a="1"/>
  <c r="U138" i="13"/>
  <c r="U139" i="13" a="1"/>
  <c r="U139" i="13"/>
  <c r="Y138" i="13" a="1"/>
  <c r="Y138" i="13"/>
  <c r="Z138" i="13" a="1"/>
  <c r="Z138" i="13"/>
  <c r="AA138" i="13" a="1"/>
  <c r="AA138" i="13"/>
  <c r="AB138" i="13" a="1"/>
  <c r="AB138" i="13"/>
  <c r="AC138" i="13" a="1"/>
  <c r="AC138" i="13"/>
  <c r="AD138" i="13" a="1"/>
  <c r="AD138" i="13"/>
  <c r="AE138" i="13" a="1"/>
  <c r="AE138" i="13"/>
  <c r="AF138" i="13" a="1"/>
  <c r="AF138" i="13"/>
  <c r="AG138" i="13" a="1"/>
  <c r="AG138" i="13"/>
  <c r="AH138" i="13" a="1"/>
  <c r="AH138" i="13"/>
  <c r="AI138" i="13" a="1"/>
  <c r="AI138" i="13"/>
  <c r="AJ138" i="13" a="1"/>
  <c r="AJ138" i="13"/>
  <c r="AK138" i="13"/>
  <c r="AL138" i="13"/>
  <c r="AM138" i="13"/>
  <c r="AN138" i="13"/>
  <c r="AO138" i="13"/>
  <c r="AP138" i="13"/>
  <c r="AQ138" i="13"/>
  <c r="AR138" i="13"/>
  <c r="AS138" i="13"/>
  <c r="AT138" i="13"/>
  <c r="AU138" i="13"/>
  <c r="AV138" i="13"/>
  <c r="AW138" i="13"/>
  <c r="Y139" i="13" a="1"/>
  <c r="Y139" i="13"/>
  <c r="Z139" i="13" a="1"/>
  <c r="Z139" i="13"/>
  <c r="AA139" i="13" a="1"/>
  <c r="AA139" i="13"/>
  <c r="AB139" i="13" a="1"/>
  <c r="AB139" i="13"/>
  <c r="AC139" i="13" a="1"/>
  <c r="AC139" i="13"/>
  <c r="AD139" i="13" a="1"/>
  <c r="AD139" i="13"/>
  <c r="AE139" i="13" a="1"/>
  <c r="AE139" i="13"/>
  <c r="AF139" i="13" a="1"/>
  <c r="AF139" i="13"/>
  <c r="AG139" i="13" a="1"/>
  <c r="AG139" i="13"/>
  <c r="AH139" i="13" a="1"/>
  <c r="AH139" i="13"/>
  <c r="AI139" i="13" a="1"/>
  <c r="AI139" i="13"/>
  <c r="AJ139" i="13" a="1"/>
  <c r="AJ139" i="13"/>
  <c r="AK139" i="13"/>
  <c r="AL139" i="13"/>
  <c r="AM139" i="13"/>
  <c r="AN139" i="13"/>
  <c r="AO139" i="13"/>
  <c r="AP139" i="13"/>
  <c r="AQ139" i="13"/>
  <c r="AR139" i="13"/>
  <c r="AS139" i="13"/>
  <c r="AT139" i="13"/>
  <c r="AU139" i="13"/>
  <c r="AV139" i="13"/>
  <c r="AW139" i="13"/>
  <c r="U73" i="13" a="1"/>
  <c r="U73" i="13"/>
  <c r="Y73" i="13" a="1"/>
  <c r="Y73" i="13"/>
  <c r="Z73" i="13" a="1"/>
  <c r="Z73" i="13"/>
  <c r="AA73" i="13" a="1"/>
  <c r="AA73" i="13"/>
  <c r="AB73" i="13" a="1"/>
  <c r="AB73" i="13"/>
  <c r="AC73" i="13" a="1"/>
  <c r="AC73" i="13"/>
  <c r="AD73" i="13" a="1"/>
  <c r="AD73" i="13"/>
  <c r="AE73" i="13" a="1"/>
  <c r="AE73" i="13"/>
  <c r="AF73" i="13" a="1"/>
  <c r="AF73" i="13"/>
  <c r="AG73" i="13" a="1"/>
  <c r="AG73" i="13"/>
  <c r="AH73" i="13" a="1"/>
  <c r="AH73" i="13"/>
  <c r="AI73" i="13" a="1"/>
  <c r="AI73" i="13"/>
  <c r="AJ73" i="13" a="1"/>
  <c r="AJ73" i="13"/>
  <c r="AK73" i="13"/>
  <c r="AL73" i="13"/>
  <c r="AM73" i="13"/>
  <c r="AN73" i="13"/>
  <c r="AO73" i="13"/>
  <c r="AP73" i="13"/>
  <c r="AQ73" i="13"/>
  <c r="AR73" i="13"/>
  <c r="AS73" i="13"/>
  <c r="AT73" i="13"/>
  <c r="AU73" i="13"/>
  <c r="AV73" i="13"/>
  <c r="AW73" i="13"/>
  <c r="U74" i="13" a="1"/>
  <c r="U74" i="13"/>
  <c r="Y74" i="13" a="1"/>
  <c r="Y74" i="13"/>
  <c r="Z74" i="13" a="1"/>
  <c r="Z74" i="13"/>
  <c r="AA74" i="13" a="1"/>
  <c r="AA74" i="13"/>
  <c r="AB74" i="13" a="1"/>
  <c r="AB74" i="13"/>
  <c r="AC74" i="13" a="1"/>
  <c r="AC74" i="13"/>
  <c r="AD74" i="13" a="1"/>
  <c r="AD74" i="13"/>
  <c r="AE74" i="13" a="1"/>
  <c r="AE74" i="13"/>
  <c r="AF74" i="13" a="1"/>
  <c r="AF74" i="13"/>
  <c r="AG74" i="13" a="1"/>
  <c r="AG74" i="13"/>
  <c r="AH74" i="13" a="1"/>
  <c r="AH74" i="13"/>
  <c r="AI74" i="13" a="1"/>
  <c r="AI74" i="13"/>
  <c r="AJ74" i="13" a="1"/>
  <c r="AJ74" i="13"/>
  <c r="AK74" i="13"/>
  <c r="AL74" i="13"/>
  <c r="AM74" i="13"/>
  <c r="AN74" i="13"/>
  <c r="AO74" i="13"/>
  <c r="AP74" i="13"/>
  <c r="AQ74" i="13"/>
  <c r="AR74" i="13"/>
  <c r="AS74" i="13"/>
  <c r="AT74" i="13"/>
  <c r="AU74" i="13"/>
  <c r="AV74" i="13"/>
  <c r="AW74" i="13"/>
  <c r="U75" i="13" a="1"/>
  <c r="U75" i="13"/>
  <c r="Y75" i="13" a="1"/>
  <c r="Y75" i="13"/>
  <c r="Z75" i="13" a="1"/>
  <c r="Z75" i="13"/>
  <c r="AA75" i="13" a="1"/>
  <c r="AA75" i="13"/>
  <c r="AB75" i="13" a="1"/>
  <c r="AB75" i="13"/>
  <c r="AC75" i="13" a="1"/>
  <c r="AC75" i="13"/>
  <c r="AD75" i="13" a="1"/>
  <c r="AD75" i="13"/>
  <c r="AE75" i="13" a="1"/>
  <c r="AE75" i="13"/>
  <c r="AF75" i="13" a="1"/>
  <c r="AF75" i="13"/>
  <c r="AG75" i="13" a="1"/>
  <c r="AG75" i="13"/>
  <c r="AH75" i="13" a="1"/>
  <c r="AH75" i="13"/>
  <c r="AI75" i="13" a="1"/>
  <c r="AI75" i="13"/>
  <c r="AJ75" i="13" a="1"/>
  <c r="AJ75" i="13"/>
  <c r="AK75" i="13"/>
  <c r="AL75" i="13"/>
  <c r="AM75" i="13"/>
  <c r="AN75" i="13"/>
  <c r="AO75" i="13"/>
  <c r="AP75" i="13"/>
  <c r="AQ75" i="13"/>
  <c r="AR75" i="13"/>
  <c r="AS75" i="13"/>
  <c r="AT75" i="13"/>
  <c r="AU75" i="13"/>
  <c r="AV75" i="13"/>
  <c r="AW75" i="13"/>
  <c r="U76" i="13" a="1"/>
  <c r="U76" i="13"/>
  <c r="Y76" i="13" a="1"/>
  <c r="Y76" i="13"/>
  <c r="Z76" i="13" a="1"/>
  <c r="Z76" i="13"/>
  <c r="AA76" i="13" a="1"/>
  <c r="AA76" i="13"/>
  <c r="AB76" i="13" a="1"/>
  <c r="AB76" i="13"/>
  <c r="AC76" i="13" a="1"/>
  <c r="AC76" i="13"/>
  <c r="AD76" i="13" a="1"/>
  <c r="AD76" i="13"/>
  <c r="AE76" i="13" a="1"/>
  <c r="AE76" i="13"/>
  <c r="AF76" i="13" a="1"/>
  <c r="AF76" i="13"/>
  <c r="AG76" i="13" a="1"/>
  <c r="AG76" i="13"/>
  <c r="AH76" i="13" a="1"/>
  <c r="AH76" i="13"/>
  <c r="AI76" i="13" a="1"/>
  <c r="AI76" i="13"/>
  <c r="AJ76" i="13" a="1"/>
  <c r="AJ76" i="13"/>
  <c r="AK76" i="13"/>
  <c r="AL76" i="13"/>
  <c r="AM76" i="13"/>
  <c r="AN76" i="13"/>
  <c r="AO76" i="13"/>
  <c r="AP76" i="13"/>
  <c r="AQ76" i="13"/>
  <c r="AR76" i="13"/>
  <c r="AS76" i="13"/>
  <c r="AT76" i="13"/>
  <c r="AU76" i="13"/>
  <c r="AV76" i="13"/>
  <c r="AW76" i="13"/>
  <c r="U77" i="13" a="1"/>
  <c r="U77" i="13"/>
  <c r="Y77" i="13" a="1"/>
  <c r="Y77" i="13"/>
  <c r="Z77" i="13" a="1"/>
  <c r="Z77" i="13"/>
  <c r="AA77" i="13" a="1"/>
  <c r="AA77" i="13"/>
  <c r="AB77" i="13" a="1"/>
  <c r="AB77" i="13"/>
  <c r="AC77" i="13" a="1"/>
  <c r="AC77" i="13"/>
  <c r="AD77" i="13" a="1"/>
  <c r="AD77" i="13"/>
  <c r="AE77" i="13" a="1"/>
  <c r="AE77" i="13"/>
  <c r="AF77" i="13" a="1"/>
  <c r="AF77" i="13"/>
  <c r="AG77" i="13" a="1"/>
  <c r="AG77" i="13"/>
  <c r="AH77" i="13" a="1"/>
  <c r="AH77" i="13"/>
  <c r="AI77" i="13" a="1"/>
  <c r="AI77" i="13"/>
  <c r="AJ77" i="13" a="1"/>
  <c r="AJ77" i="13"/>
  <c r="AK77" i="13"/>
  <c r="AL77" i="13"/>
  <c r="AM77" i="13"/>
  <c r="AN77" i="13"/>
  <c r="AO77" i="13"/>
  <c r="AP77" i="13"/>
  <c r="AQ77" i="13"/>
  <c r="AR77" i="13"/>
  <c r="AS77" i="13"/>
  <c r="AT77" i="13"/>
  <c r="AU77" i="13"/>
  <c r="AV77" i="13"/>
  <c r="AW77" i="13"/>
  <c r="U78" i="13" a="1"/>
  <c r="U78" i="13"/>
  <c r="Y78" i="13" a="1"/>
  <c r="Y78" i="13"/>
  <c r="Z78" i="13" a="1"/>
  <c r="Z78" i="13"/>
  <c r="AA78" i="13" a="1"/>
  <c r="AA78" i="13"/>
  <c r="AB78" i="13" a="1"/>
  <c r="AB78" i="13"/>
  <c r="AC78" i="13" a="1"/>
  <c r="AC78" i="13"/>
  <c r="AD78" i="13" a="1"/>
  <c r="AD78" i="13"/>
  <c r="AE78" i="13" a="1"/>
  <c r="AE78" i="13"/>
  <c r="AF78" i="13" a="1"/>
  <c r="AF78" i="13"/>
  <c r="AG78" i="13" a="1"/>
  <c r="AG78" i="13"/>
  <c r="AH78" i="13" a="1"/>
  <c r="AH78" i="13"/>
  <c r="AI78" i="13" a="1"/>
  <c r="AI78" i="13"/>
  <c r="AJ78" i="13" a="1"/>
  <c r="AJ78" i="13"/>
  <c r="AK78" i="13"/>
  <c r="AL78" i="13"/>
  <c r="AM78" i="13"/>
  <c r="AN78" i="13"/>
  <c r="AO78" i="13"/>
  <c r="AP78" i="13"/>
  <c r="AQ78" i="13"/>
  <c r="AR78" i="13"/>
  <c r="AS78" i="13"/>
  <c r="AT78" i="13"/>
  <c r="AU78" i="13"/>
  <c r="AV78" i="13"/>
  <c r="AW78" i="13"/>
  <c r="U79" i="13" a="1"/>
  <c r="U79" i="13"/>
  <c r="Y79" i="13" a="1"/>
  <c r="Y79" i="13"/>
  <c r="Z79" i="13" a="1"/>
  <c r="Z79" i="13"/>
  <c r="AA79" i="13" a="1"/>
  <c r="AA79" i="13"/>
  <c r="AB79" i="13" a="1"/>
  <c r="AB79" i="13"/>
  <c r="AC79" i="13" a="1"/>
  <c r="AC79" i="13"/>
  <c r="AD79" i="13" a="1"/>
  <c r="AD79" i="13"/>
  <c r="AE79" i="13" a="1"/>
  <c r="AE79" i="13"/>
  <c r="AF79" i="13" a="1"/>
  <c r="AF79" i="13"/>
  <c r="AG79" i="13" a="1"/>
  <c r="AG79" i="13"/>
  <c r="AH79" i="13" a="1"/>
  <c r="AH79" i="13"/>
  <c r="AI79" i="13" a="1"/>
  <c r="AI79" i="13"/>
  <c r="AJ79" i="13" a="1"/>
  <c r="AJ79" i="13"/>
  <c r="AK79" i="13"/>
  <c r="AL79" i="13"/>
  <c r="AM79" i="13"/>
  <c r="AN79" i="13"/>
  <c r="AO79" i="13"/>
  <c r="AP79" i="13"/>
  <c r="AQ79" i="13"/>
  <c r="AR79" i="13"/>
  <c r="AS79" i="13"/>
  <c r="AT79" i="13"/>
  <c r="AU79" i="13"/>
  <c r="AV79" i="13"/>
  <c r="AW79" i="13"/>
  <c r="U80" i="13" a="1"/>
  <c r="U80" i="13"/>
  <c r="Y80" i="13" a="1"/>
  <c r="Y80" i="13"/>
  <c r="Z80" i="13" a="1"/>
  <c r="Z80" i="13"/>
  <c r="AA80" i="13" a="1"/>
  <c r="AA80" i="13"/>
  <c r="AB80" i="13" a="1"/>
  <c r="AB80" i="13"/>
  <c r="AC80" i="13" a="1"/>
  <c r="AC80" i="13"/>
  <c r="AD80" i="13" a="1"/>
  <c r="AD80" i="13"/>
  <c r="AE80" i="13" a="1"/>
  <c r="AE80" i="13"/>
  <c r="AF80" i="13" a="1"/>
  <c r="AF80" i="13"/>
  <c r="AG80" i="13" a="1"/>
  <c r="AG80" i="13"/>
  <c r="AH80" i="13" a="1"/>
  <c r="AH80" i="13"/>
  <c r="AI80" i="13" a="1"/>
  <c r="AI80" i="13"/>
  <c r="AJ80" i="13" a="1"/>
  <c r="AJ80" i="13"/>
  <c r="AK80" i="13"/>
  <c r="AL80" i="13"/>
  <c r="AM80" i="13"/>
  <c r="AN80" i="13"/>
  <c r="AO80" i="13"/>
  <c r="AP80" i="13"/>
  <c r="AQ80" i="13"/>
  <c r="AR80" i="13"/>
  <c r="AS80" i="13"/>
  <c r="AT80" i="13"/>
  <c r="AU80" i="13"/>
  <c r="AV80" i="13"/>
  <c r="AW80" i="13"/>
  <c r="U81" i="13" a="1"/>
  <c r="U81" i="13"/>
  <c r="Y81" i="13" a="1"/>
  <c r="Y81" i="13"/>
  <c r="Z81" i="13" a="1"/>
  <c r="Z81" i="13"/>
  <c r="AA81" i="13" a="1"/>
  <c r="AA81" i="13"/>
  <c r="AB81" i="13" a="1"/>
  <c r="AB81" i="13"/>
  <c r="AC81" i="13" a="1"/>
  <c r="AC81" i="13"/>
  <c r="AD81" i="13" a="1"/>
  <c r="AD81" i="13"/>
  <c r="AE81" i="13" a="1"/>
  <c r="AE81" i="13"/>
  <c r="AF81" i="13" a="1"/>
  <c r="AF81" i="13"/>
  <c r="AG81" i="13" a="1"/>
  <c r="AG81" i="13"/>
  <c r="AH81" i="13" a="1"/>
  <c r="AH81" i="13"/>
  <c r="AI81" i="13" a="1"/>
  <c r="AI81" i="13"/>
  <c r="AJ81" i="13" a="1"/>
  <c r="AJ81" i="13"/>
  <c r="AK81" i="13"/>
  <c r="AL81" i="13"/>
  <c r="AM81" i="13"/>
  <c r="AN81" i="13"/>
  <c r="AO81" i="13"/>
  <c r="AP81" i="13"/>
  <c r="AQ81" i="13"/>
  <c r="AR81" i="13"/>
  <c r="AS81" i="13"/>
  <c r="AT81" i="13"/>
  <c r="AU81" i="13"/>
  <c r="AV81" i="13"/>
  <c r="AW81" i="13"/>
  <c r="U82" i="13" a="1"/>
  <c r="U82" i="13"/>
  <c r="Y82" i="13" a="1"/>
  <c r="Y82" i="13"/>
  <c r="Z82" i="13" a="1"/>
  <c r="Z82" i="13"/>
  <c r="AA82" i="13" a="1"/>
  <c r="AA82" i="13"/>
  <c r="AB82" i="13" a="1"/>
  <c r="AB82" i="13"/>
  <c r="AC82" i="13" a="1"/>
  <c r="AC82" i="13"/>
  <c r="AD82" i="13" a="1"/>
  <c r="AD82" i="13"/>
  <c r="AE82" i="13" a="1"/>
  <c r="AE82" i="13"/>
  <c r="AF82" i="13" a="1"/>
  <c r="AF82" i="13"/>
  <c r="AG82" i="13" a="1"/>
  <c r="AG82" i="13"/>
  <c r="AH82" i="13" a="1"/>
  <c r="AH82" i="13"/>
  <c r="AI82" i="13" a="1"/>
  <c r="AI82" i="13"/>
  <c r="AJ82" i="13" a="1"/>
  <c r="AJ82" i="13"/>
  <c r="AK82" i="13"/>
  <c r="AL82" i="13"/>
  <c r="AM82" i="13"/>
  <c r="AN82" i="13"/>
  <c r="AO82" i="13"/>
  <c r="AP82" i="13"/>
  <c r="AQ82" i="13"/>
  <c r="AR82" i="13"/>
  <c r="AS82" i="13"/>
  <c r="AT82" i="13"/>
  <c r="AU82" i="13"/>
  <c r="AV82" i="13"/>
  <c r="AW82" i="13"/>
  <c r="U83" i="13" a="1"/>
  <c r="U83" i="13"/>
  <c r="Y83" i="13" a="1"/>
  <c r="Y83" i="13"/>
  <c r="Z83" i="13" a="1"/>
  <c r="Z83" i="13"/>
  <c r="AA83" i="13" a="1"/>
  <c r="AA83" i="13"/>
  <c r="AB83" i="13" a="1"/>
  <c r="AB83" i="13"/>
  <c r="AC83" i="13" a="1"/>
  <c r="AC83" i="13"/>
  <c r="AD83" i="13" a="1"/>
  <c r="AD83" i="13"/>
  <c r="AE83" i="13" a="1"/>
  <c r="AE83" i="13"/>
  <c r="AF83" i="13" a="1"/>
  <c r="AF83" i="13"/>
  <c r="AG83" i="13" a="1"/>
  <c r="AG83" i="13"/>
  <c r="AH83" i="13" a="1"/>
  <c r="AH83" i="13"/>
  <c r="AI83" i="13" a="1"/>
  <c r="AI83" i="13"/>
  <c r="AJ83" i="13" a="1"/>
  <c r="AJ83" i="13"/>
  <c r="AK83" i="13"/>
  <c r="AL83" i="13"/>
  <c r="AM83" i="13"/>
  <c r="AN83" i="13"/>
  <c r="AO83" i="13"/>
  <c r="AP83" i="13"/>
  <c r="AQ83" i="13"/>
  <c r="AR83" i="13"/>
  <c r="AS83" i="13"/>
  <c r="AT83" i="13"/>
  <c r="AU83" i="13"/>
  <c r="AV83" i="13"/>
  <c r="AW83" i="13"/>
  <c r="U84" i="13" a="1"/>
  <c r="U84" i="13"/>
  <c r="AK84" i="13"/>
  <c r="Y84" i="13" a="1"/>
  <c r="Y84" i="13"/>
  <c r="AL84" i="13"/>
  <c r="Z84" i="13" a="1"/>
  <c r="Z84" i="13"/>
  <c r="AM84" i="13"/>
  <c r="AA84" i="13" a="1"/>
  <c r="AA84" i="13"/>
  <c r="AN84" i="13"/>
  <c r="AB84" i="13" a="1"/>
  <c r="AB84" i="13"/>
  <c r="AO84" i="13"/>
  <c r="AC84" i="13" a="1"/>
  <c r="AC84" i="13"/>
  <c r="AP84" i="13"/>
  <c r="AD84" i="13" a="1"/>
  <c r="AD84" i="13"/>
  <c r="AQ84" i="13"/>
  <c r="AE84" i="13" a="1"/>
  <c r="AE84" i="13"/>
  <c r="AR84" i="13"/>
  <c r="AF84" i="13" a="1"/>
  <c r="AF84" i="13"/>
  <c r="AS84" i="13"/>
  <c r="AG84" i="13" a="1"/>
  <c r="AG84" i="13"/>
  <c r="AT84" i="13"/>
  <c r="AH84" i="13" a="1"/>
  <c r="AH84" i="13"/>
  <c r="AU84" i="13"/>
  <c r="AI84" i="13" a="1"/>
  <c r="AI84" i="13"/>
  <c r="AV84" i="13"/>
  <c r="AJ84" i="13" a="1"/>
  <c r="AJ84" i="13"/>
  <c r="AW84" i="13"/>
  <c r="U85" i="13" a="1"/>
  <c r="U85" i="13"/>
  <c r="Y85" i="13" a="1"/>
  <c r="Y85" i="13"/>
  <c r="Z85" i="13" a="1"/>
  <c r="Z85" i="13"/>
  <c r="AA85" i="13" a="1"/>
  <c r="AA85" i="13"/>
  <c r="AB85" i="13" a="1"/>
  <c r="AB85" i="13"/>
  <c r="AC85" i="13" a="1"/>
  <c r="AC85" i="13"/>
  <c r="AD85" i="13" a="1"/>
  <c r="AD85" i="13"/>
  <c r="AE85" i="13" a="1"/>
  <c r="AE85" i="13"/>
  <c r="AF85" i="13" a="1"/>
  <c r="AF85" i="13"/>
  <c r="AG85" i="13" a="1"/>
  <c r="AG85" i="13"/>
  <c r="AH85" i="13" a="1"/>
  <c r="AH85" i="13"/>
  <c r="AI85" i="13" a="1"/>
  <c r="AI85" i="13"/>
  <c r="AJ85" i="13" a="1"/>
  <c r="AJ85" i="13"/>
  <c r="AK85" i="13"/>
  <c r="AL85" i="13"/>
  <c r="AM85" i="13"/>
  <c r="AN85" i="13"/>
  <c r="AO85" i="13"/>
  <c r="AP85" i="13"/>
  <c r="AQ85" i="13"/>
  <c r="AR85" i="13"/>
  <c r="AS85" i="13"/>
  <c r="AT85" i="13"/>
  <c r="AU85" i="13"/>
  <c r="AV85" i="13"/>
  <c r="AW85" i="13"/>
  <c r="U86" i="13" a="1"/>
  <c r="U86" i="13"/>
  <c r="Y86" i="13" a="1"/>
  <c r="Y86" i="13"/>
  <c r="Z86" i="13" a="1"/>
  <c r="Z86" i="13"/>
  <c r="AA86" i="13" a="1"/>
  <c r="AA86" i="13"/>
  <c r="AB86" i="13" a="1"/>
  <c r="AB86" i="13"/>
  <c r="AC86" i="13" a="1"/>
  <c r="AC86" i="13"/>
  <c r="AD86" i="13" a="1"/>
  <c r="AD86" i="13"/>
  <c r="AE86" i="13" a="1"/>
  <c r="AE86" i="13"/>
  <c r="AF86" i="13" a="1"/>
  <c r="AF86" i="13"/>
  <c r="AG86" i="13" a="1"/>
  <c r="AG86" i="13"/>
  <c r="AH86" i="13" a="1"/>
  <c r="AH86" i="13"/>
  <c r="AI86" i="13" a="1"/>
  <c r="AI86" i="13"/>
  <c r="AJ86" i="13" a="1"/>
  <c r="AJ86" i="13"/>
  <c r="AK86" i="13"/>
  <c r="AL86" i="13"/>
  <c r="AM86" i="13"/>
  <c r="AN86" i="13"/>
  <c r="AO86" i="13"/>
  <c r="AP86" i="13"/>
  <c r="AQ86" i="13"/>
  <c r="AR86" i="13"/>
  <c r="AS86" i="13"/>
  <c r="AT86" i="13"/>
  <c r="AU86" i="13"/>
  <c r="AV86" i="13"/>
  <c r="AW86" i="13"/>
  <c r="U87" i="13" a="1"/>
  <c r="U87" i="13"/>
  <c r="Y87" i="13" a="1"/>
  <c r="Y87" i="13"/>
  <c r="Z87" i="13" a="1"/>
  <c r="Z87" i="13"/>
  <c r="AA87" i="13" a="1"/>
  <c r="AA87" i="13"/>
  <c r="AB87" i="13" a="1"/>
  <c r="AB87" i="13"/>
  <c r="AC87" i="13" a="1"/>
  <c r="AC87" i="13"/>
  <c r="AD87" i="13" a="1"/>
  <c r="AD87" i="13"/>
  <c r="AE87" i="13" a="1"/>
  <c r="AE87" i="13"/>
  <c r="AF87" i="13" a="1"/>
  <c r="AF87" i="13"/>
  <c r="AG87" i="13" a="1"/>
  <c r="AG87" i="13"/>
  <c r="AH87" i="13" a="1"/>
  <c r="AH87" i="13"/>
  <c r="AI87" i="13" a="1"/>
  <c r="AI87" i="13"/>
  <c r="AJ87" i="13" a="1"/>
  <c r="AJ87" i="13"/>
  <c r="AK87" i="13"/>
  <c r="AL87" i="13"/>
  <c r="AM87" i="13"/>
  <c r="AN87" i="13"/>
  <c r="AO87" i="13"/>
  <c r="AP87" i="13"/>
  <c r="AQ87" i="13"/>
  <c r="AR87" i="13"/>
  <c r="AS87" i="13"/>
  <c r="AT87" i="13"/>
  <c r="AU87" i="13"/>
  <c r="AV87" i="13"/>
  <c r="AW87" i="13"/>
  <c r="U88" i="13" a="1"/>
  <c r="U88" i="13"/>
  <c r="Y88" i="13" a="1"/>
  <c r="Y88" i="13"/>
  <c r="Z88" i="13" a="1"/>
  <c r="Z88" i="13"/>
  <c r="AA88" i="13" a="1"/>
  <c r="AA88" i="13"/>
  <c r="AB88" i="13" a="1"/>
  <c r="AB88" i="13"/>
  <c r="AC88" i="13" a="1"/>
  <c r="AC88" i="13"/>
  <c r="AD88" i="13" a="1"/>
  <c r="AD88" i="13"/>
  <c r="AE88" i="13" a="1"/>
  <c r="AE88" i="13"/>
  <c r="AF88" i="13" a="1"/>
  <c r="AF88" i="13"/>
  <c r="AG88" i="13" a="1"/>
  <c r="AG88" i="13"/>
  <c r="AH88" i="13" a="1"/>
  <c r="AH88" i="13"/>
  <c r="AI88" i="13" a="1"/>
  <c r="AI88" i="13"/>
  <c r="AJ88" i="13" a="1"/>
  <c r="AJ88" i="13"/>
  <c r="AK88" i="13"/>
  <c r="AL88" i="13"/>
  <c r="AM88" i="13"/>
  <c r="AN88" i="13"/>
  <c r="AO88" i="13"/>
  <c r="AP88" i="13"/>
  <c r="AQ88" i="13"/>
  <c r="AR88" i="13"/>
  <c r="AS88" i="13"/>
  <c r="AT88" i="13"/>
  <c r="AU88" i="13"/>
  <c r="AV88" i="13"/>
  <c r="AW88" i="13"/>
  <c r="U89" i="13" a="1"/>
  <c r="U89" i="13"/>
  <c r="Y89" i="13" a="1"/>
  <c r="Y89" i="13"/>
  <c r="Z89" i="13" a="1"/>
  <c r="Z89" i="13"/>
  <c r="AA89" i="13" a="1"/>
  <c r="AA89" i="13"/>
  <c r="AB89" i="13" a="1"/>
  <c r="AB89" i="13"/>
  <c r="AC89" i="13" a="1"/>
  <c r="AC89" i="13"/>
  <c r="AD89" i="13" a="1"/>
  <c r="AD89" i="13"/>
  <c r="AE89" i="13" a="1"/>
  <c r="AE89" i="13"/>
  <c r="AF89" i="13" a="1"/>
  <c r="AF89" i="13"/>
  <c r="AG89" i="13" a="1"/>
  <c r="AG89" i="13"/>
  <c r="AH89" i="13" a="1"/>
  <c r="AH89" i="13"/>
  <c r="AI89" i="13" a="1"/>
  <c r="AI89" i="13"/>
  <c r="AJ89" i="13" a="1"/>
  <c r="AJ89" i="13"/>
  <c r="AK89" i="13"/>
  <c r="AL89" i="13"/>
  <c r="AM89" i="13"/>
  <c r="AN89" i="13"/>
  <c r="AO89" i="13"/>
  <c r="AP89" i="13"/>
  <c r="AQ89" i="13"/>
  <c r="AR89" i="13"/>
  <c r="AS89" i="13"/>
  <c r="AT89" i="13"/>
  <c r="AU89" i="13"/>
  <c r="AV89" i="13"/>
  <c r="AW89" i="13"/>
  <c r="U90" i="13" a="1"/>
  <c r="U90" i="13"/>
  <c r="Y90" i="13" a="1"/>
  <c r="Y90" i="13"/>
  <c r="Z90" i="13" a="1"/>
  <c r="Z90" i="13"/>
  <c r="AA90" i="13" a="1"/>
  <c r="AA90" i="13"/>
  <c r="AB90" i="13" a="1"/>
  <c r="AB90" i="13"/>
  <c r="AC90" i="13" a="1"/>
  <c r="AC90" i="13"/>
  <c r="AD90" i="13" a="1"/>
  <c r="AD90" i="13"/>
  <c r="AE90" i="13" a="1"/>
  <c r="AE90" i="13"/>
  <c r="AF90" i="13" a="1"/>
  <c r="AF90" i="13"/>
  <c r="AG90" i="13" a="1"/>
  <c r="AG90" i="13"/>
  <c r="AH90" i="13" a="1"/>
  <c r="AH90" i="13"/>
  <c r="AI90" i="13" a="1"/>
  <c r="AI90" i="13"/>
  <c r="AJ90" i="13" a="1"/>
  <c r="AJ90" i="13"/>
  <c r="AK90" i="13"/>
  <c r="AL90" i="13"/>
  <c r="AM90" i="13"/>
  <c r="AN90" i="13"/>
  <c r="AO90" i="13"/>
  <c r="AP90" i="13"/>
  <c r="AQ90" i="13"/>
  <c r="AR90" i="13"/>
  <c r="AS90" i="13"/>
  <c r="AT90" i="13"/>
  <c r="AU90" i="13"/>
  <c r="AV90" i="13"/>
  <c r="AW90" i="13"/>
  <c r="U91" i="13" a="1"/>
  <c r="U91" i="13"/>
  <c r="Y91" i="13" a="1"/>
  <c r="Y91" i="13"/>
  <c r="Z91" i="13" a="1"/>
  <c r="Z91" i="13"/>
  <c r="AA91" i="13" a="1"/>
  <c r="AA91" i="13"/>
  <c r="AB91" i="13" a="1"/>
  <c r="AB91" i="13"/>
  <c r="AC91" i="13" a="1"/>
  <c r="AC91" i="13"/>
  <c r="AD91" i="13" a="1"/>
  <c r="AD91" i="13"/>
  <c r="AE91" i="13" a="1"/>
  <c r="AE91" i="13"/>
  <c r="AF91" i="13" a="1"/>
  <c r="AF91" i="13"/>
  <c r="AG91" i="13" a="1"/>
  <c r="AG91" i="13"/>
  <c r="AH91" i="13" a="1"/>
  <c r="AH91" i="13"/>
  <c r="AI91" i="13" a="1"/>
  <c r="AI91" i="13"/>
  <c r="AJ91" i="13" a="1"/>
  <c r="AJ91" i="13"/>
  <c r="AK91" i="13"/>
  <c r="AL91" i="13"/>
  <c r="AM91" i="13"/>
  <c r="AN91" i="13"/>
  <c r="AO91" i="13"/>
  <c r="AP91" i="13"/>
  <c r="AQ91" i="13"/>
  <c r="AR91" i="13"/>
  <c r="AS91" i="13"/>
  <c r="AT91" i="13"/>
  <c r="AU91" i="13"/>
  <c r="AV91" i="13"/>
  <c r="AW91" i="13"/>
  <c r="U92" i="13" a="1"/>
  <c r="U92" i="13"/>
  <c r="Y92" i="13" a="1"/>
  <c r="Y92" i="13"/>
  <c r="Z92" i="13" a="1"/>
  <c r="Z92" i="13"/>
  <c r="AA92" i="13" a="1"/>
  <c r="AA92" i="13"/>
  <c r="AB92" i="13" a="1"/>
  <c r="AB92" i="13"/>
  <c r="AC92" i="13" a="1"/>
  <c r="AC92" i="13"/>
  <c r="AD92" i="13" a="1"/>
  <c r="AD92" i="13"/>
  <c r="AE92" i="13" a="1"/>
  <c r="AE92" i="13"/>
  <c r="AF92" i="13" a="1"/>
  <c r="AF92" i="13"/>
  <c r="AG92" i="13" a="1"/>
  <c r="AG92" i="13"/>
  <c r="AH92" i="13" a="1"/>
  <c r="AH92" i="13"/>
  <c r="AI92" i="13" a="1"/>
  <c r="AI92" i="13"/>
  <c r="AJ92" i="13" a="1"/>
  <c r="AJ92" i="13"/>
  <c r="AK92" i="13"/>
  <c r="AL92" i="13"/>
  <c r="AM92" i="13"/>
  <c r="AN92" i="13"/>
  <c r="AO92" i="13"/>
  <c r="AP92" i="13"/>
  <c r="AQ92" i="13"/>
  <c r="AR92" i="13"/>
  <c r="AS92" i="13"/>
  <c r="AT92" i="13"/>
  <c r="AU92" i="13"/>
  <c r="AV92" i="13"/>
  <c r="AW92" i="13"/>
  <c r="U93" i="13" a="1"/>
  <c r="U93" i="13"/>
  <c r="Y93" i="13" a="1"/>
  <c r="Y93" i="13"/>
  <c r="Z93" i="13" a="1"/>
  <c r="Z93" i="13"/>
  <c r="AA93" i="13" a="1"/>
  <c r="AA93" i="13"/>
  <c r="AB93" i="13" a="1"/>
  <c r="AB93" i="13"/>
  <c r="AC93" i="13" a="1"/>
  <c r="AC93" i="13"/>
  <c r="AD93" i="13" a="1"/>
  <c r="AD93" i="13"/>
  <c r="AE93" i="13" a="1"/>
  <c r="AE93" i="13"/>
  <c r="AF93" i="13" a="1"/>
  <c r="AF93" i="13"/>
  <c r="AG93" i="13" a="1"/>
  <c r="AG93" i="13"/>
  <c r="AH93" i="13" a="1"/>
  <c r="AH93" i="13"/>
  <c r="AI93" i="13" a="1"/>
  <c r="AI93" i="13"/>
  <c r="AJ93" i="13" a="1"/>
  <c r="AJ93" i="13"/>
  <c r="AK93" i="13"/>
  <c r="AL93" i="13"/>
  <c r="AM93" i="13"/>
  <c r="AN93" i="13"/>
  <c r="AO93" i="13"/>
  <c r="AP93" i="13"/>
  <c r="AQ93" i="13"/>
  <c r="AR93" i="13"/>
  <c r="AS93" i="13"/>
  <c r="AT93" i="13"/>
  <c r="AU93" i="13"/>
  <c r="AV93" i="13"/>
  <c r="AW93" i="13"/>
  <c r="U94" i="13" a="1"/>
  <c r="U94" i="13"/>
  <c r="Y94" i="13" a="1"/>
  <c r="Y94" i="13"/>
  <c r="Z94" i="13" a="1"/>
  <c r="Z94" i="13"/>
  <c r="AA94" i="13" a="1"/>
  <c r="AA94" i="13"/>
  <c r="AB94" i="13" a="1"/>
  <c r="AB94" i="13"/>
  <c r="AC94" i="13" a="1"/>
  <c r="AC94" i="13"/>
  <c r="AD94" i="13" a="1"/>
  <c r="AD94" i="13"/>
  <c r="AE94" i="13" a="1"/>
  <c r="AE94" i="13"/>
  <c r="AF94" i="13" a="1"/>
  <c r="AF94" i="13"/>
  <c r="AG94" i="13" a="1"/>
  <c r="AG94" i="13"/>
  <c r="AH94" i="13" a="1"/>
  <c r="AH94" i="13"/>
  <c r="AI94" i="13" a="1"/>
  <c r="AI94" i="13"/>
  <c r="AJ94" i="13" a="1"/>
  <c r="AJ94" i="13"/>
  <c r="AK94" i="13"/>
  <c r="AL94" i="13"/>
  <c r="AM94" i="13"/>
  <c r="AN94" i="13"/>
  <c r="AO94" i="13"/>
  <c r="AP94" i="13"/>
  <c r="AQ94" i="13"/>
  <c r="AR94" i="13"/>
  <c r="AS94" i="13"/>
  <c r="AT94" i="13"/>
  <c r="AU94" i="13"/>
  <c r="AV94" i="13"/>
  <c r="AW94" i="13"/>
  <c r="U95" i="13" a="1"/>
  <c r="U95" i="13"/>
  <c r="Y95" i="13" a="1"/>
  <c r="Y95" i="13"/>
  <c r="Z95" i="13" a="1"/>
  <c r="Z95" i="13"/>
  <c r="AA95" i="13" a="1"/>
  <c r="AA95" i="13"/>
  <c r="AB95" i="13" a="1"/>
  <c r="AB95" i="13"/>
  <c r="AC95" i="13" a="1"/>
  <c r="AC95" i="13"/>
  <c r="AD95" i="13" a="1"/>
  <c r="AD95" i="13"/>
  <c r="AE95" i="13" a="1"/>
  <c r="AE95" i="13"/>
  <c r="AF95" i="13" a="1"/>
  <c r="AF95" i="13"/>
  <c r="AG95" i="13" a="1"/>
  <c r="AG95" i="13"/>
  <c r="AH95" i="13" a="1"/>
  <c r="AH95" i="13"/>
  <c r="AI95" i="13" a="1"/>
  <c r="AI95" i="13"/>
  <c r="AJ95" i="13" a="1"/>
  <c r="AJ95" i="13"/>
  <c r="AK95" i="13"/>
  <c r="AL95" i="13"/>
  <c r="AM95" i="13"/>
  <c r="AN95" i="13"/>
  <c r="AO95" i="13"/>
  <c r="AP95" i="13"/>
  <c r="AQ95" i="13"/>
  <c r="AR95" i="13"/>
  <c r="AS95" i="13"/>
  <c r="AT95" i="13"/>
  <c r="AU95" i="13"/>
  <c r="AV95" i="13"/>
  <c r="AW95" i="13"/>
  <c r="U96" i="13" a="1"/>
  <c r="U96" i="13"/>
  <c r="Y96" i="13" a="1"/>
  <c r="Y96" i="13"/>
  <c r="Z96" i="13" a="1"/>
  <c r="Z96" i="13"/>
  <c r="AA96" i="13" a="1"/>
  <c r="AA96" i="13"/>
  <c r="AB96" i="13" a="1"/>
  <c r="AB96" i="13"/>
  <c r="AC96" i="13" a="1"/>
  <c r="AC96" i="13"/>
  <c r="AD96" i="13" a="1"/>
  <c r="AD96" i="13"/>
  <c r="AE96" i="13" a="1"/>
  <c r="AE96" i="13"/>
  <c r="AF96" i="13" a="1"/>
  <c r="AF96" i="13"/>
  <c r="AG96" i="13" a="1"/>
  <c r="AG96" i="13"/>
  <c r="AH96" i="13" a="1"/>
  <c r="AH96" i="13"/>
  <c r="AI96" i="13" a="1"/>
  <c r="AI96" i="13"/>
  <c r="AJ96" i="13" a="1"/>
  <c r="AJ96" i="13"/>
  <c r="AK96" i="13"/>
  <c r="AL96" i="13"/>
  <c r="AM96" i="13"/>
  <c r="AN96" i="13"/>
  <c r="AO96" i="13"/>
  <c r="AP96" i="13"/>
  <c r="AQ96" i="13"/>
  <c r="AR96" i="13"/>
  <c r="AS96" i="13"/>
  <c r="AT96" i="13"/>
  <c r="AU96" i="13"/>
  <c r="AV96" i="13"/>
  <c r="AW96" i="13"/>
  <c r="U97" i="13" a="1"/>
  <c r="U97" i="13"/>
  <c r="Y97" i="13" a="1"/>
  <c r="Y97" i="13"/>
  <c r="Z97" i="13" a="1"/>
  <c r="Z97" i="13"/>
  <c r="AA97" i="13" a="1"/>
  <c r="AA97" i="13"/>
  <c r="AB97" i="13" a="1"/>
  <c r="AB97" i="13"/>
  <c r="AC97" i="13" a="1"/>
  <c r="AC97" i="13"/>
  <c r="AD97" i="13" a="1"/>
  <c r="AD97" i="13"/>
  <c r="AE97" i="13" a="1"/>
  <c r="AE97" i="13"/>
  <c r="AF97" i="13" a="1"/>
  <c r="AF97" i="13"/>
  <c r="AG97" i="13" a="1"/>
  <c r="AG97" i="13"/>
  <c r="AH97" i="13" a="1"/>
  <c r="AH97" i="13"/>
  <c r="AI97" i="13" a="1"/>
  <c r="AI97" i="13"/>
  <c r="AJ97" i="13" a="1"/>
  <c r="AJ97" i="13"/>
  <c r="AK97" i="13"/>
  <c r="AL97" i="13"/>
  <c r="AM97" i="13"/>
  <c r="AN97" i="13"/>
  <c r="AO97" i="13"/>
  <c r="AP97" i="13"/>
  <c r="AQ97" i="13"/>
  <c r="AR97" i="13"/>
  <c r="AS97" i="13"/>
  <c r="AT97" i="13"/>
  <c r="AU97" i="13"/>
  <c r="AV97" i="13"/>
  <c r="AW97" i="13"/>
  <c r="U98" i="13" a="1"/>
  <c r="U98" i="13"/>
  <c r="Y98" i="13" a="1"/>
  <c r="Y98" i="13"/>
  <c r="Z98" i="13" a="1"/>
  <c r="Z98" i="13"/>
  <c r="AA98" i="13" a="1"/>
  <c r="AA98" i="13"/>
  <c r="AB98" i="13" a="1"/>
  <c r="AB98" i="13"/>
  <c r="AC98" i="13" a="1"/>
  <c r="AC98" i="13"/>
  <c r="AD98" i="13" a="1"/>
  <c r="AD98" i="13"/>
  <c r="AE98" i="13" a="1"/>
  <c r="AE98" i="13"/>
  <c r="AF98" i="13" a="1"/>
  <c r="AF98" i="13"/>
  <c r="AG98" i="13" a="1"/>
  <c r="AG98" i="13"/>
  <c r="AH98" i="13" a="1"/>
  <c r="AH98" i="13"/>
  <c r="AI98" i="13" a="1"/>
  <c r="AI98" i="13"/>
  <c r="AJ98" i="13" a="1"/>
  <c r="AJ98" i="13"/>
  <c r="AK98" i="13"/>
  <c r="AL98" i="13"/>
  <c r="AM98" i="13"/>
  <c r="AN98" i="13"/>
  <c r="AO98" i="13"/>
  <c r="AP98" i="13"/>
  <c r="AQ98" i="13"/>
  <c r="AR98" i="13"/>
  <c r="AS98" i="13"/>
  <c r="AT98" i="13"/>
  <c r="AU98" i="13"/>
  <c r="AV98" i="13"/>
  <c r="AW98" i="13"/>
  <c r="U99" i="13" a="1"/>
  <c r="U99" i="13"/>
  <c r="Y99" i="13" a="1"/>
  <c r="Y99" i="13"/>
  <c r="Z99" i="13" a="1"/>
  <c r="Z99" i="13"/>
  <c r="AA99" i="13" a="1"/>
  <c r="AA99" i="13"/>
  <c r="AB99" i="13" a="1"/>
  <c r="AB99" i="13"/>
  <c r="AC99" i="13" a="1"/>
  <c r="AC99" i="13"/>
  <c r="AD99" i="13" a="1"/>
  <c r="AD99" i="13"/>
  <c r="AE99" i="13" a="1"/>
  <c r="AE99" i="13"/>
  <c r="AF99" i="13" a="1"/>
  <c r="AF99" i="13"/>
  <c r="AG99" i="13" a="1"/>
  <c r="AG99" i="13"/>
  <c r="AH99" i="13" a="1"/>
  <c r="AH99" i="13"/>
  <c r="AI99" i="13" a="1"/>
  <c r="AI99" i="13"/>
  <c r="AJ99" i="13" a="1"/>
  <c r="AJ99" i="13"/>
  <c r="AK99" i="13"/>
  <c r="AL99" i="13"/>
  <c r="AM99" i="13"/>
  <c r="AN99" i="13"/>
  <c r="AO99" i="13"/>
  <c r="AP99" i="13"/>
  <c r="AQ99" i="13"/>
  <c r="AR99" i="13"/>
  <c r="AS99" i="13"/>
  <c r="AT99" i="13"/>
  <c r="AU99" i="13"/>
  <c r="AV99" i="13"/>
  <c r="AW99" i="13"/>
  <c r="U100" i="13" a="1"/>
  <c r="U100" i="13"/>
  <c r="Y100" i="13" a="1"/>
  <c r="Y100" i="13"/>
  <c r="Z100" i="13" a="1"/>
  <c r="Z100" i="13"/>
  <c r="AA100" i="13" a="1"/>
  <c r="AA100" i="13"/>
  <c r="AB100" i="13" a="1"/>
  <c r="AB100" i="13"/>
  <c r="AC100" i="13" a="1"/>
  <c r="AC100" i="13"/>
  <c r="AD100" i="13" a="1"/>
  <c r="AD100" i="13"/>
  <c r="AE100" i="13" a="1"/>
  <c r="AE100" i="13"/>
  <c r="AF100" i="13" a="1"/>
  <c r="AF100" i="13"/>
  <c r="AG100" i="13" a="1"/>
  <c r="AG100" i="13"/>
  <c r="AH100" i="13" a="1"/>
  <c r="AH100" i="13"/>
  <c r="AI100" i="13" a="1"/>
  <c r="AI100" i="13"/>
  <c r="AJ100" i="13" a="1"/>
  <c r="AJ100" i="13"/>
  <c r="AK100" i="13"/>
  <c r="AL100" i="13"/>
  <c r="AM100" i="13"/>
  <c r="AN100" i="13"/>
  <c r="AO100" i="13"/>
  <c r="AP100" i="13"/>
  <c r="AQ100" i="13"/>
  <c r="AR100" i="13"/>
  <c r="AS100" i="13"/>
  <c r="AT100" i="13"/>
  <c r="AU100" i="13"/>
  <c r="AV100" i="13"/>
  <c r="AW100" i="13"/>
  <c r="U101" i="13" a="1"/>
  <c r="U101" i="13"/>
  <c r="Y101" i="13" a="1"/>
  <c r="Y101" i="13"/>
  <c r="Z101" i="13" a="1"/>
  <c r="Z101" i="13"/>
  <c r="AA101" i="13" a="1"/>
  <c r="AA101" i="13"/>
  <c r="AB101" i="13" a="1"/>
  <c r="AB101" i="13"/>
  <c r="AC101" i="13" a="1"/>
  <c r="AC101" i="13"/>
  <c r="AD101" i="13" a="1"/>
  <c r="AD101" i="13"/>
  <c r="AE101" i="13" a="1"/>
  <c r="AE101" i="13"/>
  <c r="AF101" i="13" a="1"/>
  <c r="AF101" i="13"/>
  <c r="AG101" i="13" a="1"/>
  <c r="AG101" i="13"/>
  <c r="AH101" i="13" a="1"/>
  <c r="AH101" i="13"/>
  <c r="AI101" i="13" a="1"/>
  <c r="AI101" i="13"/>
  <c r="AJ101" i="13" a="1"/>
  <c r="AJ101" i="13"/>
  <c r="AK101" i="13"/>
  <c r="AL101" i="13"/>
  <c r="AM101" i="13"/>
  <c r="AN101" i="13"/>
  <c r="AO101" i="13"/>
  <c r="AP101" i="13"/>
  <c r="AQ101" i="13"/>
  <c r="AR101" i="13"/>
  <c r="AS101" i="13"/>
  <c r="AT101" i="13"/>
  <c r="AU101" i="13"/>
  <c r="AV101" i="13"/>
  <c r="AW101" i="13"/>
  <c r="U102" i="13" a="1"/>
  <c r="U102" i="13"/>
  <c r="Y102" i="13" a="1"/>
  <c r="Y102" i="13"/>
  <c r="Z102" i="13" a="1"/>
  <c r="Z102" i="13"/>
  <c r="AA102" i="13" a="1"/>
  <c r="AA102" i="13"/>
  <c r="AB102" i="13" a="1"/>
  <c r="AB102" i="13"/>
  <c r="AC102" i="13" a="1"/>
  <c r="AC102" i="13"/>
  <c r="AD102" i="13" a="1"/>
  <c r="AD102" i="13"/>
  <c r="AE102" i="13" a="1"/>
  <c r="AE102" i="13"/>
  <c r="AF102" i="13" a="1"/>
  <c r="AF102" i="13"/>
  <c r="AG102" i="13" a="1"/>
  <c r="AG102" i="13"/>
  <c r="AH102" i="13" a="1"/>
  <c r="AH102" i="13"/>
  <c r="AI102" i="13" a="1"/>
  <c r="AI102" i="13"/>
  <c r="AJ102" i="13" a="1"/>
  <c r="AJ102" i="13"/>
  <c r="AK102" i="13"/>
  <c r="AL102" i="13"/>
  <c r="AM102" i="13"/>
  <c r="AN102" i="13"/>
  <c r="AO102" i="13"/>
  <c r="AP102" i="13"/>
  <c r="AQ102" i="13"/>
  <c r="AR102" i="13"/>
  <c r="AS102" i="13"/>
  <c r="AT102" i="13"/>
  <c r="AU102" i="13"/>
  <c r="AV102" i="13"/>
  <c r="AW102" i="13"/>
  <c r="U103" i="13" a="1"/>
  <c r="U103" i="13"/>
  <c r="Y103" i="13" a="1"/>
  <c r="Y103" i="13"/>
  <c r="Z103" i="13" a="1"/>
  <c r="Z103" i="13"/>
  <c r="AA103" i="13" a="1"/>
  <c r="AA103" i="13"/>
  <c r="AB103" i="13" a="1"/>
  <c r="AB103" i="13"/>
  <c r="AC103" i="13" a="1"/>
  <c r="AC103" i="13"/>
  <c r="AD103" i="13" a="1"/>
  <c r="AD103" i="13"/>
  <c r="AE103" i="13" a="1"/>
  <c r="AE103" i="13"/>
  <c r="AF103" i="13" a="1"/>
  <c r="AF103" i="13"/>
  <c r="AG103" i="13" a="1"/>
  <c r="AG103" i="13"/>
  <c r="AH103" i="13" a="1"/>
  <c r="AH103" i="13"/>
  <c r="AI103" i="13" a="1"/>
  <c r="AI103" i="13"/>
  <c r="AJ103" i="13" a="1"/>
  <c r="AJ103" i="13"/>
  <c r="AK103" i="13"/>
  <c r="AL103" i="13"/>
  <c r="AM103" i="13"/>
  <c r="AN103" i="13"/>
  <c r="AO103" i="13"/>
  <c r="AP103" i="13"/>
  <c r="AQ103" i="13"/>
  <c r="AR103" i="13"/>
  <c r="AS103" i="13"/>
  <c r="AT103" i="13"/>
  <c r="AU103" i="13"/>
  <c r="AV103" i="13"/>
  <c r="AW103" i="13"/>
  <c r="U104" i="13" a="1"/>
  <c r="U104" i="13"/>
  <c r="Y104" i="13" a="1"/>
  <c r="Y104" i="13"/>
  <c r="Z104" i="13" a="1"/>
  <c r="Z104" i="13"/>
  <c r="AA104" i="13" a="1"/>
  <c r="AA104" i="13"/>
  <c r="AB104" i="13" a="1"/>
  <c r="AB104" i="13"/>
  <c r="AC104" i="13" a="1"/>
  <c r="AC104" i="13"/>
  <c r="AD104" i="13" a="1"/>
  <c r="AD104" i="13"/>
  <c r="AE104" i="13" a="1"/>
  <c r="AE104" i="13"/>
  <c r="AF104" i="13" a="1"/>
  <c r="AF104" i="13"/>
  <c r="AG104" i="13" a="1"/>
  <c r="AG104" i="13"/>
  <c r="AH104" i="13" a="1"/>
  <c r="AH104" i="13"/>
  <c r="AI104" i="13" a="1"/>
  <c r="AI104" i="13"/>
  <c r="AJ104" i="13" a="1"/>
  <c r="AJ104" i="13"/>
  <c r="AK104" i="13"/>
  <c r="AL104" i="13"/>
  <c r="AM104" i="13"/>
  <c r="AN104" i="13"/>
  <c r="AO104" i="13"/>
  <c r="AP104" i="13"/>
  <c r="AQ104" i="13"/>
  <c r="AR104" i="13"/>
  <c r="AS104" i="13"/>
  <c r="AT104" i="13"/>
  <c r="AU104" i="13"/>
  <c r="AV104" i="13"/>
  <c r="AW104" i="13"/>
  <c r="U105" i="13" a="1"/>
  <c r="U105" i="13"/>
  <c r="Y105" i="13" a="1"/>
  <c r="Y105" i="13"/>
  <c r="Z105" i="13" a="1"/>
  <c r="Z105" i="13"/>
  <c r="AA105" i="13" a="1"/>
  <c r="AA105" i="13"/>
  <c r="AB105" i="13" a="1"/>
  <c r="AB105" i="13"/>
  <c r="AC105" i="13" a="1"/>
  <c r="AC105" i="13"/>
  <c r="AD105" i="13" a="1"/>
  <c r="AD105" i="13"/>
  <c r="AE105" i="13" a="1"/>
  <c r="AE105" i="13"/>
  <c r="AF105" i="13" a="1"/>
  <c r="AF105" i="13"/>
  <c r="AG105" i="13" a="1"/>
  <c r="AG105" i="13"/>
  <c r="AH105" i="13" a="1"/>
  <c r="AH105" i="13"/>
  <c r="AI105" i="13" a="1"/>
  <c r="AI105" i="13"/>
  <c r="AJ105" i="13" a="1"/>
  <c r="AJ105" i="13"/>
  <c r="AK105" i="13"/>
  <c r="AL105" i="13"/>
  <c r="AM105" i="13"/>
  <c r="AN105" i="13"/>
  <c r="AO105" i="13"/>
  <c r="AP105" i="13"/>
  <c r="AQ105" i="13"/>
  <c r="AR105" i="13"/>
  <c r="AS105" i="13"/>
  <c r="AT105" i="13"/>
  <c r="AU105" i="13"/>
  <c r="AV105" i="13"/>
  <c r="AW105" i="13"/>
  <c r="U106" i="13" a="1"/>
  <c r="U106" i="13"/>
  <c r="Y106" i="13" a="1"/>
  <c r="Y106" i="13"/>
  <c r="Z106" i="13" a="1"/>
  <c r="Z106" i="13"/>
  <c r="AA106" i="13" a="1"/>
  <c r="AA106" i="13"/>
  <c r="AB106" i="13" a="1"/>
  <c r="AB106" i="13"/>
  <c r="AC106" i="13" a="1"/>
  <c r="AC106" i="13"/>
  <c r="AD106" i="13" a="1"/>
  <c r="AD106" i="13"/>
  <c r="AE106" i="13" a="1"/>
  <c r="AE106" i="13"/>
  <c r="AF106" i="13" a="1"/>
  <c r="AF106" i="13"/>
  <c r="AG106" i="13" a="1"/>
  <c r="AG106" i="13"/>
  <c r="AH106" i="13" a="1"/>
  <c r="AH106" i="13"/>
  <c r="AI106" i="13" a="1"/>
  <c r="AI106" i="13"/>
  <c r="AJ106" i="13" a="1"/>
  <c r="AJ106" i="13"/>
  <c r="AK106" i="13"/>
  <c r="AL106" i="13"/>
  <c r="AM106" i="13"/>
  <c r="AN106" i="13"/>
  <c r="AO106" i="13"/>
  <c r="AP106" i="13"/>
  <c r="AQ106" i="13"/>
  <c r="AR106" i="13"/>
  <c r="AS106" i="13"/>
  <c r="AT106" i="13"/>
  <c r="AU106" i="13"/>
  <c r="AV106" i="13"/>
  <c r="AW106" i="13"/>
  <c r="U107" i="13" a="1"/>
  <c r="U107" i="13"/>
  <c r="Y107" i="13" a="1"/>
  <c r="Y107" i="13"/>
  <c r="Z107" i="13" a="1"/>
  <c r="Z107" i="13"/>
  <c r="AA107" i="13" a="1"/>
  <c r="AA107" i="13"/>
  <c r="AB107" i="13" a="1"/>
  <c r="AB107" i="13"/>
  <c r="AC107" i="13" a="1"/>
  <c r="AC107" i="13"/>
  <c r="AD107" i="13" a="1"/>
  <c r="AD107" i="13"/>
  <c r="AE107" i="13" a="1"/>
  <c r="AE107" i="13"/>
  <c r="AF107" i="13" a="1"/>
  <c r="AF107" i="13"/>
  <c r="AG107" i="13" a="1"/>
  <c r="AG107" i="13"/>
  <c r="AH107" i="13" a="1"/>
  <c r="AH107" i="13"/>
  <c r="AI107" i="13" a="1"/>
  <c r="AI107" i="13"/>
  <c r="AJ107" i="13" a="1"/>
  <c r="AJ107" i="13"/>
  <c r="AK107" i="13"/>
  <c r="AL107" i="13"/>
  <c r="AM107" i="13"/>
  <c r="AN107" i="13"/>
  <c r="AO107" i="13"/>
  <c r="AP107" i="13"/>
  <c r="AQ107" i="13"/>
  <c r="AR107" i="13"/>
  <c r="AS107" i="13"/>
  <c r="AT107" i="13"/>
  <c r="AU107" i="13"/>
  <c r="AV107" i="13"/>
  <c r="AW107" i="13"/>
  <c r="U108" i="13" a="1"/>
  <c r="U108" i="13"/>
  <c r="Y108" i="13" a="1"/>
  <c r="Y108" i="13"/>
  <c r="Z108" i="13" a="1"/>
  <c r="Z108" i="13"/>
  <c r="AA108" i="13" a="1"/>
  <c r="AA108" i="13"/>
  <c r="AB108" i="13" a="1"/>
  <c r="AB108" i="13"/>
  <c r="AC108" i="13" a="1"/>
  <c r="AC108" i="13"/>
  <c r="AD108" i="13" a="1"/>
  <c r="AD108" i="13"/>
  <c r="AE108" i="13" a="1"/>
  <c r="AE108" i="13"/>
  <c r="AF108" i="13" a="1"/>
  <c r="AF108" i="13"/>
  <c r="AG108" i="13" a="1"/>
  <c r="AG108" i="13"/>
  <c r="AH108" i="13" a="1"/>
  <c r="AH108" i="13"/>
  <c r="AI108" i="13" a="1"/>
  <c r="AI108" i="13"/>
  <c r="AJ108" i="13" a="1"/>
  <c r="AJ108" i="13"/>
  <c r="AK108" i="13"/>
  <c r="AL108" i="13"/>
  <c r="AM108" i="13"/>
  <c r="AN108" i="13"/>
  <c r="AO108" i="13"/>
  <c r="AP108" i="13"/>
  <c r="AQ108" i="13"/>
  <c r="AR108" i="13"/>
  <c r="AS108" i="13"/>
  <c r="AT108" i="13"/>
  <c r="AU108" i="13"/>
  <c r="AV108" i="13"/>
  <c r="AW108" i="13"/>
  <c r="U109" i="13" a="1"/>
  <c r="U109" i="13"/>
  <c r="Y109" i="13" a="1"/>
  <c r="Y109" i="13"/>
  <c r="Z109" i="13" a="1"/>
  <c r="Z109" i="13"/>
  <c r="AA109" i="13" a="1"/>
  <c r="AA109" i="13"/>
  <c r="AB109" i="13" a="1"/>
  <c r="AB109" i="13"/>
  <c r="AC109" i="13" a="1"/>
  <c r="AC109" i="13"/>
  <c r="AD109" i="13" a="1"/>
  <c r="AD109" i="13"/>
  <c r="AE109" i="13" a="1"/>
  <c r="AE109" i="13"/>
  <c r="AF109" i="13" a="1"/>
  <c r="AF109" i="13"/>
  <c r="AG109" i="13" a="1"/>
  <c r="AG109" i="13"/>
  <c r="AH109" i="13" a="1"/>
  <c r="AH109" i="13"/>
  <c r="AI109" i="13" a="1"/>
  <c r="AI109" i="13"/>
  <c r="AJ109" i="13" a="1"/>
  <c r="AJ109" i="13"/>
  <c r="AK109" i="13"/>
  <c r="AL109" i="13"/>
  <c r="AM109" i="13"/>
  <c r="AN109" i="13"/>
  <c r="AO109" i="13"/>
  <c r="AP109" i="13"/>
  <c r="AQ109" i="13"/>
  <c r="AR109" i="13"/>
  <c r="AS109" i="13"/>
  <c r="AT109" i="13"/>
  <c r="AU109" i="13"/>
  <c r="AV109" i="13"/>
  <c r="AW109" i="13"/>
  <c r="U110" i="13" a="1"/>
  <c r="U110" i="13"/>
  <c r="Y110" i="13" a="1"/>
  <c r="Y110" i="13"/>
  <c r="Z110" i="13" a="1"/>
  <c r="Z110" i="13"/>
  <c r="AA110" i="13" a="1"/>
  <c r="AA110" i="13"/>
  <c r="AB110" i="13" a="1"/>
  <c r="AB110" i="13"/>
  <c r="AC110" i="13" a="1"/>
  <c r="AC110" i="13"/>
  <c r="AD110" i="13" a="1"/>
  <c r="AD110" i="13"/>
  <c r="AE110" i="13" a="1"/>
  <c r="AE110" i="13"/>
  <c r="AF110" i="13" a="1"/>
  <c r="AF110" i="13"/>
  <c r="AG110" i="13" a="1"/>
  <c r="AG110" i="13"/>
  <c r="AH110" i="13" a="1"/>
  <c r="AH110" i="13"/>
  <c r="AI110" i="13" a="1"/>
  <c r="AI110" i="13"/>
  <c r="AJ110" i="13" a="1"/>
  <c r="AJ110" i="13"/>
  <c r="AK110" i="13"/>
  <c r="AL110" i="13"/>
  <c r="AM110" i="13"/>
  <c r="AN110" i="13"/>
  <c r="AO110" i="13"/>
  <c r="AP110" i="13"/>
  <c r="AQ110" i="13"/>
  <c r="AR110" i="13"/>
  <c r="AS110" i="13"/>
  <c r="AT110" i="13"/>
  <c r="AU110" i="13"/>
  <c r="AV110" i="13"/>
  <c r="AW110" i="13"/>
  <c r="U111" i="13" a="1"/>
  <c r="U111" i="13"/>
  <c r="Y111" i="13" a="1"/>
  <c r="Y111" i="13"/>
  <c r="Z111" i="13" a="1"/>
  <c r="Z111" i="13"/>
  <c r="AA111" i="13" a="1"/>
  <c r="AA111" i="13"/>
  <c r="AB111" i="13" a="1"/>
  <c r="AB111" i="13"/>
  <c r="AC111" i="13" a="1"/>
  <c r="AC111" i="13"/>
  <c r="AD111" i="13" a="1"/>
  <c r="AD111" i="13"/>
  <c r="AE111" i="13" a="1"/>
  <c r="AE111" i="13"/>
  <c r="AF111" i="13" a="1"/>
  <c r="AF111" i="13"/>
  <c r="AG111" i="13" a="1"/>
  <c r="AG111" i="13"/>
  <c r="AH111" i="13" a="1"/>
  <c r="AH111" i="13"/>
  <c r="AI111" i="13" a="1"/>
  <c r="AI111" i="13"/>
  <c r="AJ111" i="13" a="1"/>
  <c r="AJ111" i="13"/>
  <c r="AK111" i="13"/>
  <c r="AL111" i="13"/>
  <c r="AM111" i="13"/>
  <c r="AN111" i="13"/>
  <c r="AO111" i="13"/>
  <c r="AP111" i="13"/>
  <c r="AQ111" i="13"/>
  <c r="AR111" i="13"/>
  <c r="AS111" i="13"/>
  <c r="AT111" i="13"/>
  <c r="AU111" i="13"/>
  <c r="AV111" i="13"/>
  <c r="AW111" i="13"/>
  <c r="U112" i="13" a="1"/>
  <c r="U112" i="13"/>
  <c r="Y112" i="13" a="1"/>
  <c r="Y112" i="13"/>
  <c r="Z112" i="13" a="1"/>
  <c r="Z112" i="13"/>
  <c r="AA112" i="13" a="1"/>
  <c r="AA112" i="13"/>
  <c r="AB112" i="13" a="1"/>
  <c r="AB112" i="13"/>
  <c r="AC112" i="13" a="1"/>
  <c r="AC112" i="13"/>
  <c r="AD112" i="13" a="1"/>
  <c r="AD112" i="13"/>
  <c r="AE112" i="13" a="1"/>
  <c r="AE112" i="13"/>
  <c r="AF112" i="13" a="1"/>
  <c r="AF112" i="13"/>
  <c r="AG112" i="13" a="1"/>
  <c r="AG112" i="13"/>
  <c r="AH112" i="13" a="1"/>
  <c r="AH112" i="13"/>
  <c r="AI112" i="13" a="1"/>
  <c r="AI112" i="13"/>
  <c r="AJ112" i="13" a="1"/>
  <c r="AJ112" i="13"/>
  <c r="AK112" i="13"/>
  <c r="AL112" i="13"/>
  <c r="AM112" i="13"/>
  <c r="AN112" i="13"/>
  <c r="AO112" i="13"/>
  <c r="AP112" i="13"/>
  <c r="AQ112" i="13"/>
  <c r="AR112" i="13"/>
  <c r="AS112" i="13"/>
  <c r="AT112" i="13"/>
  <c r="AU112" i="13"/>
  <c r="AV112" i="13"/>
  <c r="AW112" i="13"/>
  <c r="U113" i="13" a="1"/>
  <c r="U113" i="13"/>
  <c r="Y113" i="13" a="1"/>
  <c r="Y113" i="13"/>
  <c r="Z113" i="13" a="1"/>
  <c r="Z113" i="13"/>
  <c r="AA113" i="13" a="1"/>
  <c r="AA113" i="13"/>
  <c r="AB113" i="13" a="1"/>
  <c r="AB113" i="13"/>
  <c r="AC113" i="13" a="1"/>
  <c r="AC113" i="13"/>
  <c r="AD113" i="13" a="1"/>
  <c r="AD113" i="13"/>
  <c r="AE113" i="13" a="1"/>
  <c r="AE113" i="13"/>
  <c r="AF113" i="13" a="1"/>
  <c r="AF113" i="13"/>
  <c r="AG113" i="13" a="1"/>
  <c r="AG113" i="13"/>
  <c r="AH113" i="13" a="1"/>
  <c r="AH113" i="13"/>
  <c r="AI113" i="13" a="1"/>
  <c r="AI113" i="13"/>
  <c r="AJ113" i="13" a="1"/>
  <c r="AJ113" i="13"/>
  <c r="AK113" i="13"/>
  <c r="AL113" i="13"/>
  <c r="AM113" i="13"/>
  <c r="AN113" i="13"/>
  <c r="AO113" i="13"/>
  <c r="AP113" i="13"/>
  <c r="AQ113" i="13"/>
  <c r="AR113" i="13"/>
  <c r="AS113" i="13"/>
  <c r="AT113" i="13"/>
  <c r="AU113" i="13"/>
  <c r="AV113" i="13"/>
  <c r="AW113" i="13"/>
  <c r="U114" i="13" a="1"/>
  <c r="U114" i="13"/>
  <c r="Y114" i="13" a="1"/>
  <c r="Y114" i="13"/>
  <c r="Z114" i="13" a="1"/>
  <c r="Z114" i="13"/>
  <c r="AA114" i="13" a="1"/>
  <c r="AA114" i="13"/>
  <c r="AB114" i="13" a="1"/>
  <c r="AB114" i="13"/>
  <c r="AC114" i="13" a="1"/>
  <c r="AC114" i="13"/>
  <c r="AD114" i="13" a="1"/>
  <c r="AD114" i="13"/>
  <c r="AE114" i="13" a="1"/>
  <c r="AE114" i="13"/>
  <c r="AF114" i="13" a="1"/>
  <c r="AF114" i="13"/>
  <c r="AG114" i="13" a="1"/>
  <c r="AG114" i="13"/>
  <c r="AH114" i="13" a="1"/>
  <c r="AH114" i="13"/>
  <c r="AI114" i="13" a="1"/>
  <c r="AI114" i="13"/>
  <c r="AJ114" i="13" a="1"/>
  <c r="AJ114" i="13"/>
  <c r="AK114" i="13"/>
  <c r="AL114" i="13"/>
  <c r="AM114" i="13"/>
  <c r="AN114" i="13"/>
  <c r="AO114" i="13"/>
  <c r="AP114" i="13"/>
  <c r="AQ114" i="13"/>
  <c r="AR114" i="13"/>
  <c r="AS114" i="13"/>
  <c r="AT114" i="13"/>
  <c r="AU114" i="13"/>
  <c r="AV114" i="13"/>
  <c r="AW114" i="13"/>
  <c r="U115" i="13" a="1"/>
  <c r="U115" i="13"/>
  <c r="Y115" i="13" a="1"/>
  <c r="Y115" i="13"/>
  <c r="Z115" i="13" a="1"/>
  <c r="Z115" i="13"/>
  <c r="AA115" i="13" a="1"/>
  <c r="AA115" i="13"/>
  <c r="AB115" i="13" a="1"/>
  <c r="AB115" i="13"/>
  <c r="AC115" i="13" a="1"/>
  <c r="AC115" i="13"/>
  <c r="AD115" i="13" a="1"/>
  <c r="AD115" i="13"/>
  <c r="AE115" i="13" a="1"/>
  <c r="AE115" i="13"/>
  <c r="AF115" i="13" a="1"/>
  <c r="AF115" i="13"/>
  <c r="AG115" i="13" a="1"/>
  <c r="AG115" i="13"/>
  <c r="AH115" i="13" a="1"/>
  <c r="AH115" i="13"/>
  <c r="AI115" i="13" a="1"/>
  <c r="AI115" i="13"/>
  <c r="AJ115" i="13" a="1"/>
  <c r="AJ115" i="13"/>
  <c r="AK115" i="13"/>
  <c r="AL115" i="13"/>
  <c r="AM115" i="13"/>
  <c r="AN115" i="13"/>
  <c r="AO115" i="13"/>
  <c r="AP115" i="13"/>
  <c r="AQ115" i="13"/>
  <c r="AR115" i="13"/>
  <c r="AS115" i="13"/>
  <c r="AT115" i="13"/>
  <c r="AU115" i="13"/>
  <c r="AV115" i="13"/>
  <c r="AW115" i="13"/>
  <c r="U116" i="13" a="1"/>
  <c r="U116" i="13"/>
  <c r="Y116" i="13" a="1"/>
  <c r="Y116" i="13"/>
  <c r="Z116" i="13" a="1"/>
  <c r="Z116" i="13"/>
  <c r="AA116" i="13" a="1"/>
  <c r="AA116" i="13"/>
  <c r="AB116" i="13" a="1"/>
  <c r="AB116" i="13"/>
  <c r="AC116" i="13" a="1"/>
  <c r="AC116" i="13"/>
  <c r="AD116" i="13" a="1"/>
  <c r="AD116" i="13"/>
  <c r="AE116" i="13" a="1"/>
  <c r="AE116" i="13"/>
  <c r="AF116" i="13" a="1"/>
  <c r="AF116" i="13"/>
  <c r="AG116" i="13" a="1"/>
  <c r="AG116" i="13"/>
  <c r="AH116" i="13" a="1"/>
  <c r="AH116" i="13"/>
  <c r="AI116" i="13" a="1"/>
  <c r="AI116" i="13"/>
  <c r="AJ116" i="13" a="1"/>
  <c r="AJ116" i="13"/>
  <c r="AK116" i="13"/>
  <c r="AL116" i="13"/>
  <c r="AM116" i="13"/>
  <c r="AN116" i="13"/>
  <c r="AO116" i="13"/>
  <c r="AP116" i="13"/>
  <c r="AQ116" i="13"/>
  <c r="AR116" i="13"/>
  <c r="AS116" i="13"/>
  <c r="AT116" i="13"/>
  <c r="AU116" i="13"/>
  <c r="AV116" i="13"/>
  <c r="AW116" i="13"/>
  <c r="U117" i="13" a="1"/>
  <c r="U117" i="13"/>
  <c r="Y117" i="13" a="1"/>
  <c r="Y117" i="13"/>
  <c r="Z117" i="13" a="1"/>
  <c r="Z117" i="13"/>
  <c r="AA117" i="13" a="1"/>
  <c r="AA117" i="13"/>
  <c r="AB117" i="13" a="1"/>
  <c r="AB117" i="13"/>
  <c r="AC117" i="13" a="1"/>
  <c r="AC117" i="13"/>
  <c r="AD117" i="13" a="1"/>
  <c r="AD117" i="13"/>
  <c r="AE117" i="13" a="1"/>
  <c r="AE117" i="13"/>
  <c r="AF117" i="13" a="1"/>
  <c r="AF117" i="13"/>
  <c r="AG117" i="13" a="1"/>
  <c r="AG117" i="13"/>
  <c r="AH117" i="13" a="1"/>
  <c r="AH117" i="13"/>
  <c r="AI117" i="13" a="1"/>
  <c r="AI117" i="13"/>
  <c r="AJ117" i="13" a="1"/>
  <c r="AJ117" i="13"/>
  <c r="AK117" i="13"/>
  <c r="AL117" i="13"/>
  <c r="AM117" i="13"/>
  <c r="AN117" i="13"/>
  <c r="AO117" i="13"/>
  <c r="AP117" i="13"/>
  <c r="AQ117" i="13"/>
  <c r="AR117" i="13"/>
  <c r="AS117" i="13"/>
  <c r="AT117" i="13"/>
  <c r="AU117" i="13"/>
  <c r="AV117" i="13"/>
  <c r="AW117" i="13"/>
  <c r="U118" i="13" a="1"/>
  <c r="U118" i="13"/>
  <c r="Y118" i="13" a="1"/>
  <c r="Y118" i="13"/>
  <c r="Z118" i="13" a="1"/>
  <c r="Z118" i="13"/>
  <c r="AA118" i="13" a="1"/>
  <c r="AA118" i="13"/>
  <c r="AB118" i="13" a="1"/>
  <c r="AB118" i="13"/>
  <c r="AC118" i="13" a="1"/>
  <c r="AC118" i="13"/>
  <c r="AD118" i="13" a="1"/>
  <c r="AD118" i="13"/>
  <c r="AE118" i="13" a="1"/>
  <c r="AE118" i="13"/>
  <c r="AF118" i="13" a="1"/>
  <c r="AF118" i="13"/>
  <c r="AG118" i="13" a="1"/>
  <c r="AG118" i="13"/>
  <c r="AH118" i="13" a="1"/>
  <c r="AH118" i="13"/>
  <c r="AI118" i="13" a="1"/>
  <c r="AI118" i="13"/>
  <c r="AJ118" i="13" a="1"/>
  <c r="AJ118" i="13"/>
  <c r="AK118" i="13"/>
  <c r="AL118" i="13"/>
  <c r="AM118" i="13"/>
  <c r="AN118" i="13"/>
  <c r="AO118" i="13"/>
  <c r="AP118" i="13"/>
  <c r="AQ118" i="13"/>
  <c r="AR118" i="13"/>
  <c r="AS118" i="13"/>
  <c r="AT118" i="13"/>
  <c r="AU118" i="13"/>
  <c r="AV118" i="13"/>
  <c r="AW118" i="13"/>
  <c r="U119" i="13" a="1"/>
  <c r="U119" i="13"/>
  <c r="Y119" i="13" a="1"/>
  <c r="Y119" i="13"/>
  <c r="Z119" i="13" a="1"/>
  <c r="Z119" i="13"/>
  <c r="AA119" i="13" a="1"/>
  <c r="AA119" i="13"/>
  <c r="AB119" i="13" a="1"/>
  <c r="AB119" i="13"/>
  <c r="AC119" i="13" a="1"/>
  <c r="AC119" i="13"/>
  <c r="AD119" i="13" a="1"/>
  <c r="AD119" i="13"/>
  <c r="AE119" i="13" a="1"/>
  <c r="AE119" i="13"/>
  <c r="AF119" i="13" a="1"/>
  <c r="AF119" i="13"/>
  <c r="AG119" i="13" a="1"/>
  <c r="AG119" i="13"/>
  <c r="AH119" i="13" a="1"/>
  <c r="AH119" i="13"/>
  <c r="AI119" i="13" a="1"/>
  <c r="AI119" i="13"/>
  <c r="AJ119" i="13" a="1"/>
  <c r="AJ119" i="13"/>
  <c r="AK119" i="13"/>
  <c r="AL119" i="13"/>
  <c r="AM119" i="13"/>
  <c r="AN119" i="13"/>
  <c r="AO119" i="13"/>
  <c r="AP119" i="13"/>
  <c r="AQ119" i="13"/>
  <c r="AR119" i="13"/>
  <c r="AS119" i="13"/>
  <c r="AT119" i="13"/>
  <c r="AU119" i="13"/>
  <c r="AV119" i="13"/>
  <c r="AW119" i="13"/>
  <c r="U120" i="13" a="1"/>
  <c r="U120" i="13"/>
  <c r="Y120" i="13" a="1"/>
  <c r="Y120" i="13"/>
  <c r="Z120" i="13" a="1"/>
  <c r="Z120" i="13"/>
  <c r="AA120" i="13" a="1"/>
  <c r="AA120" i="13"/>
  <c r="AB120" i="13" a="1"/>
  <c r="AB120" i="13"/>
  <c r="AC120" i="13" a="1"/>
  <c r="AC120" i="13"/>
  <c r="AD120" i="13" a="1"/>
  <c r="AD120" i="13"/>
  <c r="AE120" i="13" a="1"/>
  <c r="AE120" i="13"/>
  <c r="AF120" i="13" a="1"/>
  <c r="AF120" i="13"/>
  <c r="AG120" i="13" a="1"/>
  <c r="AG120" i="13"/>
  <c r="AH120" i="13" a="1"/>
  <c r="AH120" i="13"/>
  <c r="AI120" i="13" a="1"/>
  <c r="AI120" i="13"/>
  <c r="AJ120" i="13" a="1"/>
  <c r="AJ120" i="13"/>
  <c r="AK120" i="13"/>
  <c r="AL120" i="13"/>
  <c r="AM120" i="13"/>
  <c r="AN120" i="13"/>
  <c r="AO120" i="13"/>
  <c r="AP120" i="13"/>
  <c r="AQ120" i="13"/>
  <c r="AR120" i="13"/>
  <c r="AS120" i="13"/>
  <c r="AT120" i="13"/>
  <c r="AU120" i="13"/>
  <c r="AV120" i="13"/>
  <c r="AW120" i="13"/>
  <c r="U121" i="13" a="1"/>
  <c r="U121" i="13"/>
  <c r="Y121" i="13" a="1"/>
  <c r="Y121" i="13"/>
  <c r="Z121" i="13" a="1"/>
  <c r="Z121" i="13"/>
  <c r="AA121" i="13" a="1"/>
  <c r="AA121" i="13"/>
  <c r="AB121" i="13" a="1"/>
  <c r="AB121" i="13"/>
  <c r="AC121" i="13" a="1"/>
  <c r="AC121" i="13"/>
  <c r="AD121" i="13" a="1"/>
  <c r="AD121" i="13"/>
  <c r="AE121" i="13" a="1"/>
  <c r="AE121" i="13"/>
  <c r="AF121" i="13" a="1"/>
  <c r="AF121" i="13"/>
  <c r="AG121" i="13" a="1"/>
  <c r="AG121" i="13"/>
  <c r="AH121" i="13" a="1"/>
  <c r="AH121" i="13"/>
  <c r="AI121" i="13" a="1"/>
  <c r="AI121" i="13"/>
  <c r="AJ121" i="13" a="1"/>
  <c r="AJ121" i="13"/>
  <c r="AK121" i="13"/>
  <c r="AL121" i="13"/>
  <c r="AM121" i="13"/>
  <c r="AN121" i="13"/>
  <c r="AO121" i="13"/>
  <c r="AP121" i="13"/>
  <c r="AQ121" i="13"/>
  <c r="AR121" i="13"/>
  <c r="AS121" i="13"/>
  <c r="AT121" i="13"/>
  <c r="AU121" i="13"/>
  <c r="AV121" i="13"/>
  <c r="AW121" i="13"/>
  <c r="U122" i="13" a="1"/>
  <c r="U122" i="13"/>
  <c r="Y122" i="13" a="1"/>
  <c r="Y122" i="13"/>
  <c r="Z122" i="13" a="1"/>
  <c r="Z122" i="13"/>
  <c r="AA122" i="13" a="1"/>
  <c r="AA122" i="13"/>
  <c r="AB122" i="13" a="1"/>
  <c r="AB122" i="13"/>
  <c r="AC122" i="13" a="1"/>
  <c r="AC122" i="13"/>
  <c r="AD122" i="13" a="1"/>
  <c r="AD122" i="13"/>
  <c r="AE122" i="13" a="1"/>
  <c r="AE122" i="13"/>
  <c r="AF122" i="13" a="1"/>
  <c r="AF122" i="13"/>
  <c r="AG122" i="13" a="1"/>
  <c r="AG122" i="13"/>
  <c r="AH122" i="13" a="1"/>
  <c r="AH122" i="13"/>
  <c r="AI122" i="13" a="1"/>
  <c r="AI122" i="13"/>
  <c r="AJ122" i="13" a="1"/>
  <c r="AJ122" i="13"/>
  <c r="AK122" i="13"/>
  <c r="AL122" i="13"/>
  <c r="AM122" i="13"/>
  <c r="AN122" i="13"/>
  <c r="AO122" i="13"/>
  <c r="AP122" i="13"/>
  <c r="AQ122" i="13"/>
  <c r="AR122" i="13"/>
  <c r="AS122" i="13"/>
  <c r="AT122" i="13"/>
  <c r="AU122" i="13"/>
  <c r="AV122" i="13"/>
  <c r="AW122" i="13"/>
  <c r="U123" i="13" a="1"/>
  <c r="U123" i="13"/>
  <c r="Y123" i="13" a="1"/>
  <c r="Y123" i="13"/>
  <c r="Z123" i="13" a="1"/>
  <c r="Z123" i="13"/>
  <c r="AA123" i="13" a="1"/>
  <c r="AA123" i="13"/>
  <c r="AB123" i="13" a="1"/>
  <c r="AB123" i="13"/>
  <c r="AC123" i="13" a="1"/>
  <c r="AC123" i="13"/>
  <c r="AD123" i="13" a="1"/>
  <c r="AD123" i="13"/>
  <c r="AE123" i="13" a="1"/>
  <c r="AE123" i="13"/>
  <c r="AF123" i="13" a="1"/>
  <c r="AF123" i="13"/>
  <c r="AG123" i="13" a="1"/>
  <c r="AG123" i="13"/>
  <c r="AH123" i="13" a="1"/>
  <c r="AH123" i="13"/>
  <c r="AI123" i="13" a="1"/>
  <c r="AI123" i="13"/>
  <c r="AJ123" i="13" a="1"/>
  <c r="AJ123" i="13"/>
  <c r="AK123" i="13"/>
  <c r="AL123" i="13"/>
  <c r="AM123" i="13"/>
  <c r="AN123" i="13"/>
  <c r="AO123" i="13"/>
  <c r="AP123" i="13"/>
  <c r="AQ123" i="13"/>
  <c r="AR123" i="13"/>
  <c r="AS123" i="13"/>
  <c r="AT123" i="13"/>
  <c r="AU123" i="13"/>
  <c r="AV123" i="13"/>
  <c r="AW123" i="13"/>
  <c r="U124" i="13" a="1"/>
  <c r="U124" i="13"/>
  <c r="Y124" i="13" a="1"/>
  <c r="Y124" i="13"/>
  <c r="Z124" i="13" a="1"/>
  <c r="Z124" i="13"/>
  <c r="AA124" i="13" a="1"/>
  <c r="AA124" i="13"/>
  <c r="AB124" i="13" a="1"/>
  <c r="AB124" i="13"/>
  <c r="AC124" i="13" a="1"/>
  <c r="AC124" i="13"/>
  <c r="AD124" i="13" a="1"/>
  <c r="AD124" i="13"/>
  <c r="AE124" i="13" a="1"/>
  <c r="AE124" i="13"/>
  <c r="AF124" i="13" a="1"/>
  <c r="AF124" i="13"/>
  <c r="AG124" i="13" a="1"/>
  <c r="AG124" i="13"/>
  <c r="AH124" i="13" a="1"/>
  <c r="AH124" i="13"/>
  <c r="AI124" i="13" a="1"/>
  <c r="AI124" i="13"/>
  <c r="AJ124" i="13" a="1"/>
  <c r="AJ124" i="13"/>
  <c r="AK124" i="13"/>
  <c r="AL124" i="13"/>
  <c r="AM124" i="13"/>
  <c r="AN124" i="13"/>
  <c r="AO124" i="13"/>
  <c r="AP124" i="13"/>
  <c r="AQ124" i="13"/>
  <c r="AR124" i="13"/>
  <c r="AS124" i="13"/>
  <c r="AT124" i="13"/>
  <c r="AU124" i="13"/>
  <c r="AV124" i="13"/>
  <c r="AW124" i="13"/>
  <c r="U125" i="13" a="1"/>
  <c r="U125" i="13"/>
  <c r="Y125" i="13" a="1"/>
  <c r="Y125" i="13"/>
  <c r="Z125" i="13" a="1"/>
  <c r="Z125" i="13"/>
  <c r="AA125" i="13" a="1"/>
  <c r="AA125" i="13"/>
  <c r="AB125" i="13" a="1"/>
  <c r="AB125" i="13"/>
  <c r="AC125" i="13" a="1"/>
  <c r="AC125" i="13"/>
  <c r="AD125" i="13" a="1"/>
  <c r="AD125" i="13"/>
  <c r="AE125" i="13" a="1"/>
  <c r="AE125" i="13"/>
  <c r="AF125" i="13" a="1"/>
  <c r="AF125" i="13"/>
  <c r="AG125" i="13" a="1"/>
  <c r="AG125" i="13"/>
  <c r="AH125" i="13" a="1"/>
  <c r="AH125" i="13"/>
  <c r="AI125" i="13" a="1"/>
  <c r="AI125" i="13"/>
  <c r="AJ125" i="13" a="1"/>
  <c r="AJ125" i="13"/>
  <c r="AK125" i="13"/>
  <c r="AL125" i="13"/>
  <c r="AM125" i="13"/>
  <c r="AN125" i="13"/>
  <c r="AO125" i="13"/>
  <c r="AP125" i="13"/>
  <c r="AQ125" i="13"/>
  <c r="AR125" i="13"/>
  <c r="AS125" i="13"/>
  <c r="AT125" i="13"/>
  <c r="AU125" i="13"/>
  <c r="AV125" i="13"/>
  <c r="AW125" i="13"/>
  <c r="U126" i="13" a="1"/>
  <c r="U126" i="13"/>
  <c r="Y126" i="13" a="1"/>
  <c r="Y126" i="13"/>
  <c r="Z126" i="13" a="1"/>
  <c r="Z126" i="13"/>
  <c r="AA126" i="13" a="1"/>
  <c r="AA126" i="13"/>
  <c r="AB126" i="13" a="1"/>
  <c r="AB126" i="13"/>
  <c r="AC126" i="13" a="1"/>
  <c r="AC126" i="13"/>
  <c r="AD126" i="13" a="1"/>
  <c r="AD126" i="13"/>
  <c r="AE126" i="13" a="1"/>
  <c r="AE126" i="13"/>
  <c r="AF126" i="13" a="1"/>
  <c r="AF126" i="13"/>
  <c r="AG126" i="13" a="1"/>
  <c r="AG126" i="13"/>
  <c r="AH126" i="13" a="1"/>
  <c r="AH126" i="13"/>
  <c r="AI126" i="13" a="1"/>
  <c r="AI126" i="13"/>
  <c r="AJ126" i="13" a="1"/>
  <c r="AJ126" i="13"/>
  <c r="AK126" i="13"/>
  <c r="AL126" i="13"/>
  <c r="AM126" i="13"/>
  <c r="AN126" i="13"/>
  <c r="AO126" i="13"/>
  <c r="AP126" i="13"/>
  <c r="AQ126" i="13"/>
  <c r="AR126" i="13"/>
  <c r="AS126" i="13"/>
  <c r="AT126" i="13"/>
  <c r="AU126" i="13"/>
  <c r="AV126" i="13"/>
  <c r="AW126" i="13"/>
  <c r="U127" i="13" a="1"/>
  <c r="U127" i="13"/>
  <c r="Y127" i="13" a="1"/>
  <c r="Y127" i="13"/>
  <c r="Z127" i="13" a="1"/>
  <c r="Z127" i="13"/>
  <c r="AA127" i="13" a="1"/>
  <c r="AA127" i="13"/>
  <c r="AB127" i="13" a="1"/>
  <c r="AB127" i="13"/>
  <c r="AC127" i="13" a="1"/>
  <c r="AC127" i="13"/>
  <c r="AD127" i="13" a="1"/>
  <c r="AD127" i="13"/>
  <c r="AE127" i="13" a="1"/>
  <c r="AE127" i="13"/>
  <c r="AF127" i="13" a="1"/>
  <c r="AF127" i="13"/>
  <c r="AG127" i="13" a="1"/>
  <c r="AG127" i="13"/>
  <c r="AH127" i="13" a="1"/>
  <c r="AH127" i="13"/>
  <c r="AI127" i="13" a="1"/>
  <c r="AI127" i="13"/>
  <c r="AJ127" i="13" a="1"/>
  <c r="AJ127" i="13"/>
  <c r="AK127" i="13"/>
  <c r="AL127" i="13"/>
  <c r="AM127" i="13"/>
  <c r="AN127" i="13"/>
  <c r="AO127" i="13"/>
  <c r="AP127" i="13"/>
  <c r="AQ127" i="13"/>
  <c r="AR127" i="13"/>
  <c r="AS127" i="13"/>
  <c r="AT127" i="13"/>
  <c r="AU127" i="13"/>
  <c r="AV127" i="13"/>
  <c r="AW127" i="13"/>
  <c r="U128" i="13" a="1"/>
  <c r="U128" i="13"/>
  <c r="Y128" i="13" a="1"/>
  <c r="Y128" i="13"/>
  <c r="Z128" i="13" a="1"/>
  <c r="Z128" i="13"/>
  <c r="AA128" i="13" a="1"/>
  <c r="AA128" i="13"/>
  <c r="AB128" i="13" a="1"/>
  <c r="AB128" i="13"/>
  <c r="AC128" i="13" a="1"/>
  <c r="AC128" i="13"/>
  <c r="AD128" i="13" a="1"/>
  <c r="AD128" i="13"/>
  <c r="AE128" i="13" a="1"/>
  <c r="AE128" i="13"/>
  <c r="AF128" i="13" a="1"/>
  <c r="AF128" i="13"/>
  <c r="AG128" i="13" a="1"/>
  <c r="AG128" i="13"/>
  <c r="AH128" i="13" a="1"/>
  <c r="AH128" i="13"/>
  <c r="AI128" i="13" a="1"/>
  <c r="AI128" i="13"/>
  <c r="AJ128" i="13" a="1"/>
  <c r="AJ128" i="13"/>
  <c r="AK128" i="13"/>
  <c r="AL128" i="13"/>
  <c r="AM128" i="13"/>
  <c r="AN128" i="13"/>
  <c r="AO128" i="13"/>
  <c r="AP128" i="13"/>
  <c r="AQ128" i="13"/>
  <c r="AR128" i="13"/>
  <c r="AS128" i="13"/>
  <c r="AT128" i="13"/>
  <c r="AU128" i="13"/>
  <c r="AV128" i="13"/>
  <c r="AW128" i="13"/>
  <c r="U129" i="13" a="1"/>
  <c r="U129" i="13"/>
  <c r="Y129" i="13" a="1"/>
  <c r="Y129" i="13"/>
  <c r="Z129" i="13" a="1"/>
  <c r="Z129" i="13"/>
  <c r="AA129" i="13" a="1"/>
  <c r="AA129" i="13"/>
  <c r="AB129" i="13" a="1"/>
  <c r="AB129" i="13"/>
  <c r="AC129" i="13" a="1"/>
  <c r="AC129" i="13"/>
  <c r="AD129" i="13" a="1"/>
  <c r="AD129" i="13"/>
  <c r="AE129" i="13" a="1"/>
  <c r="AE129" i="13"/>
  <c r="AF129" i="13" a="1"/>
  <c r="AF129" i="13"/>
  <c r="AG129" i="13" a="1"/>
  <c r="AG129" i="13"/>
  <c r="AH129" i="13" a="1"/>
  <c r="AH129" i="13"/>
  <c r="AI129" i="13" a="1"/>
  <c r="AI129" i="13"/>
  <c r="AJ129" i="13" a="1"/>
  <c r="AJ129" i="13"/>
  <c r="AK129" i="13"/>
  <c r="AL129" i="13"/>
  <c r="AM129" i="13"/>
  <c r="AN129" i="13"/>
  <c r="AO129" i="13"/>
  <c r="AP129" i="13"/>
  <c r="AQ129" i="13"/>
  <c r="AR129" i="13"/>
  <c r="AS129" i="13"/>
  <c r="AT129" i="13"/>
  <c r="AU129" i="13"/>
  <c r="AV129" i="13"/>
  <c r="AW129" i="13"/>
  <c r="U130" i="13" a="1"/>
  <c r="U130" i="13"/>
  <c r="Y130" i="13" a="1"/>
  <c r="Y130" i="13"/>
  <c r="Z130" i="13" a="1"/>
  <c r="Z130" i="13"/>
  <c r="AA130" i="13" a="1"/>
  <c r="AA130" i="13"/>
  <c r="AB130" i="13" a="1"/>
  <c r="AB130" i="13"/>
  <c r="AC130" i="13" a="1"/>
  <c r="AC130" i="13"/>
  <c r="AD130" i="13" a="1"/>
  <c r="AD130" i="13"/>
  <c r="AE130" i="13" a="1"/>
  <c r="AE130" i="13"/>
  <c r="AF130" i="13" a="1"/>
  <c r="AF130" i="13"/>
  <c r="AG130" i="13" a="1"/>
  <c r="AG130" i="13"/>
  <c r="AH130" i="13" a="1"/>
  <c r="AH130" i="13"/>
  <c r="AI130" i="13" a="1"/>
  <c r="AI130" i="13"/>
  <c r="AJ130" i="13" a="1"/>
  <c r="AJ130" i="13"/>
  <c r="AK130" i="13"/>
  <c r="AL130" i="13"/>
  <c r="AM130" i="13"/>
  <c r="AN130" i="13"/>
  <c r="AO130" i="13"/>
  <c r="AP130" i="13"/>
  <c r="AQ130" i="13"/>
  <c r="AR130" i="13"/>
  <c r="AS130" i="13"/>
  <c r="AT130" i="13"/>
  <c r="AU130" i="13"/>
  <c r="AV130" i="13"/>
  <c r="AW130" i="13"/>
  <c r="U131" i="13" a="1"/>
  <c r="U131" i="13"/>
  <c r="Y131" i="13" a="1"/>
  <c r="Y131" i="13"/>
  <c r="Z131" i="13" a="1"/>
  <c r="Z131" i="13"/>
  <c r="AA131" i="13" a="1"/>
  <c r="AA131" i="13"/>
  <c r="AB131" i="13" a="1"/>
  <c r="AB131" i="13"/>
  <c r="AC131" i="13" a="1"/>
  <c r="AC131" i="13"/>
  <c r="AD131" i="13" a="1"/>
  <c r="AD131" i="13"/>
  <c r="AE131" i="13" a="1"/>
  <c r="AE131" i="13"/>
  <c r="AF131" i="13" a="1"/>
  <c r="AF131" i="13"/>
  <c r="AG131" i="13" a="1"/>
  <c r="AG131" i="13"/>
  <c r="AH131" i="13" a="1"/>
  <c r="AH131" i="13"/>
  <c r="AI131" i="13" a="1"/>
  <c r="AI131" i="13"/>
  <c r="AJ131" i="13" a="1"/>
  <c r="AJ131" i="13"/>
  <c r="AK131" i="13"/>
  <c r="AL131" i="13"/>
  <c r="AM131" i="13"/>
  <c r="AN131" i="13"/>
  <c r="AO131" i="13"/>
  <c r="AP131" i="13"/>
  <c r="AQ131" i="13"/>
  <c r="AR131" i="13"/>
  <c r="AS131" i="13"/>
  <c r="AT131" i="13"/>
  <c r="AU131" i="13"/>
  <c r="AV131" i="13"/>
  <c r="AW131" i="13"/>
  <c r="U132" i="13" a="1"/>
  <c r="U132" i="13"/>
  <c r="Y132" i="13" a="1"/>
  <c r="Y132" i="13"/>
  <c r="Z132" i="13" a="1"/>
  <c r="Z132" i="13"/>
  <c r="AA132" i="13" a="1"/>
  <c r="AA132" i="13"/>
  <c r="AB132" i="13" a="1"/>
  <c r="AB132" i="13"/>
  <c r="AC132" i="13" a="1"/>
  <c r="AC132" i="13"/>
  <c r="AD132" i="13" a="1"/>
  <c r="AD132" i="13"/>
  <c r="AE132" i="13" a="1"/>
  <c r="AE132" i="13"/>
  <c r="AF132" i="13" a="1"/>
  <c r="AF132" i="13"/>
  <c r="AG132" i="13" a="1"/>
  <c r="AG132" i="13"/>
  <c r="AH132" i="13" a="1"/>
  <c r="AH132" i="13"/>
  <c r="AI132" i="13" a="1"/>
  <c r="AI132" i="13"/>
  <c r="AJ132" i="13" a="1"/>
  <c r="AJ132" i="13"/>
  <c r="AK132" i="13"/>
  <c r="AL132" i="13"/>
  <c r="AM132" i="13"/>
  <c r="AN132" i="13"/>
  <c r="AO132" i="13"/>
  <c r="AP132" i="13"/>
  <c r="AQ132" i="13"/>
  <c r="AR132" i="13"/>
  <c r="AS132" i="13"/>
  <c r="AT132" i="13"/>
  <c r="AU132" i="13"/>
  <c r="AV132" i="13"/>
  <c r="AW132" i="13"/>
  <c r="U133" i="13" a="1"/>
  <c r="U133" i="13"/>
  <c r="Y133" i="13" a="1"/>
  <c r="Y133" i="13"/>
  <c r="Z133" i="13" a="1"/>
  <c r="Z133" i="13"/>
  <c r="AA133" i="13" a="1"/>
  <c r="AA133" i="13"/>
  <c r="AB133" i="13" a="1"/>
  <c r="AB133" i="13"/>
  <c r="AC133" i="13" a="1"/>
  <c r="AC133" i="13"/>
  <c r="AD133" i="13" a="1"/>
  <c r="AD133" i="13"/>
  <c r="AE133" i="13" a="1"/>
  <c r="AE133" i="13"/>
  <c r="AF133" i="13" a="1"/>
  <c r="AF133" i="13"/>
  <c r="AG133" i="13" a="1"/>
  <c r="AG133" i="13"/>
  <c r="AH133" i="13" a="1"/>
  <c r="AH133" i="13"/>
  <c r="AI133" i="13" a="1"/>
  <c r="AI133" i="13"/>
  <c r="AJ133" i="13" a="1"/>
  <c r="AJ133" i="13"/>
  <c r="AK133" i="13"/>
  <c r="AL133" i="13"/>
  <c r="AM133" i="13"/>
  <c r="AN133" i="13"/>
  <c r="AO133" i="13"/>
  <c r="AP133" i="13"/>
  <c r="AQ133" i="13"/>
  <c r="AR133" i="13"/>
  <c r="AS133" i="13"/>
  <c r="AT133" i="13"/>
  <c r="AU133" i="13"/>
  <c r="AV133" i="13"/>
  <c r="AW133" i="13"/>
  <c r="U134" i="13" a="1"/>
  <c r="U134" i="13"/>
  <c r="Y134" i="13" a="1"/>
  <c r="Y134" i="13"/>
  <c r="Z134" i="13" a="1"/>
  <c r="Z134" i="13"/>
  <c r="AA134" i="13" a="1"/>
  <c r="AA134" i="13"/>
  <c r="AB134" i="13" a="1"/>
  <c r="AB134" i="13"/>
  <c r="AC134" i="13" a="1"/>
  <c r="AC134" i="13"/>
  <c r="AD134" i="13" a="1"/>
  <c r="AD134" i="13"/>
  <c r="AE134" i="13" a="1"/>
  <c r="AE134" i="13"/>
  <c r="AF134" i="13" a="1"/>
  <c r="AF134" i="13"/>
  <c r="AG134" i="13" a="1"/>
  <c r="AG134" i="13"/>
  <c r="AH134" i="13" a="1"/>
  <c r="AH134" i="13"/>
  <c r="AI134" i="13" a="1"/>
  <c r="AI134" i="13"/>
  <c r="AJ134" i="13" a="1"/>
  <c r="AJ134" i="13"/>
  <c r="AK134" i="13"/>
  <c r="AL134" i="13"/>
  <c r="AM134" i="13"/>
  <c r="AN134" i="13"/>
  <c r="AO134" i="13"/>
  <c r="AP134" i="13"/>
  <c r="AQ134" i="13"/>
  <c r="AR134" i="13"/>
  <c r="AS134" i="13"/>
  <c r="AT134" i="13"/>
  <c r="AU134" i="13"/>
  <c r="AV134" i="13"/>
  <c r="AW134" i="13"/>
  <c r="U135" i="13" a="1"/>
  <c r="U135" i="13"/>
  <c r="Y135" i="13" a="1"/>
  <c r="Y135" i="13"/>
  <c r="Z135" i="13" a="1"/>
  <c r="Z135" i="13"/>
  <c r="AA135" i="13" a="1"/>
  <c r="AA135" i="13"/>
  <c r="AB135" i="13" a="1"/>
  <c r="AB135" i="13"/>
  <c r="AC135" i="13" a="1"/>
  <c r="AC135" i="13"/>
  <c r="AD135" i="13" a="1"/>
  <c r="AD135" i="13"/>
  <c r="AE135" i="13" a="1"/>
  <c r="AE135" i="13"/>
  <c r="AF135" i="13" a="1"/>
  <c r="AF135" i="13"/>
  <c r="AG135" i="13" a="1"/>
  <c r="AG135" i="13"/>
  <c r="AH135" i="13" a="1"/>
  <c r="AH135" i="13"/>
  <c r="AI135" i="13" a="1"/>
  <c r="AI135" i="13"/>
  <c r="AJ135" i="13" a="1"/>
  <c r="AJ135" i="13"/>
  <c r="AK135" i="13"/>
  <c r="AL135" i="13"/>
  <c r="AM135" i="13"/>
  <c r="AN135" i="13"/>
  <c r="AO135" i="13"/>
  <c r="AP135" i="13"/>
  <c r="AQ135" i="13"/>
  <c r="AR135" i="13"/>
  <c r="AS135" i="13"/>
  <c r="AT135" i="13"/>
  <c r="AU135" i="13"/>
  <c r="AV135" i="13"/>
  <c r="AW135" i="13"/>
  <c r="U136" i="13" a="1"/>
  <c r="U136" i="13"/>
  <c r="Y136" i="13" a="1"/>
  <c r="Y136" i="13"/>
  <c r="Z136" i="13" a="1"/>
  <c r="Z136" i="13"/>
  <c r="AA136" i="13" a="1"/>
  <c r="AA136" i="13"/>
  <c r="AB136" i="13" a="1"/>
  <c r="AB136" i="13"/>
  <c r="AC136" i="13" a="1"/>
  <c r="AC136" i="13"/>
  <c r="AD136" i="13" a="1"/>
  <c r="AD136" i="13"/>
  <c r="AE136" i="13" a="1"/>
  <c r="AE136" i="13"/>
  <c r="AF136" i="13" a="1"/>
  <c r="AF136" i="13"/>
  <c r="AG136" i="13" a="1"/>
  <c r="AG136" i="13"/>
  <c r="AH136" i="13" a="1"/>
  <c r="AH136" i="13"/>
  <c r="AI136" i="13" a="1"/>
  <c r="AI136" i="13"/>
  <c r="AJ136" i="13" a="1"/>
  <c r="AJ136" i="13"/>
  <c r="AK136" i="13"/>
  <c r="AL136" i="13"/>
  <c r="AM136" i="13"/>
  <c r="AN136" i="13"/>
  <c r="AO136" i="13"/>
  <c r="AP136" i="13"/>
  <c r="AQ136" i="13"/>
  <c r="AR136" i="13"/>
  <c r="AS136" i="13"/>
  <c r="AT136" i="13"/>
  <c r="AU136" i="13"/>
  <c r="AV136" i="13"/>
  <c r="AW136" i="13"/>
  <c r="U137" i="13" a="1"/>
  <c r="U137" i="13"/>
  <c r="Y137" i="13" a="1"/>
  <c r="Y137" i="13"/>
  <c r="Z137" i="13" a="1"/>
  <c r="Z137" i="13"/>
  <c r="AA137" i="13" a="1"/>
  <c r="AA137" i="13"/>
  <c r="AB137" i="13" a="1"/>
  <c r="AB137" i="13"/>
  <c r="AC137" i="13" a="1"/>
  <c r="AC137" i="13"/>
  <c r="AD137" i="13" a="1"/>
  <c r="AD137" i="13"/>
  <c r="AE137" i="13" a="1"/>
  <c r="AE137" i="13"/>
  <c r="AF137" i="13" a="1"/>
  <c r="AF137" i="13"/>
  <c r="AG137" i="13" a="1"/>
  <c r="AG137" i="13"/>
  <c r="AH137" i="13" a="1"/>
  <c r="AH137" i="13"/>
  <c r="AI137" i="13" a="1"/>
  <c r="AI137" i="13"/>
  <c r="AJ137" i="13" a="1"/>
  <c r="AJ137" i="13"/>
  <c r="AK137" i="13"/>
  <c r="AL137" i="13"/>
  <c r="AM137" i="13"/>
  <c r="AN137" i="13"/>
  <c r="AO137" i="13"/>
  <c r="AP137" i="13"/>
  <c r="AQ137" i="13"/>
  <c r="AR137" i="13"/>
  <c r="AS137" i="13"/>
  <c r="AT137" i="13"/>
  <c r="AU137" i="13"/>
  <c r="AV137" i="13"/>
  <c r="AW137" i="13"/>
  <c r="Y65" i="13" a="1"/>
  <c r="Y65" i="13"/>
  <c r="Z65" i="13" a="1"/>
  <c r="Z65" i="13"/>
  <c r="AA65" i="13" a="1"/>
  <c r="AA65" i="13"/>
  <c r="AB65" i="13" a="1"/>
  <c r="AB65" i="13"/>
  <c r="AC65" i="13" a="1"/>
  <c r="AC65" i="13"/>
  <c r="AD65" i="13" a="1"/>
  <c r="AD65" i="13"/>
  <c r="AE65" i="13" a="1"/>
  <c r="AE65" i="13"/>
  <c r="AF65" i="13" a="1"/>
  <c r="AF65" i="13"/>
  <c r="AG65" i="13" a="1"/>
  <c r="AG65" i="13"/>
  <c r="AH65" i="13" a="1"/>
  <c r="AH65" i="13"/>
  <c r="AI65" i="13" a="1"/>
  <c r="AI65" i="13"/>
  <c r="AJ65" i="13" a="1"/>
  <c r="AJ65" i="13"/>
  <c r="AK65" i="13"/>
  <c r="AL65" i="13"/>
  <c r="AM65" i="13"/>
  <c r="AN65" i="13"/>
  <c r="AO65" i="13"/>
  <c r="AP65" i="13"/>
  <c r="AQ65" i="13"/>
  <c r="AR65" i="13"/>
  <c r="AS65" i="13"/>
  <c r="AT65" i="13"/>
  <c r="AU65" i="13"/>
  <c r="AV65" i="13"/>
  <c r="AW65" i="13"/>
  <c r="Y66" i="13" a="1"/>
  <c r="Y66" i="13"/>
  <c r="Z66" i="13" a="1"/>
  <c r="Z66" i="13"/>
  <c r="AA66" i="13" a="1"/>
  <c r="AA66" i="13"/>
  <c r="AB66" i="13" a="1"/>
  <c r="AB66" i="13"/>
  <c r="AC66" i="13" a="1"/>
  <c r="AC66" i="13"/>
  <c r="AD66" i="13" a="1"/>
  <c r="AD66" i="13"/>
  <c r="AE66" i="13" a="1"/>
  <c r="AE66" i="13"/>
  <c r="AF66" i="13" a="1"/>
  <c r="AF66" i="13"/>
  <c r="AG66" i="13" a="1"/>
  <c r="AG66" i="13"/>
  <c r="AH66" i="13" a="1"/>
  <c r="AH66" i="13"/>
  <c r="AI66" i="13" a="1"/>
  <c r="AI66" i="13"/>
  <c r="AJ66" i="13" a="1"/>
  <c r="AJ66" i="13"/>
  <c r="AK66" i="13"/>
  <c r="AL66" i="13"/>
  <c r="AM66" i="13"/>
  <c r="AN66" i="13"/>
  <c r="AO66" i="13"/>
  <c r="AP66" i="13"/>
  <c r="AQ66" i="13"/>
  <c r="AR66" i="13"/>
  <c r="AS66" i="13"/>
  <c r="AT66" i="13"/>
  <c r="AU66" i="13"/>
  <c r="AV66" i="13"/>
  <c r="AW66" i="13"/>
  <c r="Y67" i="13" a="1"/>
  <c r="Y67" i="13"/>
  <c r="Z67" i="13" a="1"/>
  <c r="Z67" i="13"/>
  <c r="AA67" i="13" a="1"/>
  <c r="AA67" i="13"/>
  <c r="AB67" i="13" a="1"/>
  <c r="AB67" i="13"/>
  <c r="AC67" i="13" a="1"/>
  <c r="AC67" i="13"/>
  <c r="AD67" i="13" a="1"/>
  <c r="AD67" i="13"/>
  <c r="AE67" i="13" a="1"/>
  <c r="AE67" i="13"/>
  <c r="AF67" i="13" a="1"/>
  <c r="AF67" i="13"/>
  <c r="AG67" i="13" a="1"/>
  <c r="AG67" i="13"/>
  <c r="AH67" i="13" a="1"/>
  <c r="AH67" i="13"/>
  <c r="AI67" i="13" a="1"/>
  <c r="AI67" i="13"/>
  <c r="AJ67" i="13" a="1"/>
  <c r="AJ67" i="13"/>
  <c r="AK67" i="13"/>
  <c r="AL67" i="13"/>
  <c r="AM67" i="13"/>
  <c r="AN67" i="13"/>
  <c r="AO67" i="13"/>
  <c r="AP67" i="13"/>
  <c r="AQ67" i="13"/>
  <c r="AR67" i="13"/>
  <c r="AS67" i="13"/>
  <c r="AT67" i="13"/>
  <c r="AU67" i="13"/>
  <c r="AV67" i="13"/>
  <c r="AW67" i="13"/>
  <c r="Y68" i="13" a="1"/>
  <c r="Y68" i="13"/>
  <c r="Z68" i="13" a="1"/>
  <c r="Z68" i="13"/>
  <c r="AA68" i="13" a="1"/>
  <c r="AA68" i="13"/>
  <c r="AB68" i="13" a="1"/>
  <c r="AB68" i="13"/>
  <c r="AC68" i="13" a="1"/>
  <c r="AC68" i="13"/>
  <c r="AD68" i="13" a="1"/>
  <c r="AD68" i="13"/>
  <c r="AE68" i="13" a="1"/>
  <c r="AE68" i="13"/>
  <c r="AF68" i="13" a="1"/>
  <c r="AF68" i="13"/>
  <c r="AG68" i="13" a="1"/>
  <c r="AG68" i="13"/>
  <c r="AH68" i="13" a="1"/>
  <c r="AH68" i="13"/>
  <c r="AI68" i="13" a="1"/>
  <c r="AI68" i="13"/>
  <c r="AJ68" i="13" a="1"/>
  <c r="AJ68" i="13"/>
  <c r="AK68" i="13"/>
  <c r="AL68" i="13"/>
  <c r="AM68" i="13"/>
  <c r="AN68" i="13"/>
  <c r="AO68" i="13"/>
  <c r="AP68" i="13"/>
  <c r="AQ68" i="13"/>
  <c r="AR68" i="13"/>
  <c r="AS68" i="13"/>
  <c r="AT68" i="13"/>
  <c r="AU68" i="13"/>
  <c r="AV68" i="13"/>
  <c r="AW68" i="13"/>
  <c r="Y69" i="13" a="1"/>
  <c r="Y69" i="13"/>
  <c r="Z69" i="13" a="1"/>
  <c r="Z69" i="13"/>
  <c r="AA69" i="13" a="1"/>
  <c r="AA69" i="13"/>
  <c r="AB69" i="13" a="1"/>
  <c r="AB69" i="13"/>
  <c r="AC69" i="13" a="1"/>
  <c r="AC69" i="13"/>
  <c r="AD69" i="13" a="1"/>
  <c r="AD69" i="13"/>
  <c r="AE69" i="13" a="1"/>
  <c r="AE69" i="13"/>
  <c r="AF69" i="13" a="1"/>
  <c r="AF69" i="13"/>
  <c r="AG69" i="13" a="1"/>
  <c r="AG69" i="13"/>
  <c r="AH69" i="13" a="1"/>
  <c r="AH69" i="13"/>
  <c r="AI69" i="13" a="1"/>
  <c r="AI69" i="13"/>
  <c r="AJ69" i="13" a="1"/>
  <c r="AJ69" i="13"/>
  <c r="AK69" i="13"/>
  <c r="AL69" i="13"/>
  <c r="AM69" i="13"/>
  <c r="AN69" i="13"/>
  <c r="AO69" i="13"/>
  <c r="AP69" i="13"/>
  <c r="AQ69" i="13"/>
  <c r="AR69" i="13"/>
  <c r="AS69" i="13"/>
  <c r="AT69" i="13"/>
  <c r="AU69" i="13"/>
  <c r="AV69" i="13"/>
  <c r="AW69" i="13"/>
  <c r="Y70" i="13" a="1"/>
  <c r="Y70" i="13"/>
  <c r="Z70" i="13" a="1"/>
  <c r="Z70" i="13"/>
  <c r="AA70" i="13" a="1"/>
  <c r="AA70" i="13"/>
  <c r="AB70" i="13" a="1"/>
  <c r="AB70" i="13"/>
  <c r="AC70" i="13" a="1"/>
  <c r="AC70" i="13"/>
  <c r="AD70" i="13" a="1"/>
  <c r="AD70" i="13"/>
  <c r="AE70" i="13" a="1"/>
  <c r="AE70" i="13"/>
  <c r="AF70" i="13" a="1"/>
  <c r="AF70" i="13"/>
  <c r="AG70" i="13" a="1"/>
  <c r="AG70" i="13"/>
  <c r="AH70" i="13" a="1"/>
  <c r="AH70" i="13"/>
  <c r="AI70" i="13" a="1"/>
  <c r="AI70" i="13"/>
  <c r="AJ70" i="13" a="1"/>
  <c r="AJ70" i="13"/>
  <c r="AK70" i="13"/>
  <c r="AL70" i="13"/>
  <c r="AM70" i="13"/>
  <c r="AN70" i="13"/>
  <c r="AO70" i="13"/>
  <c r="AP70" i="13"/>
  <c r="AQ70" i="13"/>
  <c r="AR70" i="13"/>
  <c r="AS70" i="13"/>
  <c r="AT70" i="13"/>
  <c r="AU70" i="13"/>
  <c r="AV70" i="13"/>
  <c r="AW70" i="13"/>
  <c r="Y71" i="13" a="1"/>
  <c r="Y71" i="13"/>
  <c r="Z71" i="13" a="1"/>
  <c r="Z71" i="13"/>
  <c r="AA71" i="13" a="1"/>
  <c r="AA71" i="13"/>
  <c r="AB71" i="13" a="1"/>
  <c r="AB71" i="13"/>
  <c r="AC71" i="13" a="1"/>
  <c r="AC71" i="13"/>
  <c r="AD71" i="13" a="1"/>
  <c r="AD71" i="13"/>
  <c r="AE71" i="13" a="1"/>
  <c r="AE71" i="13"/>
  <c r="AF71" i="13" a="1"/>
  <c r="AF71" i="13"/>
  <c r="AG71" i="13" a="1"/>
  <c r="AG71" i="13"/>
  <c r="AH71" i="13" a="1"/>
  <c r="AH71" i="13"/>
  <c r="AI71" i="13" a="1"/>
  <c r="AI71" i="13"/>
  <c r="AJ71" i="13" a="1"/>
  <c r="AJ71" i="13"/>
  <c r="AK71" i="13"/>
  <c r="AL71" i="13"/>
  <c r="AM71" i="13"/>
  <c r="AN71" i="13"/>
  <c r="AO71" i="13"/>
  <c r="AP71" i="13"/>
  <c r="AQ71" i="13"/>
  <c r="AR71" i="13"/>
  <c r="AS71" i="13"/>
  <c r="AT71" i="13"/>
  <c r="AU71" i="13"/>
  <c r="AV71" i="13"/>
  <c r="AW71" i="13"/>
  <c r="Y72" i="13" a="1"/>
  <c r="Y72" i="13"/>
  <c r="Z72" i="13" a="1"/>
  <c r="Z72" i="13"/>
  <c r="AA72" i="13" a="1"/>
  <c r="AA72" i="13"/>
  <c r="AB72" i="13" a="1"/>
  <c r="AB72" i="13"/>
  <c r="AC72" i="13" a="1"/>
  <c r="AC72" i="13"/>
  <c r="AD72" i="13" a="1"/>
  <c r="AD72" i="13"/>
  <c r="AE72" i="13" a="1"/>
  <c r="AE72" i="13"/>
  <c r="AF72" i="13" a="1"/>
  <c r="AF72" i="13"/>
  <c r="AG72" i="13" a="1"/>
  <c r="AG72" i="13"/>
  <c r="AH72" i="13" a="1"/>
  <c r="AH72" i="13"/>
  <c r="AI72" i="13" a="1"/>
  <c r="AI72" i="13"/>
  <c r="AJ72" i="13" a="1"/>
  <c r="AJ72" i="13"/>
  <c r="AK72" i="13"/>
  <c r="AL72" i="13"/>
  <c r="AM72" i="13"/>
  <c r="AN72" i="13"/>
  <c r="AO72" i="13"/>
  <c r="AP72" i="13"/>
  <c r="AQ72" i="13"/>
  <c r="AR72" i="13"/>
  <c r="AS72" i="13"/>
  <c r="AT72" i="13"/>
  <c r="AU72" i="13"/>
  <c r="AV72" i="13"/>
  <c r="AW72" i="13"/>
  <c r="U65" i="13" a="1"/>
  <c r="U65" i="13"/>
  <c r="U66" i="13" a="1"/>
  <c r="U66" i="13"/>
  <c r="U67" i="13" a="1"/>
  <c r="U67" i="13"/>
  <c r="U68" i="13" a="1"/>
  <c r="U68" i="13"/>
  <c r="U69" i="13" a="1"/>
  <c r="U69" i="13"/>
  <c r="U70" i="13" a="1"/>
  <c r="U70" i="13"/>
  <c r="U71" i="13" a="1"/>
  <c r="U71" i="13"/>
  <c r="U72" i="13" a="1"/>
  <c r="U72" i="13"/>
  <c r="U48" i="13" a="1"/>
  <c r="U48" i="13"/>
  <c r="X58" i="13"/>
  <c r="Y48" i="13" a="1"/>
  <c r="Y48" i="13"/>
  <c r="Z48" i="13" a="1"/>
  <c r="Z48" i="13"/>
  <c r="U50" i="13" a="1"/>
  <c r="U50" i="13"/>
  <c r="Y50" i="13" a="1"/>
  <c r="Y50" i="13"/>
  <c r="Z50" i="13" a="1"/>
  <c r="Z50" i="13"/>
  <c r="AA50" i="13" a="1"/>
  <c r="AA50" i="13"/>
  <c r="AB50" i="13" a="1"/>
  <c r="AB50" i="13"/>
  <c r="AC50" i="13" a="1"/>
  <c r="AC50" i="13"/>
  <c r="AD50" i="13" a="1"/>
  <c r="AD50" i="13"/>
  <c r="AE50" i="13" a="1"/>
  <c r="AE50" i="13"/>
  <c r="AF50" i="13" a="1"/>
  <c r="AF50" i="13"/>
  <c r="AG50" i="13" a="1"/>
  <c r="AG50" i="13"/>
  <c r="AH50" i="13" a="1"/>
  <c r="AH50" i="13"/>
  <c r="AI50" i="13" a="1"/>
  <c r="AI50" i="13"/>
  <c r="AJ50" i="13" a="1"/>
  <c r="AJ50" i="13"/>
  <c r="AK50" i="13"/>
  <c r="AL50" i="13"/>
  <c r="AM50" i="13"/>
  <c r="AN50" i="13"/>
  <c r="AO50" i="13"/>
  <c r="AP50" i="13"/>
  <c r="AQ50" i="13"/>
  <c r="AR50" i="13"/>
  <c r="AS50" i="13"/>
  <c r="AT50" i="13"/>
  <c r="AU50" i="13"/>
  <c r="AV50" i="13"/>
  <c r="AW50" i="13"/>
  <c r="U51" i="13" a="1"/>
  <c r="U51" i="13"/>
  <c r="Y51" i="13" a="1"/>
  <c r="Y51" i="13"/>
  <c r="Z51" i="13" a="1"/>
  <c r="Z51" i="13"/>
  <c r="AA51" i="13" a="1"/>
  <c r="AA51" i="13"/>
  <c r="AB51" i="13" a="1"/>
  <c r="AB51" i="13"/>
  <c r="AC51" i="13" a="1"/>
  <c r="AC51" i="13"/>
  <c r="AD51" i="13" a="1"/>
  <c r="AD51" i="13"/>
  <c r="AE51" i="13" a="1"/>
  <c r="AE51" i="13"/>
  <c r="AF51" i="13" a="1"/>
  <c r="AF51" i="13"/>
  <c r="AG51" i="13" a="1"/>
  <c r="AG51" i="13"/>
  <c r="AH51" i="13" a="1"/>
  <c r="AH51" i="13"/>
  <c r="AI51" i="13" a="1"/>
  <c r="AI51" i="13"/>
  <c r="AJ51" i="13" a="1"/>
  <c r="AJ51" i="13"/>
  <c r="AK51" i="13"/>
  <c r="AL51" i="13"/>
  <c r="AM51" i="13"/>
  <c r="AN51" i="13"/>
  <c r="AO51" i="13"/>
  <c r="AP51" i="13"/>
  <c r="AQ51" i="13"/>
  <c r="AR51" i="13"/>
  <c r="AS51" i="13"/>
  <c r="AT51" i="13"/>
  <c r="AU51" i="13"/>
  <c r="AV51" i="13"/>
  <c r="AW51" i="13"/>
  <c r="U52" i="13" a="1"/>
  <c r="U52" i="13"/>
  <c r="Y52" i="13" a="1"/>
  <c r="Y52" i="13"/>
  <c r="Z52" i="13" a="1"/>
  <c r="Z52" i="13"/>
  <c r="AA52" i="13" a="1"/>
  <c r="AA52" i="13"/>
  <c r="AB52" i="13" a="1"/>
  <c r="AB52" i="13"/>
  <c r="AC52" i="13" a="1"/>
  <c r="AC52" i="13"/>
  <c r="AD52" i="13" a="1"/>
  <c r="AD52" i="13"/>
  <c r="AE52" i="13" a="1"/>
  <c r="AE52" i="13"/>
  <c r="AF52" i="13" a="1"/>
  <c r="AF52" i="13"/>
  <c r="AG52" i="13" a="1"/>
  <c r="AG52" i="13"/>
  <c r="AH52" i="13" a="1"/>
  <c r="AH52" i="13"/>
  <c r="AI52" i="13" a="1"/>
  <c r="AI52" i="13"/>
  <c r="AJ52" i="13" a="1"/>
  <c r="AJ52" i="13"/>
  <c r="AK52" i="13"/>
  <c r="AL52" i="13"/>
  <c r="AM52" i="13"/>
  <c r="AN52" i="13"/>
  <c r="AO52" i="13"/>
  <c r="AP52" i="13"/>
  <c r="AQ52" i="13"/>
  <c r="AR52" i="13"/>
  <c r="AS52" i="13"/>
  <c r="AT52" i="13"/>
  <c r="AU52" i="13"/>
  <c r="AV52" i="13"/>
  <c r="AW52" i="13"/>
  <c r="U53" i="13" a="1"/>
  <c r="U53" i="13"/>
  <c r="Y53" i="13" a="1"/>
  <c r="Y53" i="13"/>
  <c r="Z53" i="13" a="1"/>
  <c r="Z53" i="13"/>
  <c r="AA53" i="13" a="1"/>
  <c r="AA53" i="13"/>
  <c r="AB53" i="13" a="1"/>
  <c r="AB53" i="13"/>
  <c r="AC53" i="13" a="1"/>
  <c r="AC53" i="13"/>
  <c r="AD53" i="13" a="1"/>
  <c r="AD53" i="13"/>
  <c r="AE53" i="13" a="1"/>
  <c r="AE53" i="13"/>
  <c r="AF53" i="13" a="1"/>
  <c r="AF53" i="13"/>
  <c r="AG53" i="13" a="1"/>
  <c r="AG53" i="13"/>
  <c r="AH53" i="13" a="1"/>
  <c r="AH53" i="13"/>
  <c r="AI53" i="13" a="1"/>
  <c r="AI53" i="13"/>
  <c r="AJ53" i="13" a="1"/>
  <c r="AJ53" i="13"/>
  <c r="AK53" i="13"/>
  <c r="AL53" i="13"/>
  <c r="AM53" i="13"/>
  <c r="AN53" i="13"/>
  <c r="AO53" i="13"/>
  <c r="AP53" i="13"/>
  <c r="AQ53" i="13"/>
  <c r="AR53" i="13"/>
  <c r="AS53" i="13"/>
  <c r="AT53" i="13"/>
  <c r="AU53" i="13"/>
  <c r="AV53" i="13"/>
  <c r="AW53" i="13"/>
  <c r="U54" i="13" a="1"/>
  <c r="U54" i="13"/>
  <c r="Y54" i="13" a="1"/>
  <c r="Y54" i="13"/>
  <c r="Z54" i="13" a="1"/>
  <c r="Z54" i="13"/>
  <c r="AA54" i="13" a="1"/>
  <c r="AA54" i="13"/>
  <c r="AB54" i="13" a="1"/>
  <c r="AB54" i="13"/>
  <c r="AC54" i="13" a="1"/>
  <c r="AC54" i="13"/>
  <c r="AD54" i="13" a="1"/>
  <c r="AD54" i="13"/>
  <c r="AE54" i="13" a="1"/>
  <c r="AE54" i="13"/>
  <c r="AF54" i="13" a="1"/>
  <c r="AF54" i="13"/>
  <c r="AG54" i="13" a="1"/>
  <c r="AG54" i="13"/>
  <c r="AH54" i="13" a="1"/>
  <c r="AH54" i="13"/>
  <c r="AI54" i="13" a="1"/>
  <c r="AI54" i="13"/>
  <c r="AJ54" i="13" a="1"/>
  <c r="AJ54" i="13"/>
  <c r="AK54" i="13"/>
  <c r="AL54" i="13"/>
  <c r="AM54" i="13"/>
  <c r="AN54" i="13"/>
  <c r="AO54" i="13"/>
  <c r="AP54" i="13"/>
  <c r="AQ54" i="13"/>
  <c r="AR54" i="13"/>
  <c r="AS54" i="13"/>
  <c r="AT54" i="13"/>
  <c r="AU54" i="13"/>
  <c r="AV54" i="13"/>
  <c r="AW54" i="13"/>
  <c r="U55" i="13" a="1"/>
  <c r="U55" i="13"/>
  <c r="Y55" i="13" a="1"/>
  <c r="Y55" i="13"/>
  <c r="Z55" i="13" a="1"/>
  <c r="Z55" i="13"/>
  <c r="AA55" i="13" a="1"/>
  <c r="AA55" i="13"/>
  <c r="AB55" i="13" a="1"/>
  <c r="AB55" i="13"/>
  <c r="AC55" i="13" a="1"/>
  <c r="AC55" i="13"/>
  <c r="AD55" i="13" a="1"/>
  <c r="AD55" i="13"/>
  <c r="AE55" i="13" a="1"/>
  <c r="AE55" i="13"/>
  <c r="AF55" i="13" a="1"/>
  <c r="AF55" i="13"/>
  <c r="AG55" i="13" a="1"/>
  <c r="AG55" i="13"/>
  <c r="AH55" i="13" a="1"/>
  <c r="AH55" i="13"/>
  <c r="AI55" i="13" a="1"/>
  <c r="AI55" i="13"/>
  <c r="AJ55" i="13" a="1"/>
  <c r="AJ55" i="13"/>
  <c r="AK55" i="13"/>
  <c r="AL55" i="13"/>
  <c r="AM55" i="13"/>
  <c r="AN55" i="13"/>
  <c r="AO55" i="13"/>
  <c r="AP55" i="13"/>
  <c r="AQ55" i="13"/>
  <c r="AR55" i="13"/>
  <c r="AS55" i="13"/>
  <c r="AT55" i="13"/>
  <c r="AU55" i="13"/>
  <c r="AV55" i="13"/>
  <c r="AW55" i="13"/>
  <c r="U56" i="13" a="1"/>
  <c r="U56" i="13"/>
  <c r="Y56" i="13" a="1"/>
  <c r="Y56" i="13"/>
  <c r="Z56" i="13" a="1"/>
  <c r="Z56" i="13"/>
  <c r="AA56" i="13" a="1"/>
  <c r="AA56" i="13"/>
  <c r="AB56" i="13" a="1"/>
  <c r="AB56" i="13"/>
  <c r="AC56" i="13" a="1"/>
  <c r="AC56" i="13"/>
  <c r="AD56" i="13" a="1"/>
  <c r="AD56" i="13"/>
  <c r="AE56" i="13" a="1"/>
  <c r="AE56" i="13"/>
  <c r="AF56" i="13" a="1"/>
  <c r="AF56" i="13"/>
  <c r="AG56" i="13" a="1"/>
  <c r="AG56" i="13"/>
  <c r="AH56" i="13" a="1"/>
  <c r="AH56" i="13"/>
  <c r="AI56" i="13" a="1"/>
  <c r="AI56" i="13"/>
  <c r="AJ56" i="13" a="1"/>
  <c r="AJ56" i="13"/>
  <c r="AK56" i="13"/>
  <c r="AL56" i="13"/>
  <c r="AM56" i="13"/>
  <c r="AN56" i="13"/>
  <c r="AO56" i="13"/>
  <c r="AP56" i="13"/>
  <c r="AQ56" i="13"/>
  <c r="AR56" i="13"/>
  <c r="AS56" i="13"/>
  <c r="AT56" i="13"/>
  <c r="AU56" i="13"/>
  <c r="AV56" i="13"/>
  <c r="AW56" i="13"/>
  <c r="U57" i="13" a="1"/>
  <c r="U57" i="13"/>
  <c r="Y57" i="13" a="1"/>
  <c r="Y57" i="13"/>
  <c r="Z57" i="13" a="1"/>
  <c r="Z57" i="13"/>
  <c r="AA57" i="13" a="1"/>
  <c r="AA57" i="13"/>
  <c r="AB57" i="13" a="1"/>
  <c r="AB57" i="13"/>
  <c r="AC57" i="13" a="1"/>
  <c r="AC57" i="13"/>
  <c r="AD57" i="13" a="1"/>
  <c r="AD57" i="13"/>
  <c r="AE57" i="13" a="1"/>
  <c r="AE57" i="13"/>
  <c r="AF57" i="13" a="1"/>
  <c r="AF57" i="13"/>
  <c r="AG57" i="13" a="1"/>
  <c r="AG57" i="13"/>
  <c r="AH57" i="13" a="1"/>
  <c r="AH57" i="13"/>
  <c r="AI57" i="13" a="1"/>
  <c r="AI57" i="13"/>
  <c r="AJ57" i="13" a="1"/>
  <c r="AJ57" i="13"/>
  <c r="AK57" i="13"/>
  <c r="AL57" i="13"/>
  <c r="AM57" i="13"/>
  <c r="AN57" i="13"/>
  <c r="AO57" i="13"/>
  <c r="AP57" i="13"/>
  <c r="AQ57" i="13"/>
  <c r="AR57" i="13"/>
  <c r="AS57" i="13"/>
  <c r="AT57" i="13"/>
  <c r="AU57" i="13"/>
  <c r="AV57" i="13"/>
  <c r="AW57" i="13"/>
  <c r="U58" i="13" a="1"/>
  <c r="U58" i="13"/>
  <c r="Y58" i="13" a="1"/>
  <c r="Y58" i="13"/>
  <c r="Z58" i="13" a="1"/>
  <c r="Z58" i="13"/>
  <c r="AA58" i="13" a="1"/>
  <c r="AA58" i="13"/>
  <c r="AB58" i="13" a="1"/>
  <c r="AB58" i="13"/>
  <c r="AC58" i="13" a="1"/>
  <c r="AC58" i="13"/>
  <c r="AD58" i="13" a="1"/>
  <c r="AD58" i="13"/>
  <c r="AE58" i="13" a="1"/>
  <c r="AE58" i="13"/>
  <c r="AF58" i="13" a="1"/>
  <c r="AF58" i="13"/>
  <c r="AG58" i="13" a="1"/>
  <c r="AG58" i="13"/>
  <c r="AH58" i="13" a="1"/>
  <c r="AH58" i="13"/>
  <c r="AI58" i="13" a="1"/>
  <c r="AI58" i="13"/>
  <c r="AJ58" i="13" a="1"/>
  <c r="AJ58" i="13"/>
  <c r="AK58" i="13"/>
  <c r="AL58" i="13"/>
  <c r="AM58" i="13"/>
  <c r="AN58" i="13"/>
  <c r="AO58" i="13"/>
  <c r="AP58" i="13"/>
  <c r="AQ58" i="13"/>
  <c r="AR58" i="13"/>
  <c r="AS58" i="13"/>
  <c r="AT58" i="13"/>
  <c r="AU58" i="13"/>
  <c r="AV58" i="13"/>
  <c r="AW58" i="13"/>
  <c r="U59" i="13" a="1"/>
  <c r="U59" i="13"/>
  <c r="AK59" i="13"/>
  <c r="Y59" i="13" a="1"/>
  <c r="Y59" i="13"/>
  <c r="AL59" i="13"/>
  <c r="Z59" i="13" a="1"/>
  <c r="Z59" i="13"/>
  <c r="AM59" i="13"/>
  <c r="AA59" i="13" a="1"/>
  <c r="AA59" i="13"/>
  <c r="AN59" i="13"/>
  <c r="AB59" i="13" a="1"/>
  <c r="AB59" i="13"/>
  <c r="AO59" i="13"/>
  <c r="AC59" i="13" a="1"/>
  <c r="AC59" i="13"/>
  <c r="AP59" i="13"/>
  <c r="AD59" i="13" a="1"/>
  <c r="AD59" i="13"/>
  <c r="AQ59" i="13"/>
  <c r="AE59" i="13" a="1"/>
  <c r="AE59" i="13"/>
  <c r="AR59" i="13"/>
  <c r="AF59" i="13" a="1"/>
  <c r="AF59" i="13"/>
  <c r="AS59" i="13"/>
  <c r="AG59" i="13" a="1"/>
  <c r="AG59" i="13"/>
  <c r="AT59" i="13"/>
  <c r="AH59" i="13" a="1"/>
  <c r="AH59" i="13"/>
  <c r="AU59" i="13"/>
  <c r="AI59" i="13" a="1"/>
  <c r="AI59" i="13"/>
  <c r="AV59" i="13"/>
  <c r="AJ59" i="13" a="1"/>
  <c r="AJ59" i="13"/>
  <c r="AW59" i="13"/>
  <c r="U60" i="13" a="1"/>
  <c r="U60" i="13"/>
  <c r="AK60" i="13"/>
  <c r="Y60" i="13" a="1"/>
  <c r="Y60" i="13"/>
  <c r="AL60" i="13"/>
  <c r="Z60" i="13" a="1"/>
  <c r="Z60" i="13"/>
  <c r="AM60" i="13"/>
  <c r="AA60" i="13" a="1"/>
  <c r="AA60" i="13"/>
  <c r="AN60" i="13"/>
  <c r="AB60" i="13" a="1"/>
  <c r="AB60" i="13"/>
  <c r="AO60" i="13"/>
  <c r="AC60" i="13" a="1"/>
  <c r="AC60" i="13"/>
  <c r="AP60" i="13"/>
  <c r="AD60" i="13" a="1"/>
  <c r="AD60" i="13"/>
  <c r="AQ60" i="13"/>
  <c r="AE60" i="13" a="1"/>
  <c r="AE60" i="13"/>
  <c r="AR60" i="13"/>
  <c r="AF60" i="13" a="1"/>
  <c r="AF60" i="13"/>
  <c r="AS60" i="13"/>
  <c r="AG60" i="13" a="1"/>
  <c r="AG60" i="13"/>
  <c r="AT60" i="13"/>
  <c r="AH60" i="13" a="1"/>
  <c r="AH60" i="13"/>
  <c r="AU60" i="13"/>
  <c r="AI60" i="13" a="1"/>
  <c r="AI60" i="13"/>
  <c r="AV60" i="13"/>
  <c r="AJ60" i="13" a="1"/>
  <c r="AJ60" i="13"/>
  <c r="AW60" i="13"/>
  <c r="U61" i="13" a="1"/>
  <c r="U61" i="13"/>
  <c r="Y61" i="13" a="1"/>
  <c r="Y61" i="13"/>
  <c r="Z61" i="13" a="1"/>
  <c r="Z61" i="13"/>
  <c r="AA61" i="13" a="1"/>
  <c r="AA61" i="13"/>
  <c r="AB61" i="13" a="1"/>
  <c r="AB61" i="13"/>
  <c r="AC61" i="13" a="1"/>
  <c r="AC61" i="13"/>
  <c r="AD61" i="13" a="1"/>
  <c r="AD61" i="13"/>
  <c r="AE61" i="13" a="1"/>
  <c r="AE61" i="13"/>
  <c r="AF61" i="13" a="1"/>
  <c r="AF61" i="13"/>
  <c r="AG61" i="13" a="1"/>
  <c r="AG61" i="13"/>
  <c r="AH61" i="13" a="1"/>
  <c r="AH61" i="13"/>
  <c r="AI61" i="13" a="1"/>
  <c r="AI61" i="13"/>
  <c r="AJ61" i="13" a="1"/>
  <c r="AJ61" i="13"/>
  <c r="AK61" i="13"/>
  <c r="AL61" i="13"/>
  <c r="AM61" i="13"/>
  <c r="AN61" i="13"/>
  <c r="AO61" i="13"/>
  <c r="AP61" i="13"/>
  <c r="AQ61" i="13"/>
  <c r="AR61" i="13"/>
  <c r="AS61" i="13"/>
  <c r="AT61" i="13"/>
  <c r="AU61" i="13"/>
  <c r="AV61" i="13"/>
  <c r="AW61" i="13"/>
  <c r="U62" i="13" a="1"/>
  <c r="U62" i="13"/>
  <c r="Y62" i="13" a="1"/>
  <c r="Y62" i="13"/>
  <c r="Z62" i="13" a="1"/>
  <c r="Z62" i="13"/>
  <c r="AA62" i="13" a="1"/>
  <c r="AA62" i="13"/>
  <c r="AB62" i="13" a="1"/>
  <c r="AB62" i="13"/>
  <c r="AC62" i="13" a="1"/>
  <c r="AC62" i="13"/>
  <c r="AD62" i="13" a="1"/>
  <c r="AD62" i="13"/>
  <c r="AE62" i="13" a="1"/>
  <c r="AE62" i="13"/>
  <c r="AF62" i="13" a="1"/>
  <c r="AF62" i="13"/>
  <c r="AG62" i="13" a="1"/>
  <c r="AG62" i="13"/>
  <c r="AH62" i="13" a="1"/>
  <c r="AH62" i="13"/>
  <c r="AI62" i="13" a="1"/>
  <c r="AI62" i="13"/>
  <c r="AJ62" i="13" a="1"/>
  <c r="AJ62" i="13"/>
  <c r="AK62" i="13"/>
  <c r="AL62" i="13"/>
  <c r="AM62" i="13"/>
  <c r="AN62" i="13"/>
  <c r="AO62" i="13"/>
  <c r="AP62" i="13"/>
  <c r="AQ62" i="13"/>
  <c r="AR62" i="13"/>
  <c r="AS62" i="13"/>
  <c r="AT62" i="13"/>
  <c r="AU62" i="13"/>
  <c r="AV62" i="13"/>
  <c r="AW62" i="13"/>
  <c r="U63" i="13" a="1"/>
  <c r="U63" i="13"/>
  <c r="Y63" i="13" a="1"/>
  <c r="Y63" i="13"/>
  <c r="Z63" i="13" a="1"/>
  <c r="Z63" i="13"/>
  <c r="AA63" i="13" a="1"/>
  <c r="AA63" i="13"/>
  <c r="AB63" i="13" a="1"/>
  <c r="AB63" i="13"/>
  <c r="AC63" i="13" a="1"/>
  <c r="AC63" i="13"/>
  <c r="AD63" i="13" a="1"/>
  <c r="AD63" i="13"/>
  <c r="AE63" i="13" a="1"/>
  <c r="AE63" i="13"/>
  <c r="AF63" i="13" a="1"/>
  <c r="AF63" i="13"/>
  <c r="AG63" i="13" a="1"/>
  <c r="AG63" i="13"/>
  <c r="AH63" i="13" a="1"/>
  <c r="AH63" i="13"/>
  <c r="AI63" i="13" a="1"/>
  <c r="AI63" i="13"/>
  <c r="AJ63" i="13" a="1"/>
  <c r="AJ63" i="13"/>
  <c r="AK63" i="13"/>
  <c r="AL63" i="13"/>
  <c r="AM63" i="13"/>
  <c r="AN63" i="13"/>
  <c r="AO63" i="13"/>
  <c r="AP63" i="13"/>
  <c r="AQ63" i="13"/>
  <c r="AR63" i="13"/>
  <c r="AS63" i="13"/>
  <c r="AT63" i="13"/>
  <c r="AU63" i="13"/>
  <c r="AV63" i="13"/>
  <c r="AW63" i="13"/>
  <c r="U64" i="13" a="1"/>
  <c r="U64" i="13"/>
  <c r="Y64" i="13" a="1"/>
  <c r="Y64" i="13"/>
  <c r="Z64" i="13" a="1"/>
  <c r="Z64" i="13"/>
  <c r="AA64" i="13" a="1"/>
  <c r="AA64" i="13"/>
  <c r="AB64" i="13" a="1"/>
  <c r="AB64" i="13"/>
  <c r="AC64" i="13" a="1"/>
  <c r="AC64" i="13"/>
  <c r="AD64" i="13" a="1"/>
  <c r="AD64" i="13"/>
  <c r="AE64" i="13" a="1"/>
  <c r="AE64" i="13"/>
  <c r="AF64" i="13" a="1"/>
  <c r="AF64" i="13"/>
  <c r="AG64" i="13" a="1"/>
  <c r="AG64" i="13"/>
  <c r="AH64" i="13" a="1"/>
  <c r="AH64" i="13"/>
  <c r="AI64" i="13" a="1"/>
  <c r="AI64" i="13"/>
  <c r="AJ64" i="13" a="1"/>
  <c r="AJ64" i="13"/>
  <c r="AK64" i="13"/>
  <c r="AL64" i="13"/>
  <c r="AM64" i="13"/>
  <c r="AN64" i="13"/>
  <c r="AO64" i="13"/>
  <c r="AP64" i="13"/>
  <c r="AQ64" i="13"/>
  <c r="AR64" i="13"/>
  <c r="AS64" i="13"/>
  <c r="AT64" i="13"/>
  <c r="AU64" i="13"/>
  <c r="AV64" i="13"/>
  <c r="AW64" i="13"/>
  <c r="Y27" i="13" a="1"/>
  <c r="Y27" i="13"/>
  <c r="Z27" i="13" a="1"/>
  <c r="Z27" i="13"/>
  <c r="AA27" i="13" a="1"/>
  <c r="AA27" i="13"/>
  <c r="AB27" i="13" a="1"/>
  <c r="AB27" i="13"/>
  <c r="AC27" i="13" a="1"/>
  <c r="AC27" i="13"/>
  <c r="AD27" i="13" a="1"/>
  <c r="AD27" i="13"/>
  <c r="AE27" i="13" a="1"/>
  <c r="AE27" i="13"/>
  <c r="AF27" i="13" a="1"/>
  <c r="AF27" i="13"/>
  <c r="AG27" i="13" a="1"/>
  <c r="AG27" i="13"/>
  <c r="AH27" i="13" a="1"/>
  <c r="AH27" i="13"/>
  <c r="AI27" i="13" a="1"/>
  <c r="AI27" i="13"/>
  <c r="AJ27" i="13" a="1"/>
  <c r="AJ27" i="13"/>
  <c r="Y28" i="13" a="1"/>
  <c r="Y28" i="13"/>
  <c r="Z28" i="13" a="1"/>
  <c r="Z28" i="13"/>
  <c r="AA28" i="13" a="1"/>
  <c r="AA28" i="13"/>
  <c r="AB28" i="13" a="1"/>
  <c r="AB28" i="13"/>
  <c r="AC28" i="13" a="1"/>
  <c r="AC28" i="13"/>
  <c r="AD28" i="13" a="1"/>
  <c r="AD28" i="13"/>
  <c r="AE28" i="13" a="1"/>
  <c r="AE28" i="13"/>
  <c r="AF28" i="13" a="1"/>
  <c r="AF28" i="13"/>
  <c r="AG28" i="13" a="1"/>
  <c r="AG28" i="13"/>
  <c r="AH28" i="13" a="1"/>
  <c r="AH28" i="13"/>
  <c r="AI28" i="13" a="1"/>
  <c r="AI28" i="13"/>
  <c r="AJ28" i="13" a="1"/>
  <c r="AJ28" i="13"/>
  <c r="Y29" i="13" a="1"/>
  <c r="Y29" i="13"/>
  <c r="Z29" i="13" a="1"/>
  <c r="Z29" i="13"/>
  <c r="AA29" i="13" a="1"/>
  <c r="AA29" i="13"/>
  <c r="AB29" i="13" a="1"/>
  <c r="AB29" i="13"/>
  <c r="AC29" i="13" a="1"/>
  <c r="AC29" i="13"/>
  <c r="AD29" i="13" a="1"/>
  <c r="AD29" i="13"/>
  <c r="AE29" i="13" a="1"/>
  <c r="AE29" i="13"/>
  <c r="AF29" i="13" a="1"/>
  <c r="AF29" i="13"/>
  <c r="AG29" i="13" a="1"/>
  <c r="AG29" i="13"/>
  <c r="AH29" i="13" a="1"/>
  <c r="AH29" i="13"/>
  <c r="AI29" i="13" a="1"/>
  <c r="AI29" i="13"/>
  <c r="AJ29" i="13" a="1"/>
  <c r="AJ29" i="13"/>
  <c r="Y30" i="13" a="1"/>
  <c r="Y30" i="13"/>
  <c r="Z30" i="13" a="1"/>
  <c r="Z30" i="13"/>
  <c r="AA30" i="13" a="1"/>
  <c r="AA30" i="13"/>
  <c r="AB30" i="13" a="1"/>
  <c r="AB30" i="13"/>
  <c r="AC30" i="13" a="1"/>
  <c r="AC30" i="13"/>
  <c r="AD30" i="13" a="1"/>
  <c r="AD30" i="13"/>
  <c r="AE30" i="13" a="1"/>
  <c r="AE30" i="13"/>
  <c r="AF30" i="13" a="1"/>
  <c r="AF30" i="13"/>
  <c r="AG30" i="13" a="1"/>
  <c r="AG30" i="13"/>
  <c r="AH30" i="13" a="1"/>
  <c r="AH30" i="13"/>
  <c r="AI30" i="13" a="1"/>
  <c r="AI30" i="13"/>
  <c r="AJ30" i="13" a="1"/>
  <c r="AJ30" i="13"/>
  <c r="Y31" i="13" a="1"/>
  <c r="Y31" i="13"/>
  <c r="Z31" i="13" a="1"/>
  <c r="Z31" i="13"/>
  <c r="AA31" i="13" a="1"/>
  <c r="AA31" i="13"/>
  <c r="AB31" i="13" a="1"/>
  <c r="AB31" i="13"/>
  <c r="AC31" i="13" a="1"/>
  <c r="AC31" i="13"/>
  <c r="AD31" i="13" a="1"/>
  <c r="AD31" i="13"/>
  <c r="AE31" i="13" a="1"/>
  <c r="AE31" i="13"/>
  <c r="AF31" i="13" a="1"/>
  <c r="AF31" i="13"/>
  <c r="AG31" i="13" a="1"/>
  <c r="AG31" i="13"/>
  <c r="AH31" i="13" a="1"/>
  <c r="AH31" i="13"/>
  <c r="AI31" i="13" a="1"/>
  <c r="AI31" i="13"/>
  <c r="AJ31" i="13" a="1"/>
  <c r="AJ31" i="13"/>
  <c r="Y32" i="13" a="1"/>
  <c r="Y32" i="13"/>
  <c r="Z32" i="13" a="1"/>
  <c r="Z32" i="13"/>
  <c r="AA32" i="13" a="1"/>
  <c r="AA32" i="13"/>
  <c r="AB32" i="13" a="1"/>
  <c r="AB32" i="13"/>
  <c r="AC32" i="13" a="1"/>
  <c r="AC32" i="13"/>
  <c r="AD32" i="13" a="1"/>
  <c r="AD32" i="13"/>
  <c r="AE32" i="13" a="1"/>
  <c r="AE32" i="13"/>
  <c r="AF32" i="13" a="1"/>
  <c r="AF32" i="13"/>
  <c r="AG32" i="13" a="1"/>
  <c r="AG32" i="13"/>
  <c r="AH32" i="13" a="1"/>
  <c r="AH32" i="13"/>
  <c r="AI32" i="13" a="1"/>
  <c r="AI32" i="13"/>
  <c r="AJ32" i="13" a="1"/>
  <c r="AJ32" i="13"/>
  <c r="Y33" i="13" a="1"/>
  <c r="Y33" i="13"/>
  <c r="Z33" i="13" a="1"/>
  <c r="Z33" i="13"/>
  <c r="AA33" i="13" a="1"/>
  <c r="AA33" i="13"/>
  <c r="AB33" i="13" a="1"/>
  <c r="AB33" i="13"/>
  <c r="AC33" i="13" a="1"/>
  <c r="AC33" i="13"/>
  <c r="AD33" i="13" a="1"/>
  <c r="AD33" i="13"/>
  <c r="AE33" i="13" a="1"/>
  <c r="AE33" i="13"/>
  <c r="AF33" i="13" a="1"/>
  <c r="AF33" i="13"/>
  <c r="AG33" i="13" a="1"/>
  <c r="AG33" i="13"/>
  <c r="AH33" i="13" a="1"/>
  <c r="AH33" i="13"/>
  <c r="AI33" i="13" a="1"/>
  <c r="AI33" i="13"/>
  <c r="AJ33" i="13" a="1"/>
  <c r="AJ33" i="13"/>
  <c r="Y34" i="13" a="1"/>
  <c r="Y34" i="13"/>
  <c r="Z34" i="13" a="1"/>
  <c r="Z34" i="13"/>
  <c r="AA34" i="13" a="1"/>
  <c r="AA34" i="13"/>
  <c r="AB34" i="13" a="1"/>
  <c r="AB34" i="13"/>
  <c r="AC34" i="13" a="1"/>
  <c r="AC34" i="13"/>
  <c r="AD34" i="13" a="1"/>
  <c r="AD34" i="13"/>
  <c r="AE34" i="13" a="1"/>
  <c r="AE34" i="13"/>
  <c r="AF34" i="13" a="1"/>
  <c r="AF34" i="13"/>
  <c r="AG34" i="13" a="1"/>
  <c r="AG34" i="13"/>
  <c r="AH34" i="13" a="1"/>
  <c r="AH34" i="13"/>
  <c r="AI34" i="13" a="1"/>
  <c r="AI34" i="13"/>
  <c r="AJ34" i="13" a="1"/>
  <c r="AJ34" i="13"/>
  <c r="Y35" i="13" a="1"/>
  <c r="Y35" i="13"/>
  <c r="Z35" i="13" a="1"/>
  <c r="Z35" i="13"/>
  <c r="AA35" i="13" a="1"/>
  <c r="AA35" i="13"/>
  <c r="AB35" i="13" a="1"/>
  <c r="AB35" i="13"/>
  <c r="AC35" i="13" a="1"/>
  <c r="AC35" i="13"/>
  <c r="AD35" i="13" a="1"/>
  <c r="AD35" i="13"/>
  <c r="AE35" i="13" a="1"/>
  <c r="AE35" i="13"/>
  <c r="AF35" i="13" a="1"/>
  <c r="AF35" i="13"/>
  <c r="AG35" i="13" a="1"/>
  <c r="AG35" i="13"/>
  <c r="AH35" i="13" a="1"/>
  <c r="AH35" i="13"/>
  <c r="AI35" i="13" a="1"/>
  <c r="AI35" i="13"/>
  <c r="AJ35" i="13" a="1"/>
  <c r="AJ35" i="13"/>
  <c r="Y36" i="13" a="1"/>
  <c r="Y36" i="13"/>
  <c r="Z36" i="13" a="1"/>
  <c r="Z36" i="13"/>
  <c r="AA36" i="13" a="1"/>
  <c r="AA36" i="13"/>
  <c r="AB36" i="13" a="1"/>
  <c r="AB36" i="13"/>
  <c r="AC36" i="13" a="1"/>
  <c r="AC36" i="13"/>
  <c r="AD36" i="13" a="1"/>
  <c r="AD36" i="13"/>
  <c r="AE36" i="13" a="1"/>
  <c r="AE36" i="13"/>
  <c r="AF36" i="13" a="1"/>
  <c r="AF36" i="13"/>
  <c r="AG36" i="13" a="1"/>
  <c r="AG36" i="13"/>
  <c r="AH36" i="13" a="1"/>
  <c r="AH36" i="13"/>
  <c r="AI36" i="13" a="1"/>
  <c r="AI36" i="13"/>
  <c r="AJ36" i="13" a="1"/>
  <c r="AJ36" i="13"/>
  <c r="Y37" i="13" a="1"/>
  <c r="Y37" i="13"/>
  <c r="Z37" i="13" a="1"/>
  <c r="Z37" i="13"/>
  <c r="AA37" i="13" a="1"/>
  <c r="AA37" i="13"/>
  <c r="AB37" i="13" a="1"/>
  <c r="AB37" i="13"/>
  <c r="AC37" i="13" a="1"/>
  <c r="AC37" i="13"/>
  <c r="AD37" i="13" a="1"/>
  <c r="AD37" i="13"/>
  <c r="AE37" i="13" a="1"/>
  <c r="AE37" i="13"/>
  <c r="AF37" i="13" a="1"/>
  <c r="AF37" i="13"/>
  <c r="AG37" i="13" a="1"/>
  <c r="AG37" i="13"/>
  <c r="AH37" i="13" a="1"/>
  <c r="AH37" i="13"/>
  <c r="AI37" i="13" a="1"/>
  <c r="AI37" i="13"/>
  <c r="AJ37" i="13" a="1"/>
  <c r="AJ37" i="13"/>
  <c r="Y38" i="13" a="1"/>
  <c r="Y38" i="13"/>
  <c r="Z38" i="13" a="1"/>
  <c r="Z38" i="13"/>
  <c r="AA38" i="13" a="1"/>
  <c r="AA38" i="13"/>
  <c r="AB38" i="13" a="1"/>
  <c r="AB38" i="13"/>
  <c r="AC38" i="13" a="1"/>
  <c r="AC38" i="13"/>
  <c r="AD38" i="13" a="1"/>
  <c r="AD38" i="13"/>
  <c r="AE38" i="13" a="1"/>
  <c r="AE38" i="13"/>
  <c r="AF38" i="13" a="1"/>
  <c r="AF38" i="13"/>
  <c r="AG38" i="13" a="1"/>
  <c r="AG38" i="13"/>
  <c r="AH38" i="13" a="1"/>
  <c r="AH38" i="13"/>
  <c r="AI38" i="13" a="1"/>
  <c r="AI38" i="13"/>
  <c r="AJ38" i="13" a="1"/>
  <c r="AJ38" i="13"/>
  <c r="Y39" i="13" a="1"/>
  <c r="Y39" i="13"/>
  <c r="Z39" i="13" a="1"/>
  <c r="Z39" i="13"/>
  <c r="AA39" i="13" a="1"/>
  <c r="AA39" i="13"/>
  <c r="AB39" i="13" a="1"/>
  <c r="AB39" i="13"/>
  <c r="AC39" i="13" a="1"/>
  <c r="AC39" i="13"/>
  <c r="AD39" i="13" a="1"/>
  <c r="AD39" i="13"/>
  <c r="AE39" i="13" a="1"/>
  <c r="AE39" i="13"/>
  <c r="AF39" i="13" a="1"/>
  <c r="AF39" i="13"/>
  <c r="AG39" i="13" a="1"/>
  <c r="AG39" i="13"/>
  <c r="AH39" i="13" a="1"/>
  <c r="AH39" i="13"/>
  <c r="AI39" i="13" a="1"/>
  <c r="AI39" i="13"/>
  <c r="AJ39" i="13" a="1"/>
  <c r="AJ39" i="13"/>
  <c r="Y40" i="13" a="1"/>
  <c r="Y40" i="13"/>
  <c r="Z40" i="13" a="1"/>
  <c r="Z40" i="13"/>
  <c r="AA40" i="13" a="1"/>
  <c r="AA40" i="13"/>
  <c r="AB40" i="13" a="1"/>
  <c r="AB40" i="13"/>
  <c r="AC40" i="13" a="1"/>
  <c r="AC40" i="13"/>
  <c r="AD40" i="13" a="1"/>
  <c r="AD40" i="13"/>
  <c r="AE40" i="13" a="1"/>
  <c r="AE40" i="13"/>
  <c r="AF40" i="13" a="1"/>
  <c r="AF40" i="13"/>
  <c r="AG40" i="13" a="1"/>
  <c r="AG40" i="13"/>
  <c r="AH40" i="13" a="1"/>
  <c r="AH40" i="13"/>
  <c r="AI40" i="13" a="1"/>
  <c r="AI40" i="13"/>
  <c r="AJ40" i="13" a="1"/>
  <c r="AJ40" i="13"/>
  <c r="Y41" i="13" a="1"/>
  <c r="Y41" i="13"/>
  <c r="Z41" i="13" a="1"/>
  <c r="Z41" i="13"/>
  <c r="AA41" i="13" a="1"/>
  <c r="AA41" i="13"/>
  <c r="AB41" i="13" a="1"/>
  <c r="AB41" i="13"/>
  <c r="AC41" i="13" a="1"/>
  <c r="AC41" i="13"/>
  <c r="AD41" i="13" a="1"/>
  <c r="AD41" i="13"/>
  <c r="AE41" i="13" a="1"/>
  <c r="AE41" i="13"/>
  <c r="AF41" i="13" a="1"/>
  <c r="AF41" i="13"/>
  <c r="AG41" i="13" a="1"/>
  <c r="AG41" i="13"/>
  <c r="AH41" i="13" a="1"/>
  <c r="AH41" i="13"/>
  <c r="AI41" i="13" a="1"/>
  <c r="AI41" i="13"/>
  <c r="AJ41" i="13" a="1"/>
  <c r="AJ41" i="13"/>
  <c r="Y42" i="13" a="1"/>
  <c r="Y42" i="13"/>
  <c r="Z42" i="13" a="1"/>
  <c r="Z42" i="13"/>
  <c r="AA42" i="13" a="1"/>
  <c r="AA42" i="13"/>
  <c r="AB42" i="13" a="1"/>
  <c r="AB42" i="13"/>
  <c r="AC42" i="13" a="1"/>
  <c r="AC42" i="13"/>
  <c r="AD42" i="13" a="1"/>
  <c r="AD42" i="13"/>
  <c r="AE42" i="13" a="1"/>
  <c r="AE42" i="13"/>
  <c r="AF42" i="13" a="1"/>
  <c r="AF42" i="13"/>
  <c r="AG42" i="13" a="1"/>
  <c r="AG42" i="13"/>
  <c r="AH42" i="13" a="1"/>
  <c r="AH42" i="13"/>
  <c r="AI42" i="13" a="1"/>
  <c r="AI42" i="13"/>
  <c r="AJ42" i="13" a="1"/>
  <c r="AJ42" i="13"/>
  <c r="Y43" i="13" a="1"/>
  <c r="Y43" i="13"/>
  <c r="Z43" i="13" a="1"/>
  <c r="Z43" i="13"/>
  <c r="AA43" i="13" a="1"/>
  <c r="AA43" i="13"/>
  <c r="AB43" i="13" a="1"/>
  <c r="AB43" i="13"/>
  <c r="AC43" i="13" a="1"/>
  <c r="AC43" i="13"/>
  <c r="AD43" i="13" a="1"/>
  <c r="AD43" i="13"/>
  <c r="AE43" i="13" a="1"/>
  <c r="AE43" i="13"/>
  <c r="AF43" i="13" a="1"/>
  <c r="AF43" i="13"/>
  <c r="AG43" i="13" a="1"/>
  <c r="AG43" i="13"/>
  <c r="AH43" i="13" a="1"/>
  <c r="AH43" i="13"/>
  <c r="AI43" i="13" a="1"/>
  <c r="AI43" i="13"/>
  <c r="AJ43" i="13" a="1"/>
  <c r="AJ43" i="13"/>
  <c r="Y44" i="13" a="1"/>
  <c r="Y44" i="13"/>
  <c r="Z44" i="13" a="1"/>
  <c r="Z44" i="13"/>
  <c r="AA44" i="13" a="1"/>
  <c r="AA44" i="13"/>
  <c r="AB44" i="13" a="1"/>
  <c r="AB44" i="13"/>
  <c r="AC44" i="13" a="1"/>
  <c r="AC44" i="13"/>
  <c r="AD44" i="13" a="1"/>
  <c r="AD44" i="13"/>
  <c r="AE44" i="13" a="1"/>
  <c r="AE44" i="13"/>
  <c r="AF44" i="13" a="1"/>
  <c r="AF44" i="13"/>
  <c r="AG44" i="13" a="1"/>
  <c r="AG44" i="13"/>
  <c r="AH44" i="13" a="1"/>
  <c r="AH44" i="13"/>
  <c r="AI44" i="13" a="1"/>
  <c r="AI44" i="13"/>
  <c r="AJ44" i="13" a="1"/>
  <c r="AJ44" i="13"/>
  <c r="Y45" i="13" a="1"/>
  <c r="Y45" i="13"/>
  <c r="Z45" i="13" a="1"/>
  <c r="Z45" i="13"/>
  <c r="AA45" i="13" a="1"/>
  <c r="AA45" i="13"/>
  <c r="AB45" i="13" a="1"/>
  <c r="AB45" i="13"/>
  <c r="AC45" i="13" a="1"/>
  <c r="AC45" i="13"/>
  <c r="AD45" i="13" a="1"/>
  <c r="AD45" i="13"/>
  <c r="AE45" i="13" a="1"/>
  <c r="AE45" i="13"/>
  <c r="AF45" i="13" a="1"/>
  <c r="AF45" i="13"/>
  <c r="AG45" i="13" a="1"/>
  <c r="AG45" i="13"/>
  <c r="AH45" i="13" a="1"/>
  <c r="AH45" i="13"/>
  <c r="AI45" i="13" a="1"/>
  <c r="AI45" i="13"/>
  <c r="AJ45" i="13" a="1"/>
  <c r="AJ45" i="13"/>
  <c r="AK46" i="13"/>
  <c r="Y46" i="13" a="1"/>
  <c r="Y46" i="13"/>
  <c r="AL46" i="13"/>
  <c r="Z46" i="13" a="1"/>
  <c r="Z46" i="13"/>
  <c r="AM46" i="13"/>
  <c r="AA46" i="13" a="1"/>
  <c r="AA46" i="13"/>
  <c r="AN46" i="13"/>
  <c r="AB46" i="13" a="1"/>
  <c r="AB46" i="13"/>
  <c r="AO46" i="13"/>
  <c r="AC46" i="13" a="1"/>
  <c r="AC46" i="13"/>
  <c r="AP46" i="13"/>
  <c r="AD46" i="13" a="1"/>
  <c r="AD46" i="13"/>
  <c r="AQ46" i="13"/>
  <c r="AE46" i="13" a="1"/>
  <c r="AE46" i="13"/>
  <c r="AR46" i="13"/>
  <c r="AF46" i="13" a="1"/>
  <c r="AF46" i="13"/>
  <c r="AS46" i="13"/>
  <c r="AG46" i="13" a="1"/>
  <c r="AG46" i="13"/>
  <c r="AT46" i="13"/>
  <c r="AH46" i="13" a="1"/>
  <c r="AH46" i="13"/>
  <c r="AU46" i="13"/>
  <c r="AI46" i="13" a="1"/>
  <c r="AI46" i="13"/>
  <c r="AV46" i="13"/>
  <c r="AJ46" i="13" a="1"/>
  <c r="AJ46" i="13"/>
  <c r="AK47" i="13"/>
  <c r="Y47" i="13" a="1"/>
  <c r="Y47" i="13"/>
  <c r="AL47" i="13"/>
  <c r="Z47" i="13" a="1"/>
  <c r="Z47" i="13"/>
  <c r="AM47" i="13"/>
  <c r="AA47" i="13" a="1"/>
  <c r="AA47" i="13"/>
  <c r="AN47" i="13"/>
  <c r="AB47" i="13" a="1"/>
  <c r="AB47" i="13"/>
  <c r="AO47" i="13"/>
  <c r="AC47" i="13" a="1"/>
  <c r="AC47" i="13"/>
  <c r="AP47" i="13"/>
  <c r="AD47" i="13" a="1"/>
  <c r="AD47" i="13"/>
  <c r="AQ47" i="13"/>
  <c r="AE47" i="13" a="1"/>
  <c r="AE47" i="13"/>
  <c r="AR47" i="13"/>
  <c r="AF47" i="13" a="1"/>
  <c r="AF47" i="13"/>
  <c r="AS47" i="13"/>
  <c r="AG47" i="13" a="1"/>
  <c r="AG47" i="13"/>
  <c r="AT47" i="13"/>
  <c r="AH47" i="13" a="1"/>
  <c r="AH47" i="13"/>
  <c r="AU47" i="13"/>
  <c r="AI47" i="13" a="1"/>
  <c r="AI47" i="13"/>
  <c r="AV47" i="13"/>
  <c r="AJ47" i="13" a="1"/>
  <c r="AJ47" i="13"/>
  <c r="AA48" i="13" a="1"/>
  <c r="AA48" i="13"/>
  <c r="AB48" i="13" a="1"/>
  <c r="AB48" i="13"/>
  <c r="AC48" i="13" a="1"/>
  <c r="AC48" i="13"/>
  <c r="AD48" i="13" a="1"/>
  <c r="AD48" i="13"/>
  <c r="AE48" i="13" a="1"/>
  <c r="AE48" i="13"/>
  <c r="AF48" i="13" a="1"/>
  <c r="AF48" i="13"/>
  <c r="AG48" i="13" a="1"/>
  <c r="AG48" i="13"/>
  <c r="AH48" i="13" a="1"/>
  <c r="AH48" i="13"/>
  <c r="AI48" i="13" a="1"/>
  <c r="AI48" i="13"/>
  <c r="AJ48" i="13" a="1"/>
  <c r="AJ48" i="13"/>
  <c r="Y49" i="13" a="1"/>
  <c r="Y49" i="13"/>
  <c r="Z49" i="13" a="1"/>
  <c r="Z49" i="13"/>
  <c r="AA49" i="13" a="1"/>
  <c r="AA49" i="13"/>
  <c r="AB49" i="13" a="1"/>
  <c r="AB49" i="13"/>
  <c r="AC49" i="13" a="1"/>
  <c r="AC49" i="13"/>
  <c r="AD49" i="13" a="1"/>
  <c r="AD49" i="13"/>
  <c r="AE49" i="13" a="1"/>
  <c r="AE49" i="13"/>
  <c r="AF49" i="13" a="1"/>
  <c r="AF49" i="13"/>
  <c r="AG49" i="13" a="1"/>
  <c r="AG49" i="13"/>
  <c r="AH49" i="13" a="1"/>
  <c r="AH49" i="13"/>
  <c r="AI49" i="13" a="1"/>
  <c r="AI49" i="13"/>
  <c r="AJ49" i="13" a="1"/>
  <c r="AJ49" i="13"/>
  <c r="U41" i="13" a="1"/>
  <c r="U41" i="13"/>
  <c r="AK41" i="13"/>
  <c r="AL41" i="13"/>
  <c r="AM41" i="13"/>
  <c r="AN41" i="13"/>
  <c r="AO41" i="13"/>
  <c r="AP41" i="13"/>
  <c r="AQ41" i="13"/>
  <c r="AR41" i="13"/>
  <c r="AS41" i="13"/>
  <c r="AT41" i="13"/>
  <c r="AU41" i="13"/>
  <c r="AV41" i="13"/>
  <c r="AW41" i="13"/>
  <c r="U42" i="13" a="1"/>
  <c r="U42" i="13"/>
  <c r="AK42" i="13"/>
  <c r="AL42" i="13"/>
  <c r="AM42" i="13"/>
  <c r="AN42" i="13"/>
  <c r="AO42" i="13"/>
  <c r="AP42" i="13"/>
  <c r="AQ42" i="13"/>
  <c r="AR42" i="13"/>
  <c r="AS42" i="13"/>
  <c r="AT42" i="13"/>
  <c r="AU42" i="13"/>
  <c r="AV42" i="13"/>
  <c r="AW42" i="13"/>
  <c r="U43" i="13" a="1"/>
  <c r="U43" i="13"/>
  <c r="AK43" i="13"/>
  <c r="AL43" i="13"/>
  <c r="AM43" i="13"/>
  <c r="AN43" i="13"/>
  <c r="AO43" i="13"/>
  <c r="AP43" i="13"/>
  <c r="AQ43" i="13"/>
  <c r="AR43" i="13"/>
  <c r="AS43" i="13"/>
  <c r="AT43" i="13"/>
  <c r="AU43" i="13"/>
  <c r="AV43" i="13"/>
  <c r="AW43" i="13"/>
  <c r="U44" i="13" a="1"/>
  <c r="U44" i="13"/>
  <c r="AK44" i="13"/>
  <c r="AL44" i="13"/>
  <c r="AM44" i="13"/>
  <c r="AN44" i="13"/>
  <c r="AO44" i="13"/>
  <c r="AP44" i="13"/>
  <c r="AQ44" i="13"/>
  <c r="AR44" i="13"/>
  <c r="AS44" i="13"/>
  <c r="AT44" i="13"/>
  <c r="AU44" i="13"/>
  <c r="AV44" i="13"/>
  <c r="AW44" i="13"/>
  <c r="U45" i="13" a="1"/>
  <c r="U45" i="13"/>
  <c r="AK45" i="13"/>
  <c r="AL45" i="13"/>
  <c r="AM45" i="13"/>
  <c r="AN45" i="13"/>
  <c r="AO45" i="13"/>
  <c r="AP45" i="13"/>
  <c r="AQ45" i="13"/>
  <c r="AR45" i="13"/>
  <c r="AS45" i="13"/>
  <c r="AT45" i="13"/>
  <c r="AU45" i="13"/>
  <c r="AV45" i="13"/>
  <c r="AW45" i="13"/>
  <c r="U46" i="13" a="1"/>
  <c r="U46" i="13"/>
  <c r="AW46" i="13"/>
  <c r="U47" i="13" a="1"/>
  <c r="U47" i="13"/>
  <c r="AW47" i="13"/>
  <c r="AK48" i="13"/>
  <c r="AL48" i="13"/>
  <c r="AM48" i="13"/>
  <c r="AN48" i="13"/>
  <c r="AO48" i="13"/>
  <c r="AP48" i="13"/>
  <c r="AQ48" i="13"/>
  <c r="AR48" i="13"/>
  <c r="AS48" i="13"/>
  <c r="AT48" i="13"/>
  <c r="AU48" i="13"/>
  <c r="AV48" i="13"/>
  <c r="AW48" i="13"/>
  <c r="U49" i="13" a="1"/>
  <c r="U49" i="13"/>
  <c r="AK49" i="13"/>
  <c r="AL49" i="13"/>
  <c r="AM49" i="13"/>
  <c r="AN49" i="13"/>
  <c r="AO49" i="13"/>
  <c r="AP49" i="13"/>
  <c r="AQ49" i="13"/>
  <c r="AR49" i="13"/>
  <c r="AS49" i="13"/>
  <c r="AT49" i="13"/>
  <c r="AU49" i="13"/>
  <c r="AV49" i="13"/>
  <c r="AW49" i="13"/>
  <c r="U40" i="13" a="1"/>
  <c r="U40" i="13"/>
  <c r="U27" i="13" a="1"/>
  <c r="U27" i="13"/>
  <c r="AK27" i="13"/>
  <c r="AL27" i="13"/>
  <c r="AM27" i="13"/>
  <c r="AN27" i="13"/>
  <c r="AO27" i="13"/>
  <c r="AP27" i="13"/>
  <c r="AQ27" i="13"/>
  <c r="AR27" i="13"/>
  <c r="AS27" i="13"/>
  <c r="AT27" i="13"/>
  <c r="AU27" i="13"/>
  <c r="AV27" i="13"/>
  <c r="AW27" i="13"/>
  <c r="AK28" i="13"/>
  <c r="AL28" i="13"/>
  <c r="AM28" i="13"/>
  <c r="AN28" i="13"/>
  <c r="AO28" i="13"/>
  <c r="AP28" i="13"/>
  <c r="AQ28" i="13"/>
  <c r="AR28" i="13"/>
  <c r="AS28" i="13"/>
  <c r="AT28" i="13"/>
  <c r="AU28" i="13"/>
  <c r="AV28" i="13"/>
  <c r="AW28" i="13"/>
  <c r="AK29" i="13"/>
  <c r="AL29" i="13"/>
  <c r="AM29" i="13"/>
  <c r="AN29" i="13"/>
  <c r="AO29" i="13"/>
  <c r="AP29" i="13"/>
  <c r="AQ29" i="13"/>
  <c r="AR29" i="13"/>
  <c r="AS29" i="13"/>
  <c r="AT29" i="13"/>
  <c r="AU29" i="13"/>
  <c r="AV29" i="13"/>
  <c r="AW29" i="13"/>
  <c r="AK30" i="13"/>
  <c r="AL30" i="13"/>
  <c r="AM30" i="13"/>
  <c r="AN30" i="13"/>
  <c r="AO30" i="13"/>
  <c r="AP30" i="13"/>
  <c r="AQ30" i="13"/>
  <c r="AR30" i="13"/>
  <c r="AS30" i="13"/>
  <c r="AT30" i="13"/>
  <c r="AU30" i="13"/>
  <c r="AV30" i="13"/>
  <c r="AW30" i="13"/>
  <c r="AK31" i="13"/>
  <c r="AL31" i="13"/>
  <c r="AM31" i="13"/>
  <c r="AN31" i="13"/>
  <c r="AO31" i="13"/>
  <c r="AP31" i="13"/>
  <c r="AQ31" i="13"/>
  <c r="AR31" i="13"/>
  <c r="AS31" i="13"/>
  <c r="AT31" i="13"/>
  <c r="AU31" i="13"/>
  <c r="AV31" i="13"/>
  <c r="AW31" i="13"/>
  <c r="AK32" i="13"/>
  <c r="AL32" i="13"/>
  <c r="AM32" i="13"/>
  <c r="AN32" i="13"/>
  <c r="AO32" i="13"/>
  <c r="AP32" i="13"/>
  <c r="AQ32" i="13"/>
  <c r="AR32" i="13"/>
  <c r="AS32" i="13"/>
  <c r="AT32" i="13"/>
  <c r="AU32" i="13"/>
  <c r="AV32" i="13"/>
  <c r="AW32" i="13"/>
  <c r="AK33" i="13"/>
  <c r="AL33" i="13"/>
  <c r="AM33" i="13"/>
  <c r="AN33" i="13"/>
  <c r="AO33" i="13"/>
  <c r="AP33" i="13"/>
  <c r="AQ33" i="13"/>
  <c r="AR33" i="13"/>
  <c r="AS33" i="13"/>
  <c r="AT33" i="13"/>
  <c r="AU33" i="13"/>
  <c r="AV33" i="13"/>
  <c r="AW33" i="13"/>
  <c r="AK34" i="13"/>
  <c r="AL34" i="13"/>
  <c r="AM34" i="13"/>
  <c r="AN34" i="13"/>
  <c r="AO34" i="13"/>
  <c r="AP34" i="13"/>
  <c r="AQ34" i="13"/>
  <c r="AR34" i="13"/>
  <c r="AS34" i="13"/>
  <c r="AT34" i="13"/>
  <c r="AU34" i="13"/>
  <c r="AV34" i="13"/>
  <c r="AW34" i="13"/>
  <c r="AK35" i="13"/>
  <c r="AL35" i="13"/>
  <c r="AM35" i="13"/>
  <c r="AN35" i="13"/>
  <c r="AO35" i="13"/>
  <c r="AP35" i="13"/>
  <c r="AQ35" i="13"/>
  <c r="AR35" i="13"/>
  <c r="AS35" i="13"/>
  <c r="AT35" i="13"/>
  <c r="AU35" i="13"/>
  <c r="AV35" i="13"/>
  <c r="AW35" i="13"/>
  <c r="AK36" i="13"/>
  <c r="AL36" i="13"/>
  <c r="AM36" i="13"/>
  <c r="AN36" i="13"/>
  <c r="AO36" i="13"/>
  <c r="AP36" i="13"/>
  <c r="AQ36" i="13"/>
  <c r="AR36" i="13"/>
  <c r="AS36" i="13"/>
  <c r="AT36" i="13"/>
  <c r="AU36" i="13"/>
  <c r="AV36" i="13"/>
  <c r="AW36" i="13"/>
  <c r="AK37" i="13"/>
  <c r="AL37" i="13"/>
  <c r="AM37" i="13"/>
  <c r="AN37" i="13"/>
  <c r="AO37" i="13"/>
  <c r="AP37" i="13"/>
  <c r="AQ37" i="13"/>
  <c r="AR37" i="13"/>
  <c r="AS37" i="13"/>
  <c r="AT37" i="13"/>
  <c r="AU37" i="13"/>
  <c r="AV37" i="13"/>
  <c r="AW37" i="13"/>
  <c r="AK38" i="13"/>
  <c r="AL38" i="13"/>
  <c r="AM38" i="13"/>
  <c r="AN38" i="13"/>
  <c r="AO38" i="13"/>
  <c r="AP38" i="13"/>
  <c r="AQ38" i="13"/>
  <c r="AR38" i="13"/>
  <c r="AS38" i="13"/>
  <c r="AT38" i="13"/>
  <c r="AU38" i="13"/>
  <c r="AV38" i="13"/>
  <c r="AW38" i="13"/>
  <c r="AK39" i="13"/>
  <c r="AL39" i="13"/>
  <c r="AM39" i="13"/>
  <c r="AN39" i="13"/>
  <c r="AO39" i="13"/>
  <c r="AP39" i="13"/>
  <c r="AQ39" i="13"/>
  <c r="AR39" i="13"/>
  <c r="AS39" i="13"/>
  <c r="AT39" i="13"/>
  <c r="AU39" i="13"/>
  <c r="AV39" i="13"/>
  <c r="AW39" i="13"/>
  <c r="AK40" i="13"/>
  <c r="AL40" i="13"/>
  <c r="AM40" i="13"/>
  <c r="AN40" i="13"/>
  <c r="AO40" i="13"/>
  <c r="AP40" i="13"/>
  <c r="AQ40" i="13"/>
  <c r="AR40" i="13"/>
  <c r="AS40" i="13"/>
  <c r="AT40" i="13"/>
  <c r="AU40" i="13"/>
  <c r="AV40" i="13"/>
  <c r="AW40" i="13"/>
  <c r="U28" i="13" a="1"/>
  <c r="U28" i="13"/>
  <c r="U29" i="13" a="1"/>
  <c r="U29" i="13"/>
  <c r="U30" i="13" a="1"/>
  <c r="U30" i="13"/>
  <c r="U31" i="13" a="1"/>
  <c r="U31" i="13"/>
  <c r="U32" i="13" a="1"/>
  <c r="U32" i="13"/>
  <c r="U33" i="13" a="1"/>
  <c r="U33" i="13"/>
  <c r="U34" i="13" a="1"/>
  <c r="U34" i="13"/>
  <c r="U35" i="13" a="1"/>
  <c r="U35" i="13"/>
  <c r="U36" i="13" a="1"/>
  <c r="U36" i="13"/>
  <c r="U37" i="13" a="1"/>
  <c r="U37" i="13"/>
  <c r="U38" i="13" a="1"/>
  <c r="U38" i="13"/>
  <c r="U39" i="13" a="1"/>
  <c r="U39" i="13"/>
  <c r="I38" i="21"/>
  <c r="H38" i="21"/>
  <c r="G38" i="21"/>
  <c r="I37" i="21"/>
  <c r="H37" i="21"/>
  <c r="G37" i="21"/>
  <c r="I36" i="21"/>
  <c r="H36" i="21"/>
  <c r="G36" i="21"/>
  <c r="I35" i="21"/>
  <c r="H35" i="21"/>
  <c r="G35" i="21"/>
  <c r="I34" i="21"/>
  <c r="H34" i="21"/>
  <c r="G34" i="21"/>
  <c r="I33" i="21"/>
  <c r="F22" i="21"/>
  <c r="H33" i="21"/>
  <c r="E22" i="21"/>
  <c r="G33" i="21"/>
  <c r="L29" i="21"/>
  <c r="J29" i="21"/>
  <c r="R49" i="3"/>
  <c r="R48" i="3"/>
  <c r="Q49" i="3"/>
  <c r="Q48" i="3"/>
  <c r="P49" i="3"/>
  <c r="P48" i="3"/>
  <c r="O49" i="3"/>
  <c r="O48" i="3"/>
  <c r="R52" i="3"/>
  <c r="Q52" i="3"/>
  <c r="P52" i="3"/>
  <c r="O52" i="3"/>
  <c r="R51" i="3"/>
  <c r="Q51" i="3"/>
  <c r="P51" i="3"/>
  <c r="O51" i="3"/>
  <c r="R50" i="3"/>
  <c r="Q50" i="3"/>
  <c r="P50" i="3"/>
  <c r="O50" i="3"/>
  <c r="R15" i="2"/>
  <c r="R14" i="2"/>
  <c r="R13" i="2"/>
  <c r="Q15" i="2"/>
  <c r="Q14" i="2"/>
  <c r="Q13" i="2"/>
  <c r="P15" i="2"/>
  <c r="P14" i="2"/>
  <c r="P13" i="2"/>
  <c r="O15" i="2"/>
  <c r="O14" i="2"/>
  <c r="O13" i="2"/>
  <c r="N15" i="2"/>
  <c r="N14" i="2"/>
  <c r="N13" i="2"/>
  <c r="R195" i="1"/>
  <c r="Q195" i="1"/>
  <c r="P195" i="1"/>
  <c r="O195" i="1"/>
  <c r="N195" i="1"/>
  <c r="M195" i="1"/>
  <c r="R194" i="1"/>
  <c r="Q194" i="1"/>
  <c r="P194" i="1"/>
  <c r="O194" i="1"/>
  <c r="N194" i="1"/>
  <c r="M194" i="1"/>
  <c r="R193" i="1"/>
  <c r="Q193" i="1"/>
  <c r="P193" i="1"/>
  <c r="O193" i="1"/>
  <c r="N193" i="1"/>
  <c r="M193" i="1"/>
  <c r="R181" i="1"/>
  <c r="Q181" i="1"/>
  <c r="P181" i="1"/>
  <c r="O181" i="1"/>
  <c r="N181" i="1"/>
  <c r="M181" i="1"/>
  <c r="R180" i="1"/>
  <c r="Q180" i="1"/>
  <c r="P180" i="1"/>
  <c r="O180" i="1"/>
  <c r="N180" i="1"/>
  <c r="M180" i="1"/>
  <c r="R179" i="1"/>
  <c r="Q179" i="1"/>
  <c r="P179" i="1"/>
  <c r="O179" i="1"/>
  <c r="N179" i="1"/>
  <c r="M179" i="1"/>
  <c r="R135" i="1"/>
  <c r="R134" i="1"/>
  <c r="R133" i="1"/>
  <c r="Q135" i="1"/>
  <c r="Q134" i="1"/>
  <c r="Q133" i="1"/>
  <c r="P135" i="1"/>
  <c r="P134" i="1"/>
  <c r="P133" i="1"/>
  <c r="O135" i="1"/>
  <c r="O134" i="1"/>
  <c r="O133" i="1"/>
  <c r="N135" i="1"/>
  <c r="N134" i="1"/>
  <c r="N133" i="1"/>
  <c r="M135" i="1"/>
  <c r="M134" i="1"/>
  <c r="M133" i="1"/>
  <c r="R119" i="1"/>
  <c r="R118" i="1"/>
  <c r="R117" i="1"/>
  <c r="Q119" i="1"/>
  <c r="Q118" i="1"/>
  <c r="Q117" i="1"/>
  <c r="P119" i="1"/>
  <c r="P118" i="1"/>
  <c r="P117" i="1"/>
  <c r="O119" i="1"/>
  <c r="O118" i="1"/>
  <c r="O117" i="1"/>
  <c r="N119" i="1"/>
  <c r="N118" i="1"/>
  <c r="N117" i="1"/>
  <c r="M119" i="1"/>
  <c r="M118" i="1"/>
  <c r="M117" i="1"/>
  <c r="R94" i="1"/>
  <c r="R93" i="1"/>
  <c r="R92" i="1"/>
  <c r="Q94" i="1"/>
  <c r="Q93" i="1"/>
  <c r="Q92" i="1"/>
  <c r="P94" i="1"/>
  <c r="P93" i="1"/>
  <c r="P92" i="1"/>
  <c r="O94" i="1"/>
  <c r="O93" i="1"/>
  <c r="O92" i="1"/>
  <c r="N94" i="1"/>
  <c r="N93" i="1"/>
  <c r="N92" i="1"/>
  <c r="M94" i="1"/>
  <c r="M93" i="1"/>
  <c r="M92" i="1"/>
  <c r="R76" i="1"/>
  <c r="R75" i="1"/>
  <c r="R74" i="1"/>
  <c r="Q76" i="1"/>
  <c r="Q75" i="1"/>
  <c r="Q74" i="1"/>
  <c r="P76" i="1"/>
  <c r="P75" i="1"/>
  <c r="P74" i="1"/>
  <c r="O76" i="1"/>
  <c r="O75" i="1"/>
  <c r="O74" i="1"/>
  <c r="N76" i="1"/>
  <c r="N75" i="1"/>
  <c r="N74" i="1"/>
  <c r="M76" i="1"/>
  <c r="M75" i="1"/>
  <c r="M74" i="1"/>
  <c r="R35" i="1"/>
  <c r="R34" i="1"/>
  <c r="R33" i="1"/>
  <c r="Q35" i="1"/>
  <c r="Q34" i="1"/>
  <c r="Q33" i="1"/>
  <c r="P35" i="1"/>
  <c r="P34" i="1"/>
  <c r="P33" i="1"/>
  <c r="O35" i="1"/>
  <c r="O34" i="1"/>
  <c r="O33" i="1"/>
  <c r="N35" i="1"/>
  <c r="N34" i="1"/>
  <c r="N33" i="1"/>
  <c r="M35" i="1"/>
  <c r="M34" i="1"/>
  <c r="M33" i="1"/>
  <c r="E24" i="14"/>
  <c r="C24" i="14"/>
  <c r="B24" i="14"/>
  <c r="U29" i="2"/>
  <c r="U30" i="2"/>
  <c r="U64" i="3"/>
  <c r="C22" i="2"/>
  <c r="B22" i="2"/>
  <c r="C30" i="2"/>
  <c r="B30" i="2"/>
  <c r="C65" i="3"/>
  <c r="B65" i="3"/>
  <c r="C34" i="3"/>
  <c r="B34" i="3"/>
  <c r="H41" i="8"/>
  <c r="H24" i="8"/>
  <c r="U65" i="3"/>
  <c r="U21" i="2"/>
  <c r="U22" i="2"/>
  <c r="U34" i="3"/>
  <c r="D4" i="16"/>
  <c r="K38" i="3"/>
  <c r="K36" i="3"/>
  <c r="K11" i="3"/>
  <c r="J109" i="1"/>
  <c r="J107" i="1"/>
  <c r="U105" i="1"/>
  <c r="J105" i="1"/>
  <c r="K23" i="1"/>
  <c r="K19" i="1"/>
  <c r="K17" i="1"/>
  <c r="K13" i="1"/>
  <c r="K15" i="1"/>
  <c r="H15" i="1"/>
  <c r="AD15" i="1"/>
  <c r="E15" i="1"/>
  <c r="D5" i="16"/>
  <c r="Y27" i="3"/>
  <c r="E27" i="3"/>
  <c r="H19" i="8"/>
  <c r="W62" i="1"/>
  <c r="X62" i="1"/>
  <c r="Y62" i="1"/>
  <c r="W167" i="1"/>
  <c r="D6" i="16"/>
  <c r="D7" i="16"/>
  <c r="H26" i="7"/>
  <c r="D8" i="16"/>
  <c r="AD163" i="1"/>
  <c r="H82" i="6"/>
  <c r="H104" i="6"/>
  <c r="D9" i="16"/>
  <c r="D10" i="16"/>
  <c r="D11" i="16"/>
  <c r="W105" i="1"/>
  <c r="X105" i="1"/>
  <c r="D12" i="16"/>
  <c r="D13" i="16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2" i="8"/>
  <c r="H20" i="7"/>
  <c r="H21" i="7"/>
  <c r="H22" i="7"/>
  <c r="H23" i="7"/>
  <c r="H27" i="7"/>
  <c r="H28" i="7"/>
  <c r="H29" i="7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3" i="6"/>
  <c r="H84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5" i="6"/>
  <c r="H106" i="6"/>
  <c r="E36" i="3"/>
  <c r="Y36" i="3"/>
  <c r="Y38" i="3"/>
  <c r="E40" i="3"/>
  <c r="Y40" i="3"/>
  <c r="Y42" i="3"/>
  <c r="Y45" i="3"/>
  <c r="Y48" i="3"/>
  <c r="Y50" i="3"/>
  <c r="Y53" i="3"/>
  <c r="E55" i="3"/>
  <c r="Y55" i="3"/>
  <c r="E57" i="3"/>
  <c r="Y57" i="3"/>
  <c r="E58" i="3"/>
  <c r="Y58" i="3"/>
  <c r="Y59" i="3"/>
  <c r="E62" i="3"/>
  <c r="Y62" i="3"/>
  <c r="E63" i="3"/>
  <c r="Y63" i="3"/>
  <c r="E66" i="3"/>
  <c r="Y66" i="3"/>
  <c r="E24" i="2"/>
  <c r="Y24" i="2"/>
  <c r="E26" i="2"/>
  <c r="Y26" i="2"/>
  <c r="E27" i="2"/>
  <c r="Y27" i="2"/>
  <c r="E28" i="2"/>
  <c r="Y28" i="2"/>
  <c r="E31" i="2"/>
  <c r="Y31" i="2"/>
  <c r="E32" i="2"/>
  <c r="Y32" i="2"/>
  <c r="E33" i="2"/>
  <c r="Y33" i="2"/>
  <c r="E34" i="2"/>
  <c r="Y34" i="2"/>
  <c r="E105" i="1"/>
  <c r="AD105" i="1"/>
  <c r="AD107" i="1"/>
  <c r="AD109" i="1"/>
  <c r="E111" i="1"/>
  <c r="AD111" i="1"/>
  <c r="E113" i="1"/>
  <c r="AD113" i="1"/>
  <c r="E115" i="1"/>
  <c r="AD115" i="1"/>
  <c r="AD117" i="1"/>
  <c r="E120" i="1"/>
  <c r="AD120" i="1"/>
  <c r="E122" i="1"/>
  <c r="AD122" i="1"/>
  <c r="AD124" i="1"/>
  <c r="AD127" i="1"/>
  <c r="AD129" i="1"/>
  <c r="AD133" i="1"/>
  <c r="AD136" i="1"/>
  <c r="AD139" i="1"/>
  <c r="E144" i="1"/>
  <c r="AD144" i="1"/>
  <c r="AD145" i="1"/>
  <c r="E147" i="1"/>
  <c r="AD147" i="1"/>
  <c r="AD148" i="1"/>
  <c r="E149" i="1"/>
  <c r="AD149" i="1"/>
  <c r="E151" i="1"/>
  <c r="AD151" i="1"/>
  <c r="AD153" i="1"/>
  <c r="E155" i="1"/>
  <c r="AD155" i="1"/>
  <c r="E157" i="1"/>
  <c r="AD157" i="1"/>
  <c r="E159" i="1"/>
  <c r="AD159" i="1"/>
  <c r="AD161" i="1"/>
  <c r="E167" i="1"/>
  <c r="AD167" i="1"/>
  <c r="E168" i="1"/>
  <c r="AD168" i="1"/>
  <c r="E170" i="1"/>
  <c r="AD170" i="1"/>
  <c r="AD171" i="1"/>
  <c r="AD172" i="1"/>
  <c r="AD173" i="1"/>
  <c r="AD174" i="1"/>
  <c r="AD175" i="1"/>
  <c r="AD176" i="1"/>
  <c r="AD177" i="1"/>
  <c r="AD179" i="1"/>
  <c r="AD182" i="1"/>
  <c r="AD183" i="1"/>
  <c r="AD184" i="1"/>
  <c r="AD185" i="1"/>
  <c r="AD187" i="1"/>
  <c r="AD191" i="1"/>
  <c r="AD193" i="1"/>
  <c r="AD196" i="1"/>
  <c r="AD199" i="1"/>
  <c r="AD201" i="1"/>
  <c r="AD205" i="1"/>
  <c r="AD206" i="1"/>
  <c r="E171" i="1"/>
  <c r="E172" i="1"/>
  <c r="E173" i="1"/>
  <c r="E174" i="1"/>
  <c r="E175" i="1"/>
  <c r="E182" i="1"/>
  <c r="E183" i="1"/>
  <c r="E205" i="1"/>
  <c r="E206" i="1"/>
  <c r="H11" i="8"/>
  <c r="H12" i="8"/>
  <c r="H13" i="8"/>
  <c r="H14" i="8"/>
  <c r="H15" i="8"/>
  <c r="H16" i="8"/>
  <c r="H17" i="8"/>
  <c r="H18" i="8"/>
  <c r="H20" i="8"/>
  <c r="H21" i="8"/>
  <c r="H22" i="8"/>
  <c r="H23" i="8"/>
  <c r="H25" i="8"/>
  <c r="H11" i="7"/>
  <c r="H12" i="7"/>
  <c r="H13" i="7"/>
  <c r="H14" i="7"/>
  <c r="H15" i="7"/>
  <c r="H16" i="7"/>
  <c r="H19" i="7"/>
  <c r="H11" i="6"/>
  <c r="H12" i="6"/>
  <c r="H13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Y11" i="3"/>
  <c r="E13" i="3"/>
  <c r="Y13" i="3"/>
  <c r="E15" i="3"/>
  <c r="Y15" i="3"/>
  <c r="E17" i="3"/>
  <c r="Y17" i="3"/>
  <c r="E19" i="3"/>
  <c r="Y19" i="3"/>
  <c r="Y21" i="3"/>
  <c r="Y23" i="3"/>
  <c r="E25" i="3"/>
  <c r="Y25" i="3"/>
  <c r="E28" i="3"/>
  <c r="Y28" i="3"/>
  <c r="E29" i="3"/>
  <c r="Y29" i="3"/>
  <c r="Y30" i="3"/>
  <c r="E35" i="3"/>
  <c r="Y35" i="3"/>
  <c r="E11" i="2"/>
  <c r="Y11" i="2"/>
  <c r="Y13" i="2"/>
  <c r="E16" i="2"/>
  <c r="Y16" i="2"/>
  <c r="E17" i="2"/>
  <c r="Y17" i="2"/>
  <c r="E19" i="2"/>
  <c r="Y19" i="2"/>
  <c r="E20" i="2"/>
  <c r="Y20" i="2"/>
  <c r="E23" i="2"/>
  <c r="Y23" i="2"/>
  <c r="E11" i="1"/>
  <c r="AD11" i="1"/>
  <c r="E12" i="1"/>
  <c r="AD12" i="1"/>
  <c r="E13" i="1"/>
  <c r="AD13" i="1"/>
  <c r="AD17" i="1"/>
  <c r="AD19" i="1"/>
  <c r="AD23" i="1"/>
  <c r="E25" i="1"/>
  <c r="AD25" i="1"/>
  <c r="E27" i="1"/>
  <c r="AD27" i="1"/>
  <c r="E29" i="1"/>
  <c r="AD29" i="1"/>
  <c r="AD31" i="1"/>
  <c r="AD33" i="1"/>
  <c r="E36" i="1"/>
  <c r="AD36" i="1"/>
  <c r="E38" i="1"/>
  <c r="AD38" i="1"/>
  <c r="AD40" i="1"/>
  <c r="AD42" i="1"/>
  <c r="E45" i="1"/>
  <c r="AD45" i="1"/>
  <c r="AD46" i="1"/>
  <c r="AD48" i="1"/>
  <c r="E50" i="1"/>
  <c r="AD50" i="1"/>
  <c r="AD51" i="1"/>
  <c r="E55" i="1"/>
  <c r="AD55" i="1"/>
  <c r="E57" i="1"/>
  <c r="AD57" i="1"/>
  <c r="AD59" i="1"/>
  <c r="E61" i="1"/>
  <c r="AD61" i="1"/>
  <c r="E62" i="1"/>
  <c r="AD62" i="1"/>
  <c r="AD64" i="1"/>
  <c r="AD65" i="1"/>
  <c r="AD67" i="1"/>
  <c r="AD70" i="1"/>
  <c r="AD74" i="1"/>
  <c r="AD77" i="1"/>
  <c r="AD81" i="1"/>
  <c r="AD82" i="1"/>
  <c r="AD83" i="1"/>
  <c r="AD84" i="1"/>
  <c r="AD86" i="1"/>
  <c r="AD90" i="1"/>
  <c r="AD92" i="1"/>
  <c r="AD95" i="1"/>
  <c r="AD98" i="1"/>
  <c r="AD102" i="1"/>
  <c r="AD103" i="1"/>
  <c r="AD104" i="1"/>
  <c r="E64" i="1"/>
  <c r="E81" i="1"/>
  <c r="E82" i="1"/>
  <c r="E83" i="1"/>
  <c r="E102" i="1"/>
  <c r="E103" i="1"/>
  <c r="E104" i="1"/>
  <c r="D14" i="16"/>
  <c r="D16" i="16"/>
  <c r="N14" i="17"/>
  <c r="L14" i="17"/>
  <c r="N13" i="17"/>
  <c r="L13" i="17"/>
  <c r="D17" i="16"/>
  <c r="D18" i="16"/>
  <c r="H14" i="17"/>
  <c r="I14" i="17"/>
  <c r="J14" i="17"/>
  <c r="K14" i="17"/>
  <c r="H13" i="17"/>
  <c r="I13" i="17"/>
  <c r="J13" i="17"/>
  <c r="K13" i="17"/>
  <c r="D27" i="16"/>
  <c r="D26" i="16"/>
  <c r="M212" i="15"/>
  <c r="M222" i="15"/>
  <c r="M232" i="15"/>
  <c r="M242" i="15"/>
  <c r="M252" i="15"/>
  <c r="M262" i="15"/>
  <c r="M272" i="15"/>
  <c r="M282" i="15"/>
  <c r="M292" i="15"/>
  <c r="M302" i="15"/>
  <c r="M312" i="15"/>
  <c r="M322" i="15"/>
  <c r="M332" i="15"/>
  <c r="M342" i="15"/>
  <c r="L212" i="15"/>
  <c r="L222" i="15"/>
  <c r="L232" i="15"/>
  <c r="L242" i="15"/>
  <c r="L252" i="15"/>
  <c r="L262" i="15"/>
  <c r="L272" i="15"/>
  <c r="L282" i="15"/>
  <c r="L292" i="15"/>
  <c r="L302" i="15"/>
  <c r="L312" i="15"/>
  <c r="L322" i="15"/>
  <c r="L332" i="15"/>
  <c r="L342" i="15"/>
  <c r="M203" i="15"/>
  <c r="M204" i="15"/>
  <c r="L203" i="15"/>
  <c r="L213" i="15"/>
  <c r="L223" i="15"/>
  <c r="L233" i="15"/>
  <c r="L243" i="15"/>
  <c r="L253" i="15"/>
  <c r="L263" i="15"/>
  <c r="L273" i="15"/>
  <c r="L283" i="15"/>
  <c r="L293" i="15"/>
  <c r="L303" i="15"/>
  <c r="L313" i="15"/>
  <c r="L323" i="15"/>
  <c r="L333" i="15"/>
  <c r="L343" i="15"/>
  <c r="AF175" i="15"/>
  <c r="AE175" i="15"/>
  <c r="AD175" i="15"/>
  <c r="AC175" i="15"/>
  <c r="AB175" i="15"/>
  <c r="AA175" i="15"/>
  <c r="Z175" i="15"/>
  <c r="Y175" i="15"/>
  <c r="X175" i="15"/>
  <c r="W175" i="15"/>
  <c r="AF174" i="15"/>
  <c r="AE174" i="15"/>
  <c r="AD174" i="15"/>
  <c r="AC174" i="15"/>
  <c r="AB174" i="15"/>
  <c r="AA174" i="15"/>
  <c r="Z174" i="15"/>
  <c r="Y174" i="15"/>
  <c r="X174" i="15"/>
  <c r="W174" i="15"/>
  <c r="AF173" i="15"/>
  <c r="AE173" i="15"/>
  <c r="AD173" i="15"/>
  <c r="AC173" i="15"/>
  <c r="AB173" i="15"/>
  <c r="AA173" i="15"/>
  <c r="Z173" i="15"/>
  <c r="Y173" i="15"/>
  <c r="X173" i="15"/>
  <c r="W173" i="15"/>
  <c r="AF172" i="15"/>
  <c r="AE172" i="15"/>
  <c r="AD172" i="15"/>
  <c r="AC172" i="15"/>
  <c r="AB172" i="15"/>
  <c r="AA172" i="15"/>
  <c r="Z172" i="15"/>
  <c r="Y172" i="15"/>
  <c r="X172" i="15"/>
  <c r="W172" i="15"/>
  <c r="AF171" i="15"/>
  <c r="AE171" i="15"/>
  <c r="AD171" i="15"/>
  <c r="AC171" i="15"/>
  <c r="AB171" i="15"/>
  <c r="AA171" i="15"/>
  <c r="Z171" i="15"/>
  <c r="Y171" i="15"/>
  <c r="X171" i="15"/>
  <c r="W171" i="15"/>
  <c r="AF170" i="15"/>
  <c r="AE170" i="15"/>
  <c r="AD170" i="15"/>
  <c r="AC170" i="15"/>
  <c r="AB170" i="15"/>
  <c r="AA170" i="15"/>
  <c r="Z170" i="15"/>
  <c r="Y170" i="15"/>
  <c r="X170" i="15"/>
  <c r="W170" i="15"/>
  <c r="AF169" i="15"/>
  <c r="AE169" i="15"/>
  <c r="AD169" i="15"/>
  <c r="AC169" i="15"/>
  <c r="AB169" i="15"/>
  <c r="AA169" i="15"/>
  <c r="Z169" i="15"/>
  <c r="Y169" i="15"/>
  <c r="X169" i="15"/>
  <c r="W169" i="15"/>
  <c r="AF168" i="15"/>
  <c r="AE168" i="15"/>
  <c r="AD168" i="15"/>
  <c r="AC168" i="15"/>
  <c r="AB168" i="15"/>
  <c r="AA168" i="15"/>
  <c r="Z168" i="15"/>
  <c r="Y168" i="15"/>
  <c r="X168" i="15"/>
  <c r="W168" i="15"/>
  <c r="AF167" i="15"/>
  <c r="AE167" i="15"/>
  <c r="AD167" i="15"/>
  <c r="AC167" i="15"/>
  <c r="AB167" i="15"/>
  <c r="AA167" i="15"/>
  <c r="Z167" i="15"/>
  <c r="Y167" i="15"/>
  <c r="X167" i="15"/>
  <c r="W167" i="15"/>
  <c r="AF166" i="15"/>
  <c r="AE166" i="15"/>
  <c r="AD166" i="15"/>
  <c r="AC166" i="15"/>
  <c r="AB166" i="15"/>
  <c r="AA166" i="15"/>
  <c r="Z166" i="15"/>
  <c r="Y166" i="15"/>
  <c r="X166" i="15"/>
  <c r="W166" i="15"/>
  <c r="AF165" i="15"/>
  <c r="AE165" i="15"/>
  <c r="AD165" i="15"/>
  <c r="AC165" i="15"/>
  <c r="AB165" i="15"/>
  <c r="AA165" i="15"/>
  <c r="Z165" i="15"/>
  <c r="Y165" i="15"/>
  <c r="X165" i="15"/>
  <c r="W165" i="15"/>
  <c r="AF164" i="15"/>
  <c r="AE164" i="15"/>
  <c r="AD164" i="15"/>
  <c r="AC164" i="15"/>
  <c r="AB164" i="15"/>
  <c r="AA164" i="15"/>
  <c r="Z164" i="15"/>
  <c r="Y164" i="15"/>
  <c r="X164" i="15"/>
  <c r="W164" i="15"/>
  <c r="AF163" i="15"/>
  <c r="AE163" i="15"/>
  <c r="AD163" i="15"/>
  <c r="AC163" i="15"/>
  <c r="AB163" i="15"/>
  <c r="AA163" i="15"/>
  <c r="Z163" i="15"/>
  <c r="Y163" i="15"/>
  <c r="X163" i="15"/>
  <c r="W163" i="15"/>
  <c r="AF162" i="15"/>
  <c r="AE162" i="15"/>
  <c r="AD162" i="15"/>
  <c r="AC162" i="15"/>
  <c r="AB162" i="15"/>
  <c r="AA162" i="15"/>
  <c r="Z162" i="15"/>
  <c r="Y162" i="15"/>
  <c r="X162" i="15"/>
  <c r="W162" i="15"/>
  <c r="AF161" i="15"/>
  <c r="AE161" i="15"/>
  <c r="AD161" i="15"/>
  <c r="AC161" i="15"/>
  <c r="AB161" i="15"/>
  <c r="AA161" i="15"/>
  <c r="Z161" i="15"/>
  <c r="Y161" i="15"/>
  <c r="X161" i="15"/>
  <c r="W161" i="15"/>
  <c r="AF156" i="15"/>
  <c r="AE156" i="15"/>
  <c r="AD156" i="15"/>
  <c r="AC156" i="15"/>
  <c r="AB156" i="15"/>
  <c r="AA156" i="15"/>
  <c r="Z156" i="15"/>
  <c r="Y156" i="15"/>
  <c r="X156" i="15"/>
  <c r="W156" i="15"/>
  <c r="AF155" i="15"/>
  <c r="AE155" i="15"/>
  <c r="AD155" i="15"/>
  <c r="AC155" i="15"/>
  <c r="AB155" i="15"/>
  <c r="AA155" i="15"/>
  <c r="Z155" i="15"/>
  <c r="Y155" i="15"/>
  <c r="X155" i="15"/>
  <c r="W155" i="15"/>
  <c r="AF154" i="15"/>
  <c r="AE154" i="15"/>
  <c r="AD154" i="15"/>
  <c r="AC154" i="15"/>
  <c r="AB154" i="15"/>
  <c r="AA154" i="15"/>
  <c r="Z154" i="15"/>
  <c r="Y154" i="15"/>
  <c r="X154" i="15"/>
  <c r="W154" i="15"/>
  <c r="AF153" i="15"/>
  <c r="AE153" i="15"/>
  <c r="AD153" i="15"/>
  <c r="AC153" i="15"/>
  <c r="AB153" i="15"/>
  <c r="AA153" i="15"/>
  <c r="Z153" i="15"/>
  <c r="Y153" i="15"/>
  <c r="X153" i="15"/>
  <c r="W153" i="15"/>
  <c r="AF152" i="15"/>
  <c r="AE152" i="15"/>
  <c r="AD152" i="15"/>
  <c r="AC152" i="15"/>
  <c r="AB152" i="15"/>
  <c r="AA152" i="15"/>
  <c r="Z152" i="15"/>
  <c r="Y152" i="15"/>
  <c r="X152" i="15"/>
  <c r="W152" i="15"/>
  <c r="AF151" i="15"/>
  <c r="AE151" i="15"/>
  <c r="AD151" i="15"/>
  <c r="AC151" i="15"/>
  <c r="AB151" i="15"/>
  <c r="AA151" i="15"/>
  <c r="Z151" i="15"/>
  <c r="Y151" i="15"/>
  <c r="X151" i="15"/>
  <c r="W151" i="15"/>
  <c r="AF150" i="15"/>
  <c r="AE150" i="15"/>
  <c r="AD150" i="15"/>
  <c r="AC150" i="15"/>
  <c r="AB150" i="15"/>
  <c r="AA150" i="15"/>
  <c r="Z150" i="15"/>
  <c r="Y150" i="15"/>
  <c r="X150" i="15"/>
  <c r="W150" i="15"/>
  <c r="AF149" i="15"/>
  <c r="AE149" i="15"/>
  <c r="AD149" i="15"/>
  <c r="AC149" i="15"/>
  <c r="AB149" i="15"/>
  <c r="AA149" i="15"/>
  <c r="Z149" i="15"/>
  <c r="Y149" i="15"/>
  <c r="X149" i="15"/>
  <c r="W149" i="15"/>
  <c r="AF148" i="15"/>
  <c r="AE148" i="15"/>
  <c r="AD148" i="15"/>
  <c r="AC148" i="15"/>
  <c r="AB148" i="15"/>
  <c r="AA148" i="15"/>
  <c r="Z148" i="15"/>
  <c r="Y148" i="15"/>
  <c r="X148" i="15"/>
  <c r="W148" i="15"/>
  <c r="AF147" i="15"/>
  <c r="AE147" i="15"/>
  <c r="AD147" i="15"/>
  <c r="AC147" i="15"/>
  <c r="AB147" i="15"/>
  <c r="AA147" i="15"/>
  <c r="Z147" i="15"/>
  <c r="Y147" i="15"/>
  <c r="X147" i="15"/>
  <c r="W147" i="15"/>
  <c r="AF146" i="15"/>
  <c r="AE146" i="15"/>
  <c r="AD146" i="15"/>
  <c r="AC146" i="15"/>
  <c r="AB146" i="15"/>
  <c r="AA146" i="15"/>
  <c r="Z146" i="15"/>
  <c r="Y146" i="15"/>
  <c r="X146" i="15"/>
  <c r="W146" i="15"/>
  <c r="AF145" i="15"/>
  <c r="AE145" i="15"/>
  <c r="AD145" i="15"/>
  <c r="AC145" i="15"/>
  <c r="AB145" i="15"/>
  <c r="AA145" i="15"/>
  <c r="Z145" i="15"/>
  <c r="Y145" i="15"/>
  <c r="X145" i="15"/>
  <c r="W145" i="15"/>
  <c r="AF144" i="15"/>
  <c r="AE144" i="15"/>
  <c r="AD144" i="15"/>
  <c r="AC144" i="15"/>
  <c r="AB144" i="15"/>
  <c r="AA144" i="15"/>
  <c r="Z144" i="15"/>
  <c r="Y144" i="15"/>
  <c r="X144" i="15"/>
  <c r="W144" i="15"/>
  <c r="AF143" i="15"/>
  <c r="AE143" i="15"/>
  <c r="AD143" i="15"/>
  <c r="AC143" i="15"/>
  <c r="AB143" i="15"/>
  <c r="AA143" i="15"/>
  <c r="Z143" i="15"/>
  <c r="Y143" i="15"/>
  <c r="X143" i="15"/>
  <c r="W143" i="15"/>
  <c r="AF142" i="15"/>
  <c r="AE142" i="15"/>
  <c r="AD142" i="15"/>
  <c r="AC142" i="15"/>
  <c r="AB142" i="15"/>
  <c r="AA142" i="15"/>
  <c r="Z142" i="15"/>
  <c r="Y142" i="15"/>
  <c r="X142" i="15"/>
  <c r="W142" i="15"/>
  <c r="AF137" i="15"/>
  <c r="AE137" i="15"/>
  <c r="AD137" i="15"/>
  <c r="AC137" i="15"/>
  <c r="AB137" i="15"/>
  <c r="AA137" i="15"/>
  <c r="Z137" i="15"/>
  <c r="Y137" i="15"/>
  <c r="X137" i="15"/>
  <c r="W137" i="15"/>
  <c r="AF136" i="15"/>
  <c r="AE136" i="15"/>
  <c r="AD136" i="15"/>
  <c r="AC136" i="15"/>
  <c r="AB136" i="15"/>
  <c r="AA136" i="15"/>
  <c r="Z136" i="15"/>
  <c r="Y136" i="15"/>
  <c r="X136" i="15"/>
  <c r="W136" i="15"/>
  <c r="AF135" i="15"/>
  <c r="AE135" i="15"/>
  <c r="AD135" i="15"/>
  <c r="AC135" i="15"/>
  <c r="AB135" i="15"/>
  <c r="AA135" i="15"/>
  <c r="Z135" i="15"/>
  <c r="Y135" i="15"/>
  <c r="X135" i="15"/>
  <c r="W135" i="15"/>
  <c r="AF134" i="15"/>
  <c r="AE134" i="15"/>
  <c r="AD134" i="15"/>
  <c r="AC134" i="15"/>
  <c r="AB134" i="15"/>
  <c r="AA134" i="15"/>
  <c r="Z134" i="15"/>
  <c r="Y134" i="15"/>
  <c r="X134" i="15"/>
  <c r="W134" i="15"/>
  <c r="AF133" i="15"/>
  <c r="AE133" i="15"/>
  <c r="AD133" i="15"/>
  <c r="AC133" i="15"/>
  <c r="AB133" i="15"/>
  <c r="AA133" i="15"/>
  <c r="Z133" i="15"/>
  <c r="Y133" i="15"/>
  <c r="X133" i="15"/>
  <c r="W133" i="15"/>
  <c r="AF132" i="15"/>
  <c r="AE132" i="15"/>
  <c r="AD132" i="15"/>
  <c r="AC132" i="15"/>
  <c r="AB132" i="15"/>
  <c r="AA132" i="15"/>
  <c r="Z132" i="15"/>
  <c r="Y132" i="15"/>
  <c r="X132" i="15"/>
  <c r="W132" i="15"/>
  <c r="AF131" i="15"/>
  <c r="AE131" i="15"/>
  <c r="AD131" i="15"/>
  <c r="AC131" i="15"/>
  <c r="AB131" i="15"/>
  <c r="AA131" i="15"/>
  <c r="Z131" i="15"/>
  <c r="Y131" i="15"/>
  <c r="X131" i="15"/>
  <c r="W131" i="15"/>
  <c r="AF130" i="15"/>
  <c r="AE130" i="15"/>
  <c r="AD130" i="15"/>
  <c r="AC130" i="15"/>
  <c r="AB130" i="15"/>
  <c r="AA130" i="15"/>
  <c r="Z130" i="15"/>
  <c r="Y130" i="15"/>
  <c r="X130" i="15"/>
  <c r="W130" i="15"/>
  <c r="AF129" i="15"/>
  <c r="AE129" i="15"/>
  <c r="AD129" i="15"/>
  <c r="AC129" i="15"/>
  <c r="AB129" i="15"/>
  <c r="AA129" i="15"/>
  <c r="Z129" i="15"/>
  <c r="Y129" i="15"/>
  <c r="X129" i="15"/>
  <c r="W129" i="15"/>
  <c r="AF128" i="15"/>
  <c r="AE128" i="15"/>
  <c r="AD128" i="15"/>
  <c r="AC128" i="15"/>
  <c r="AB128" i="15"/>
  <c r="AA128" i="15"/>
  <c r="Z128" i="15"/>
  <c r="Y128" i="15"/>
  <c r="X128" i="15"/>
  <c r="W128" i="15"/>
  <c r="AF127" i="15"/>
  <c r="AE127" i="15"/>
  <c r="AD127" i="15"/>
  <c r="AC127" i="15"/>
  <c r="AB127" i="15"/>
  <c r="AA127" i="15"/>
  <c r="Z127" i="15"/>
  <c r="Y127" i="15"/>
  <c r="X127" i="15"/>
  <c r="W127" i="15"/>
  <c r="AF126" i="15"/>
  <c r="AE126" i="15"/>
  <c r="AD126" i="15"/>
  <c r="AC126" i="15"/>
  <c r="AB126" i="15"/>
  <c r="AA126" i="15"/>
  <c r="Z126" i="15"/>
  <c r="Y126" i="15"/>
  <c r="X126" i="15"/>
  <c r="W126" i="15"/>
  <c r="AF125" i="15"/>
  <c r="AE125" i="15"/>
  <c r="AD125" i="15"/>
  <c r="AC125" i="15"/>
  <c r="AB125" i="15"/>
  <c r="AA125" i="15"/>
  <c r="Z125" i="15"/>
  <c r="Y125" i="15"/>
  <c r="X125" i="15"/>
  <c r="W125" i="15"/>
  <c r="AF124" i="15"/>
  <c r="AE124" i="15"/>
  <c r="AD124" i="15"/>
  <c r="AC124" i="15"/>
  <c r="AB124" i="15"/>
  <c r="AA124" i="15"/>
  <c r="Z124" i="15"/>
  <c r="Y124" i="15"/>
  <c r="X124" i="15"/>
  <c r="W124" i="15"/>
  <c r="AF123" i="15"/>
  <c r="AE123" i="15"/>
  <c r="AD123" i="15"/>
  <c r="AC123" i="15"/>
  <c r="AB123" i="15"/>
  <c r="AA123" i="15"/>
  <c r="Z123" i="15"/>
  <c r="Y123" i="15"/>
  <c r="X123" i="15"/>
  <c r="W123" i="15"/>
  <c r="AF118" i="15"/>
  <c r="AE118" i="15"/>
  <c r="AD118" i="15"/>
  <c r="AC118" i="15"/>
  <c r="AB118" i="15"/>
  <c r="AA118" i="15"/>
  <c r="Z118" i="15"/>
  <c r="Y118" i="15"/>
  <c r="X118" i="15"/>
  <c r="W118" i="15"/>
  <c r="AF117" i="15"/>
  <c r="AE117" i="15"/>
  <c r="AD117" i="15"/>
  <c r="AC117" i="15"/>
  <c r="AB117" i="15"/>
  <c r="AA117" i="15"/>
  <c r="Z117" i="15"/>
  <c r="Y117" i="15"/>
  <c r="X117" i="15"/>
  <c r="W117" i="15"/>
  <c r="AF116" i="15"/>
  <c r="AE116" i="15"/>
  <c r="AD116" i="15"/>
  <c r="AC116" i="15"/>
  <c r="AB116" i="15"/>
  <c r="AA116" i="15"/>
  <c r="Z116" i="15"/>
  <c r="Y116" i="15"/>
  <c r="X116" i="15"/>
  <c r="W116" i="15"/>
  <c r="AF115" i="15"/>
  <c r="AE115" i="15"/>
  <c r="AD115" i="15"/>
  <c r="AC115" i="15"/>
  <c r="AB115" i="15"/>
  <c r="AA115" i="15"/>
  <c r="Z115" i="15"/>
  <c r="Y115" i="15"/>
  <c r="X115" i="15"/>
  <c r="W115" i="15"/>
  <c r="AF114" i="15"/>
  <c r="AE114" i="15"/>
  <c r="AD114" i="15"/>
  <c r="AC114" i="15"/>
  <c r="AB114" i="15"/>
  <c r="AA114" i="15"/>
  <c r="Z114" i="15"/>
  <c r="Y114" i="15"/>
  <c r="X114" i="15"/>
  <c r="W114" i="15"/>
  <c r="AF113" i="15"/>
  <c r="AE113" i="15"/>
  <c r="AD113" i="15"/>
  <c r="AC113" i="15"/>
  <c r="AB113" i="15"/>
  <c r="AA113" i="15"/>
  <c r="Z113" i="15"/>
  <c r="Y113" i="15"/>
  <c r="X113" i="15"/>
  <c r="W113" i="15"/>
  <c r="AF112" i="15"/>
  <c r="AE112" i="15"/>
  <c r="AD112" i="15"/>
  <c r="AC112" i="15"/>
  <c r="AB112" i="15"/>
  <c r="AA112" i="15"/>
  <c r="Z112" i="15"/>
  <c r="Y112" i="15"/>
  <c r="X112" i="15"/>
  <c r="W112" i="15"/>
  <c r="AF111" i="15"/>
  <c r="AE111" i="15"/>
  <c r="AD111" i="15"/>
  <c r="AC111" i="15"/>
  <c r="AB111" i="15"/>
  <c r="AA111" i="15"/>
  <c r="Z111" i="15"/>
  <c r="Y111" i="15"/>
  <c r="X111" i="15"/>
  <c r="W111" i="15"/>
  <c r="AF110" i="15"/>
  <c r="AE110" i="15"/>
  <c r="AD110" i="15"/>
  <c r="AC110" i="15"/>
  <c r="AB110" i="15"/>
  <c r="AA110" i="15"/>
  <c r="Z110" i="15"/>
  <c r="Y110" i="15"/>
  <c r="X110" i="15"/>
  <c r="W110" i="15"/>
  <c r="AF109" i="15"/>
  <c r="AE109" i="15"/>
  <c r="AD109" i="15"/>
  <c r="AC109" i="15"/>
  <c r="AB109" i="15"/>
  <c r="AA109" i="15"/>
  <c r="Z109" i="15"/>
  <c r="Y109" i="15"/>
  <c r="X109" i="15"/>
  <c r="W109" i="15"/>
  <c r="AF108" i="15"/>
  <c r="AE108" i="15"/>
  <c r="AD108" i="15"/>
  <c r="AC108" i="15"/>
  <c r="AB108" i="15"/>
  <c r="AA108" i="15"/>
  <c r="Z108" i="15"/>
  <c r="Y108" i="15"/>
  <c r="X108" i="15"/>
  <c r="W108" i="15"/>
  <c r="AF107" i="15"/>
  <c r="AE107" i="15"/>
  <c r="AD107" i="15"/>
  <c r="AC107" i="15"/>
  <c r="AB107" i="15"/>
  <c r="AA107" i="15"/>
  <c r="Z107" i="15"/>
  <c r="Y107" i="15"/>
  <c r="X107" i="15"/>
  <c r="W107" i="15"/>
  <c r="AF106" i="15"/>
  <c r="AE106" i="15"/>
  <c r="AD106" i="15"/>
  <c r="AC106" i="15"/>
  <c r="AB106" i="15"/>
  <c r="AA106" i="15"/>
  <c r="Z106" i="15"/>
  <c r="Y106" i="15"/>
  <c r="X106" i="15"/>
  <c r="W106" i="15"/>
  <c r="AF105" i="15"/>
  <c r="AE105" i="15"/>
  <c r="AD105" i="15"/>
  <c r="AC105" i="15"/>
  <c r="AB105" i="15"/>
  <c r="AA105" i="15"/>
  <c r="Z105" i="15"/>
  <c r="Y105" i="15"/>
  <c r="X105" i="15"/>
  <c r="W105" i="15"/>
  <c r="AF104" i="15"/>
  <c r="AE104" i="15"/>
  <c r="AD104" i="15"/>
  <c r="AC104" i="15"/>
  <c r="AB104" i="15"/>
  <c r="AA104" i="15"/>
  <c r="Z104" i="15"/>
  <c r="Y104" i="15"/>
  <c r="X104" i="15"/>
  <c r="W104" i="15"/>
  <c r="AF99" i="15"/>
  <c r="AE99" i="15"/>
  <c r="AD99" i="15"/>
  <c r="AC99" i="15"/>
  <c r="AB99" i="15"/>
  <c r="AA99" i="15"/>
  <c r="Z99" i="15"/>
  <c r="Y99" i="15"/>
  <c r="X99" i="15"/>
  <c r="W99" i="15"/>
  <c r="AF98" i="15"/>
  <c r="AE98" i="15"/>
  <c r="AD98" i="15"/>
  <c r="AC98" i="15"/>
  <c r="AB98" i="15"/>
  <c r="AA98" i="15"/>
  <c r="Z98" i="15"/>
  <c r="Y98" i="15"/>
  <c r="X98" i="15"/>
  <c r="W98" i="15"/>
  <c r="AF97" i="15"/>
  <c r="AE97" i="15"/>
  <c r="AD97" i="15"/>
  <c r="AC97" i="15"/>
  <c r="AB97" i="15"/>
  <c r="AA97" i="15"/>
  <c r="Z97" i="15"/>
  <c r="Y97" i="15"/>
  <c r="X97" i="15"/>
  <c r="W97" i="15"/>
  <c r="AF96" i="15"/>
  <c r="AE96" i="15"/>
  <c r="AD96" i="15"/>
  <c r="AC96" i="15"/>
  <c r="AB96" i="15"/>
  <c r="AA96" i="15"/>
  <c r="Z96" i="15"/>
  <c r="Y96" i="15"/>
  <c r="X96" i="15"/>
  <c r="W96" i="15"/>
  <c r="AF95" i="15"/>
  <c r="AE95" i="15"/>
  <c r="AD95" i="15"/>
  <c r="AC95" i="15"/>
  <c r="AB95" i="15"/>
  <c r="AA95" i="15"/>
  <c r="Z95" i="15"/>
  <c r="Y95" i="15"/>
  <c r="X95" i="15"/>
  <c r="W95" i="15"/>
  <c r="AF94" i="15"/>
  <c r="AE94" i="15"/>
  <c r="AD94" i="15"/>
  <c r="AC94" i="15"/>
  <c r="AB94" i="15"/>
  <c r="AA94" i="15"/>
  <c r="Z94" i="15"/>
  <c r="Y94" i="15"/>
  <c r="X94" i="15"/>
  <c r="W94" i="15"/>
  <c r="AF93" i="15"/>
  <c r="AE93" i="15"/>
  <c r="AD93" i="15"/>
  <c r="AC93" i="15"/>
  <c r="AB93" i="15"/>
  <c r="AA93" i="15"/>
  <c r="Z93" i="15"/>
  <c r="Y93" i="15"/>
  <c r="X93" i="15"/>
  <c r="W93" i="15"/>
  <c r="AF92" i="15"/>
  <c r="AE92" i="15"/>
  <c r="AD92" i="15"/>
  <c r="AC92" i="15"/>
  <c r="AB92" i="15"/>
  <c r="AA92" i="15"/>
  <c r="Z92" i="15"/>
  <c r="Y92" i="15"/>
  <c r="X92" i="15"/>
  <c r="W92" i="15"/>
  <c r="AF91" i="15"/>
  <c r="AE91" i="15"/>
  <c r="AD91" i="15"/>
  <c r="AC91" i="15"/>
  <c r="AB91" i="15"/>
  <c r="AA91" i="15"/>
  <c r="Z91" i="15"/>
  <c r="Y91" i="15"/>
  <c r="X91" i="15"/>
  <c r="W91" i="15"/>
  <c r="AF90" i="15"/>
  <c r="AE90" i="15"/>
  <c r="AD90" i="15"/>
  <c r="AC90" i="15"/>
  <c r="AB90" i="15"/>
  <c r="AA90" i="15"/>
  <c r="Z90" i="15"/>
  <c r="Y90" i="15"/>
  <c r="X90" i="15"/>
  <c r="W90" i="15"/>
  <c r="AF89" i="15"/>
  <c r="AE89" i="15"/>
  <c r="AD89" i="15"/>
  <c r="AC89" i="15"/>
  <c r="AB89" i="15"/>
  <c r="AA89" i="15"/>
  <c r="Z89" i="15"/>
  <c r="Y89" i="15"/>
  <c r="X89" i="15"/>
  <c r="W89" i="15"/>
  <c r="AF88" i="15"/>
  <c r="AE88" i="15"/>
  <c r="AD88" i="15"/>
  <c r="AC88" i="15"/>
  <c r="AB88" i="15"/>
  <c r="AA88" i="15"/>
  <c r="Z88" i="15"/>
  <c r="Y88" i="15"/>
  <c r="X88" i="15"/>
  <c r="W88" i="15"/>
  <c r="AF87" i="15"/>
  <c r="AE87" i="15"/>
  <c r="AD87" i="15"/>
  <c r="AC87" i="15"/>
  <c r="AB87" i="15"/>
  <c r="AA87" i="15"/>
  <c r="Z87" i="15"/>
  <c r="Y87" i="15"/>
  <c r="X87" i="15"/>
  <c r="W87" i="15"/>
  <c r="AF86" i="15"/>
  <c r="AE86" i="15"/>
  <c r="AD86" i="15"/>
  <c r="AC86" i="15"/>
  <c r="AB86" i="15"/>
  <c r="AA86" i="15"/>
  <c r="Z86" i="15"/>
  <c r="Y86" i="15"/>
  <c r="X86" i="15"/>
  <c r="W86" i="15"/>
  <c r="AF85" i="15"/>
  <c r="AE85" i="15"/>
  <c r="AD85" i="15"/>
  <c r="AC85" i="15"/>
  <c r="AB85" i="15"/>
  <c r="X20" i="15"/>
  <c r="AA85" i="15"/>
  <c r="Z85" i="15"/>
  <c r="Y85" i="15"/>
  <c r="X85" i="15"/>
  <c r="W85" i="15"/>
  <c r="J61" i="15"/>
  <c r="J80" i="15"/>
  <c r="J99" i="15"/>
  <c r="I61" i="15"/>
  <c r="I80" i="15"/>
  <c r="I99" i="15"/>
  <c r="J60" i="15"/>
  <c r="J79" i="15"/>
  <c r="J98" i="15"/>
  <c r="I60" i="15"/>
  <c r="I79" i="15"/>
  <c r="I98" i="15"/>
  <c r="J59" i="15"/>
  <c r="J78" i="15"/>
  <c r="J97" i="15"/>
  <c r="I59" i="15"/>
  <c r="I78" i="15"/>
  <c r="I97" i="15"/>
  <c r="J58" i="15"/>
  <c r="J77" i="15"/>
  <c r="J96" i="15"/>
  <c r="I58" i="15"/>
  <c r="I77" i="15"/>
  <c r="I96" i="15"/>
  <c r="J57" i="15"/>
  <c r="J76" i="15"/>
  <c r="J95" i="15"/>
  <c r="I57" i="15"/>
  <c r="I76" i="15"/>
  <c r="I95" i="15"/>
  <c r="J56" i="15"/>
  <c r="J75" i="15"/>
  <c r="J94" i="15"/>
  <c r="I56" i="15"/>
  <c r="I75" i="15"/>
  <c r="I94" i="15"/>
  <c r="J55" i="15"/>
  <c r="J74" i="15"/>
  <c r="J93" i="15"/>
  <c r="J188" i="15"/>
  <c r="I55" i="15"/>
  <c r="I74" i="15"/>
  <c r="I93" i="15"/>
  <c r="J54" i="15"/>
  <c r="J73" i="15"/>
  <c r="J92" i="15"/>
  <c r="I54" i="15"/>
  <c r="I73" i="15"/>
  <c r="I92" i="15"/>
  <c r="J53" i="15"/>
  <c r="J72" i="15"/>
  <c r="J91" i="15"/>
  <c r="I53" i="15"/>
  <c r="I72" i="15"/>
  <c r="I91" i="15"/>
  <c r="I186" i="15"/>
  <c r="J52" i="15"/>
  <c r="J71" i="15"/>
  <c r="J90" i="15"/>
  <c r="I52" i="15"/>
  <c r="I71" i="15"/>
  <c r="I90" i="15"/>
  <c r="J51" i="15"/>
  <c r="J70" i="15"/>
  <c r="J89" i="15"/>
  <c r="I51" i="15"/>
  <c r="I70" i="15"/>
  <c r="I89" i="15"/>
  <c r="J50" i="15"/>
  <c r="J69" i="15"/>
  <c r="J88" i="15"/>
  <c r="I50" i="15"/>
  <c r="I69" i="15"/>
  <c r="I88" i="15"/>
  <c r="J49" i="15"/>
  <c r="J68" i="15"/>
  <c r="J87" i="15"/>
  <c r="I49" i="15"/>
  <c r="I68" i="15"/>
  <c r="I87" i="15"/>
  <c r="J48" i="15"/>
  <c r="J67" i="15"/>
  <c r="J86" i="15"/>
  <c r="I48" i="15"/>
  <c r="I67" i="15"/>
  <c r="I86" i="15"/>
  <c r="J47" i="15"/>
  <c r="J66" i="15"/>
  <c r="J85" i="15"/>
  <c r="I47" i="15"/>
  <c r="I66" i="15"/>
  <c r="I85" i="15"/>
  <c r="J46" i="15"/>
  <c r="I46" i="15"/>
  <c r="J45" i="15"/>
  <c r="I45" i="15"/>
  <c r="J44" i="15"/>
  <c r="I44" i="15"/>
  <c r="W20" i="15"/>
  <c r="S20" i="15"/>
  <c r="W19" i="15"/>
  <c r="T19" i="15"/>
  <c r="S19" i="15"/>
  <c r="W18" i="15"/>
  <c r="S18" i="15"/>
  <c r="Y17" i="15"/>
  <c r="W17" i="15"/>
  <c r="S17" i="15"/>
  <c r="W16" i="15"/>
  <c r="S16" i="15"/>
  <c r="Y15" i="15"/>
  <c r="W15" i="15"/>
  <c r="S15" i="15"/>
  <c r="W14" i="15"/>
  <c r="T14" i="15"/>
  <c r="S14" i="15"/>
  <c r="U14" i="15"/>
  <c r="V14" i="15"/>
  <c r="W13" i="15"/>
  <c r="S13" i="15"/>
  <c r="W12" i="15"/>
  <c r="T12" i="15"/>
  <c r="S12" i="15"/>
  <c r="X16" i="15"/>
  <c r="Y18" i="15"/>
  <c r="T24" i="15"/>
  <c r="Y13" i="15"/>
  <c r="T15" i="15"/>
  <c r="U16" i="15"/>
  <c r="X19" i="15"/>
  <c r="Y21" i="15"/>
  <c r="X22" i="15"/>
  <c r="L204" i="15"/>
  <c r="L205" i="15"/>
  <c r="L215" i="15"/>
  <c r="L225" i="15"/>
  <c r="L235" i="15"/>
  <c r="L245" i="15"/>
  <c r="L255" i="15"/>
  <c r="L265" i="15"/>
  <c r="L275" i="15"/>
  <c r="L285" i="15"/>
  <c r="L295" i="15"/>
  <c r="L305" i="15"/>
  <c r="L315" i="15"/>
  <c r="L325" i="15"/>
  <c r="L335" i="15"/>
  <c r="L345" i="15"/>
  <c r="M213" i="15"/>
  <c r="M223" i="15"/>
  <c r="M233" i="15"/>
  <c r="M243" i="15"/>
  <c r="M253" i="15"/>
  <c r="M263" i="15"/>
  <c r="M273" i="15"/>
  <c r="M283" i="15"/>
  <c r="M293" i="15"/>
  <c r="M303" i="15"/>
  <c r="M313" i="15"/>
  <c r="M323" i="15"/>
  <c r="M333" i="15"/>
  <c r="M343" i="15"/>
  <c r="I110" i="15"/>
  <c r="I129" i="15"/>
  <c r="I148" i="15"/>
  <c r="I167" i="15"/>
  <c r="L206" i="15"/>
  <c r="L216" i="15"/>
  <c r="L226" i="15"/>
  <c r="L236" i="15"/>
  <c r="L246" i="15"/>
  <c r="L256" i="15"/>
  <c r="L266" i="15"/>
  <c r="L276" i="15"/>
  <c r="L286" i="15"/>
  <c r="L296" i="15"/>
  <c r="L306" i="15"/>
  <c r="L316" i="15"/>
  <c r="L326" i="15"/>
  <c r="L336" i="15"/>
  <c r="L346" i="15"/>
  <c r="L214" i="15"/>
  <c r="L224" i="15"/>
  <c r="L234" i="15"/>
  <c r="L244" i="15"/>
  <c r="L254" i="15"/>
  <c r="L264" i="15"/>
  <c r="L274" i="15"/>
  <c r="L284" i="15"/>
  <c r="L294" i="15"/>
  <c r="L304" i="15"/>
  <c r="L314" i="15"/>
  <c r="L324" i="15"/>
  <c r="L334" i="15"/>
  <c r="L344" i="15"/>
  <c r="L207" i="15"/>
  <c r="L208" i="15"/>
  <c r="L217" i="15"/>
  <c r="L227" i="15"/>
  <c r="L237" i="15"/>
  <c r="L247" i="15"/>
  <c r="L257" i="15"/>
  <c r="L267" i="15"/>
  <c r="L277" i="15"/>
  <c r="L287" i="15"/>
  <c r="L297" i="15"/>
  <c r="L307" i="15"/>
  <c r="L317" i="15"/>
  <c r="L327" i="15"/>
  <c r="L337" i="15"/>
  <c r="L347" i="15"/>
  <c r="J109" i="15"/>
  <c r="J128" i="15"/>
  <c r="J147" i="15"/>
  <c r="J166" i="15"/>
  <c r="J185" i="15"/>
  <c r="I194" i="15"/>
  <c r="I118" i="15"/>
  <c r="I137" i="15"/>
  <c r="I156" i="15"/>
  <c r="I175" i="15"/>
  <c r="J118" i="15"/>
  <c r="J137" i="15"/>
  <c r="J156" i="15"/>
  <c r="J175" i="15"/>
  <c r="J194" i="15"/>
  <c r="J184" i="15"/>
  <c r="J108" i="15"/>
  <c r="J127" i="15"/>
  <c r="J146" i="15"/>
  <c r="J165" i="15"/>
  <c r="M214" i="15"/>
  <c r="M224" i="15"/>
  <c r="M234" i="15"/>
  <c r="M244" i="15"/>
  <c r="M254" i="15"/>
  <c r="M264" i="15"/>
  <c r="M274" i="15"/>
  <c r="M284" i="15"/>
  <c r="M294" i="15"/>
  <c r="M304" i="15"/>
  <c r="M314" i="15"/>
  <c r="M324" i="15"/>
  <c r="M334" i="15"/>
  <c r="M344" i="15"/>
  <c r="M205" i="15"/>
  <c r="J186" i="15"/>
  <c r="J110" i="15"/>
  <c r="J129" i="15"/>
  <c r="J148" i="15"/>
  <c r="J167" i="15"/>
  <c r="J117" i="15"/>
  <c r="J136" i="15"/>
  <c r="J155" i="15"/>
  <c r="J174" i="15"/>
  <c r="J193" i="15"/>
  <c r="I193" i="15"/>
  <c r="I117" i="15"/>
  <c r="I136" i="15"/>
  <c r="I155" i="15"/>
  <c r="I174" i="15"/>
  <c r="J187" i="15"/>
  <c r="J111" i="15"/>
  <c r="J130" i="15"/>
  <c r="J149" i="15"/>
  <c r="J168" i="15"/>
  <c r="I112" i="15"/>
  <c r="I131" i="15"/>
  <c r="I150" i="15"/>
  <c r="I169" i="15"/>
  <c r="I188" i="15"/>
  <c r="I181" i="15"/>
  <c r="I105" i="15"/>
  <c r="I124" i="15"/>
  <c r="I143" i="15"/>
  <c r="I162" i="15"/>
  <c r="Y20" i="15"/>
  <c r="Z20" i="15"/>
  <c r="T13" i="15"/>
  <c r="U13" i="15"/>
  <c r="V13" i="15"/>
  <c r="I113" i="15"/>
  <c r="I132" i="15"/>
  <c r="I151" i="15"/>
  <c r="I170" i="15"/>
  <c r="I189" i="15"/>
  <c r="J113" i="15"/>
  <c r="J132" i="15"/>
  <c r="J151" i="15"/>
  <c r="J170" i="15"/>
  <c r="J189" i="15"/>
  <c r="I114" i="15"/>
  <c r="I133" i="15"/>
  <c r="I152" i="15"/>
  <c r="I171" i="15"/>
  <c r="I190" i="15"/>
  <c r="I185" i="15"/>
  <c r="I109" i="15"/>
  <c r="I128" i="15"/>
  <c r="I147" i="15"/>
  <c r="I166" i="15"/>
  <c r="J114" i="15"/>
  <c r="J133" i="15"/>
  <c r="J152" i="15"/>
  <c r="J171" i="15"/>
  <c r="J190" i="15"/>
  <c r="I180" i="15"/>
  <c r="I104" i="15"/>
  <c r="I123" i="15"/>
  <c r="I142" i="15"/>
  <c r="I161" i="15"/>
  <c r="I191" i="15"/>
  <c r="I115" i="15"/>
  <c r="I134" i="15"/>
  <c r="I153" i="15"/>
  <c r="I172" i="15"/>
  <c r="J106" i="15"/>
  <c r="J125" i="15"/>
  <c r="J144" i="15"/>
  <c r="J163" i="15"/>
  <c r="J182" i="15"/>
  <c r="J191" i="15"/>
  <c r="J115" i="15"/>
  <c r="J134" i="15"/>
  <c r="J153" i="15"/>
  <c r="J172" i="15"/>
  <c r="U15" i="15"/>
  <c r="V15" i="15"/>
  <c r="I107" i="15"/>
  <c r="I126" i="15"/>
  <c r="I145" i="15"/>
  <c r="I164" i="15"/>
  <c r="I183" i="15"/>
  <c r="I187" i="15"/>
  <c r="I111" i="15"/>
  <c r="I130" i="15"/>
  <c r="I149" i="15"/>
  <c r="I168" i="15"/>
  <c r="I106" i="15"/>
  <c r="I125" i="15"/>
  <c r="I144" i="15"/>
  <c r="I163" i="15"/>
  <c r="I182" i="15"/>
  <c r="J183" i="15"/>
  <c r="J107" i="15"/>
  <c r="J126" i="15"/>
  <c r="J145" i="15"/>
  <c r="J164" i="15"/>
  <c r="I192" i="15"/>
  <c r="I116" i="15"/>
  <c r="I135" i="15"/>
  <c r="I154" i="15"/>
  <c r="I173" i="15"/>
  <c r="J105" i="15"/>
  <c r="J124" i="15"/>
  <c r="J143" i="15"/>
  <c r="J162" i="15"/>
  <c r="J181" i="15"/>
  <c r="J180" i="15"/>
  <c r="J104" i="15"/>
  <c r="J123" i="15"/>
  <c r="J142" i="15"/>
  <c r="J161" i="15"/>
  <c r="L209" i="15"/>
  <c r="L218" i="15"/>
  <c r="L228" i="15"/>
  <c r="L238" i="15"/>
  <c r="L248" i="15"/>
  <c r="L258" i="15"/>
  <c r="L268" i="15"/>
  <c r="L278" i="15"/>
  <c r="L288" i="15"/>
  <c r="L298" i="15"/>
  <c r="L308" i="15"/>
  <c r="L318" i="15"/>
  <c r="L328" i="15"/>
  <c r="L338" i="15"/>
  <c r="L348" i="15"/>
  <c r="I184" i="15"/>
  <c r="I108" i="15"/>
  <c r="I127" i="15"/>
  <c r="I146" i="15"/>
  <c r="I165" i="15"/>
  <c r="J116" i="15"/>
  <c r="J135" i="15"/>
  <c r="J154" i="15"/>
  <c r="J173" i="15"/>
  <c r="J192" i="15"/>
  <c r="X15" i="15"/>
  <c r="Z15" i="15"/>
  <c r="X18" i="15"/>
  <c r="Z18" i="15"/>
  <c r="J112" i="15"/>
  <c r="J131" i="15"/>
  <c r="J150" i="15"/>
  <c r="J169" i="15"/>
  <c r="U24" i="15"/>
  <c r="Y14" i="15"/>
  <c r="U19" i="15"/>
  <c r="V19" i="15"/>
  <c r="Y12" i="15"/>
  <c r="X24" i="15"/>
  <c r="Y24" i="15"/>
  <c r="Y19" i="15"/>
  <c r="Z19" i="15"/>
  <c r="U23" i="15"/>
  <c r="W22" i="15"/>
  <c r="Y22" i="15"/>
  <c r="Z22" i="15"/>
  <c r="X12" i="15"/>
  <c r="Z12" i="15"/>
  <c r="U21" i="15"/>
  <c r="T22" i="15"/>
  <c r="U22" i="15"/>
  <c r="X21" i="15"/>
  <c r="S21" i="15"/>
  <c r="T20" i="15"/>
  <c r="T23" i="15"/>
  <c r="X23" i="15"/>
  <c r="S22" i="15"/>
  <c r="V22" i="15"/>
  <c r="W24" i="15"/>
  <c r="X14" i="15"/>
  <c r="U33" i="3"/>
  <c r="T18" i="15"/>
  <c r="U18" i="15"/>
  <c r="V18" i="15"/>
  <c r="S23" i="15"/>
  <c r="Y16" i="15"/>
  <c r="Z16" i="15"/>
  <c r="S24" i="15"/>
  <c r="V24" i="15"/>
  <c r="W23" i="15"/>
  <c r="T16" i="15"/>
  <c r="V16" i="15"/>
  <c r="T21" i="15"/>
  <c r="X13" i="15"/>
  <c r="Z13" i="15"/>
  <c r="U20" i="15"/>
  <c r="U12" i="15"/>
  <c r="V12" i="15"/>
  <c r="Y23" i="15"/>
  <c r="W21" i="15"/>
  <c r="Z21" i="15"/>
  <c r="T17" i="15"/>
  <c r="U17" i="15"/>
  <c r="V17" i="15"/>
  <c r="X17" i="15"/>
  <c r="Z17" i="15"/>
  <c r="Z23" i="15"/>
  <c r="M215" i="15"/>
  <c r="M225" i="15"/>
  <c r="M235" i="15"/>
  <c r="M245" i="15"/>
  <c r="M255" i="15"/>
  <c r="M265" i="15"/>
  <c r="M275" i="15"/>
  <c r="M285" i="15"/>
  <c r="M295" i="15"/>
  <c r="M305" i="15"/>
  <c r="M315" i="15"/>
  <c r="M325" i="15"/>
  <c r="M335" i="15"/>
  <c r="M345" i="15"/>
  <c r="M206" i="15"/>
  <c r="Z14" i="15"/>
  <c r="V20" i="15"/>
  <c r="L219" i="15"/>
  <c r="L229" i="15"/>
  <c r="L239" i="15"/>
  <c r="L249" i="15"/>
  <c r="L259" i="15"/>
  <c r="L269" i="15"/>
  <c r="L279" i="15"/>
  <c r="L289" i="15"/>
  <c r="L299" i="15"/>
  <c r="L309" i="15"/>
  <c r="L319" i="15"/>
  <c r="L329" i="15"/>
  <c r="L339" i="15"/>
  <c r="L349" i="15"/>
  <c r="L210" i="15"/>
  <c r="V23" i="15"/>
  <c r="Z24" i="15"/>
  <c r="V21" i="15"/>
  <c r="L211" i="15"/>
  <c r="L221" i="15"/>
  <c r="L231" i="15"/>
  <c r="L241" i="15"/>
  <c r="L251" i="15"/>
  <c r="L261" i="15"/>
  <c r="L271" i="15"/>
  <c r="L281" i="15"/>
  <c r="L291" i="15"/>
  <c r="L301" i="15"/>
  <c r="L311" i="15"/>
  <c r="L321" i="15"/>
  <c r="L331" i="15"/>
  <c r="L341" i="15"/>
  <c r="L351" i="15"/>
  <c r="L220" i="15"/>
  <c r="L230" i="15"/>
  <c r="L240" i="15"/>
  <c r="L250" i="15"/>
  <c r="L260" i="15"/>
  <c r="L270" i="15"/>
  <c r="L280" i="15"/>
  <c r="L290" i="15"/>
  <c r="L300" i="15"/>
  <c r="L310" i="15"/>
  <c r="L320" i="15"/>
  <c r="L330" i="15"/>
  <c r="L340" i="15"/>
  <c r="L350" i="15"/>
  <c r="M207" i="15"/>
  <c r="M216" i="15"/>
  <c r="M226" i="15"/>
  <c r="M236" i="15"/>
  <c r="M246" i="15"/>
  <c r="M256" i="15"/>
  <c r="M266" i="15"/>
  <c r="M276" i="15"/>
  <c r="M286" i="15"/>
  <c r="M296" i="15"/>
  <c r="M306" i="15"/>
  <c r="M316" i="15"/>
  <c r="M326" i="15"/>
  <c r="M336" i="15"/>
  <c r="M346" i="15"/>
  <c r="M217" i="15"/>
  <c r="M227" i="15"/>
  <c r="M237" i="15"/>
  <c r="M247" i="15"/>
  <c r="M257" i="15"/>
  <c r="M267" i="15"/>
  <c r="M277" i="15"/>
  <c r="M287" i="15"/>
  <c r="M297" i="15"/>
  <c r="M307" i="15"/>
  <c r="M317" i="15"/>
  <c r="M327" i="15"/>
  <c r="M337" i="15"/>
  <c r="M347" i="15"/>
  <c r="M208" i="15"/>
  <c r="M209" i="15"/>
  <c r="M218" i="15"/>
  <c r="M228" i="15"/>
  <c r="M238" i="15"/>
  <c r="M248" i="15"/>
  <c r="M258" i="15"/>
  <c r="M268" i="15"/>
  <c r="M278" i="15"/>
  <c r="M288" i="15"/>
  <c r="M298" i="15"/>
  <c r="M308" i="15"/>
  <c r="M318" i="15"/>
  <c r="M328" i="15"/>
  <c r="M338" i="15"/>
  <c r="M348" i="15"/>
  <c r="M219" i="15"/>
  <c r="M229" i="15"/>
  <c r="M239" i="15"/>
  <c r="M249" i="15"/>
  <c r="M259" i="15"/>
  <c r="M269" i="15"/>
  <c r="M279" i="15"/>
  <c r="M289" i="15"/>
  <c r="M299" i="15"/>
  <c r="M309" i="15"/>
  <c r="M319" i="15"/>
  <c r="M329" i="15"/>
  <c r="M339" i="15"/>
  <c r="M349" i="15"/>
  <c r="M210" i="15"/>
  <c r="M211" i="15"/>
  <c r="M221" i="15"/>
  <c r="M231" i="15"/>
  <c r="M241" i="15"/>
  <c r="M251" i="15"/>
  <c r="M261" i="15"/>
  <c r="M271" i="15"/>
  <c r="M281" i="15"/>
  <c r="M291" i="15"/>
  <c r="M301" i="15"/>
  <c r="M311" i="15"/>
  <c r="M321" i="15"/>
  <c r="M331" i="15"/>
  <c r="M341" i="15"/>
  <c r="M351" i="15"/>
  <c r="M220" i="15"/>
  <c r="M230" i="15"/>
  <c r="M240" i="15"/>
  <c r="M250" i="15"/>
  <c r="M260" i="15"/>
  <c r="M270" i="15"/>
  <c r="M280" i="15"/>
  <c r="M290" i="15"/>
  <c r="M300" i="15"/>
  <c r="M310" i="15"/>
  <c r="M320" i="15"/>
  <c r="M330" i="15"/>
  <c r="M340" i="15"/>
  <c r="M350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%displayname%</author>
  </authors>
  <commentList>
    <comment ref="E1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%displayname%:</t>
        </r>
        <r>
          <rPr>
            <sz val="9"/>
            <color indexed="81"/>
            <rFont val="Tahoma"/>
            <family val="2"/>
          </rPr>
          <t xml:space="preserve">
OBS delete if to be public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%displayname%</author>
  </authors>
  <commentList>
    <comment ref="L15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%displayname%:</t>
        </r>
        <r>
          <rPr>
            <sz val="9"/>
            <color indexed="81"/>
            <rFont val="Tahoma"/>
            <family val="2"/>
          </rPr>
          <t xml:space="preserve">
assumption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Mikkel Bosack Simonsen</author>
  </authors>
  <commentList>
    <comment ref="K50" authorId="0" shapeId="0" xr:uid="{00000000-0006-0000-0900-000001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From VT_SUP calculation on hydrogen in National Gas grid e.g. 15 % volumen</t>
        </r>
      </text>
    </comment>
    <comment ref="L50" authorId="0" shapeId="0" xr:uid="{00000000-0006-0000-0900-000002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From VT_SUP calculation on hydrogen in National Gas grid e.g. 15 % volumen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Rikke Næraa</author>
  </authors>
  <commentList>
    <comment ref="F13" authorId="0" shapeId="0" xr:uid="{00000000-0006-0000-0C00-000001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original figures from the VT OM was 100% VAROM,   
some of this cost should be changed to FIXOM. According to the technology catalog the major components of o &amp; M are : Insurance, repair, service agreement and land rent. Reapair and service agreement could be partly related to the production.</t>
        </r>
      </text>
    </comment>
  </commentList>
</comments>
</file>

<file path=xl/sharedStrings.xml><?xml version="1.0" encoding="utf-8"?>
<sst xmlns="http://schemas.openxmlformats.org/spreadsheetml/2006/main" count="7063" uniqueCount="956">
  <si>
    <t>Technologies</t>
  </si>
  <si>
    <t>~FI_T</t>
  </si>
  <si>
    <t>Mkr/MW</t>
  </si>
  <si>
    <t>Mkr/PJ</t>
  </si>
  <si>
    <t>TechName</t>
  </si>
  <si>
    <t>*TechDesc</t>
  </si>
  <si>
    <t>Region</t>
  </si>
  <si>
    <t>Comm-IN</t>
  </si>
  <si>
    <t>Comm-OUT</t>
  </si>
  <si>
    <t>EFF</t>
  </si>
  <si>
    <t>CEFF</t>
  </si>
  <si>
    <t>CHPR~UP</t>
  </si>
  <si>
    <t>CHPR</t>
  </si>
  <si>
    <t>CEH</t>
  </si>
  <si>
    <t>Share-I~UP~2010</t>
  </si>
  <si>
    <t>Share-I~UP~2012</t>
  </si>
  <si>
    <t>Share-I~UP~2015</t>
  </si>
  <si>
    <t>Share-I~UP~2020</t>
  </si>
  <si>
    <t>Share-I~UP~2025</t>
  </si>
  <si>
    <t>Share-I~UP~2050</t>
  </si>
  <si>
    <t>Share-I~UP~0</t>
  </si>
  <si>
    <t>*STOCK HET</t>
  </si>
  <si>
    <t>STOCK</t>
  </si>
  <si>
    <t>STOCK~2015</t>
  </si>
  <si>
    <t>STOCK~2020</t>
  </si>
  <si>
    <t>STOCK~2025</t>
  </si>
  <si>
    <t>STOCK~2030</t>
  </si>
  <si>
    <t>STOCK~2040</t>
  </si>
  <si>
    <t>STOCK~2050</t>
  </si>
  <si>
    <t>FIXOM</t>
  </si>
  <si>
    <t>VAROM</t>
  </si>
  <si>
    <t>CAP2ACT</t>
  </si>
  <si>
    <t>AFA</t>
  </si>
  <si>
    <t>Peak</t>
  </si>
  <si>
    <t>*PlantName</t>
  </si>
  <si>
    <t>Power Region Name</t>
  </si>
  <si>
    <t>Installed Heat Capacity</t>
  </si>
  <si>
    <t>Installed Capacity</t>
  </si>
  <si>
    <t>*Unit</t>
  </si>
  <si>
    <t xml:space="preserve">MW      </t>
  </si>
  <si>
    <t>MW</t>
  </si>
  <si>
    <t>Factor</t>
  </si>
  <si>
    <t>ELCC</t>
  </si>
  <si>
    <t>Technologies operating in 2010.</t>
  </si>
  <si>
    <t>ETHFOSTM1E</t>
  </si>
  <si>
    <t>Thermal Electric: Steam condensing turbine - Heavy Fuel Oil</t>
  </si>
  <si>
    <t>DKE</t>
  </si>
  <si>
    <t>ELCHFO</t>
  </si>
  <si>
    <t/>
  </si>
  <si>
    <t>ELCDSL</t>
  </si>
  <si>
    <t>ELCDSB</t>
  </si>
  <si>
    <t>ECCOAEXC1E</t>
  </si>
  <si>
    <t>CHP: Extraction plant (centralised) - Coal</t>
  </si>
  <si>
    <t>ELCCOA</t>
  </si>
  <si>
    <t>HETC</t>
  </si>
  <si>
    <t>ECFL2EXC1E</t>
  </si>
  <si>
    <t>CHP: Extraction plant (centralised) - Flex2</t>
  </si>
  <si>
    <t>ELCWPE</t>
  </si>
  <si>
    <t>ELCSTR</t>
  </si>
  <si>
    <t>ELCGAS</t>
  </si>
  <si>
    <t>ELCBGA</t>
  </si>
  <si>
    <t>ECCOWEXD1E</t>
  </si>
  <si>
    <t>CHP: Extraction plant (decentralised) - CoalWood</t>
  </si>
  <si>
    <t>HETD</t>
  </si>
  <si>
    <t>ELCWCH</t>
  </si>
  <si>
    <t>ECWPEBPC1E</t>
  </si>
  <si>
    <t>CHP: Back pressure plant (centralised) - Wood Pellets</t>
  </si>
  <si>
    <t>ECWCHBPC1E</t>
  </si>
  <si>
    <t>CHP: Back pressure plant (centralised) - Wood Chips</t>
  </si>
  <si>
    <t>ECWSTBPC1E</t>
  </si>
  <si>
    <t>CHP: Back pressure plant (centralised) - Waste</t>
  </si>
  <si>
    <t>ELCWST</t>
  </si>
  <si>
    <t>ECGASBPC1E</t>
  </si>
  <si>
    <t>CHP: Back pressure plant (centralised) - Gas</t>
  </si>
  <si>
    <t>ELCNGA</t>
  </si>
  <si>
    <t>ELCSNG</t>
  </si>
  <si>
    <t>ECSTRBPD1E</t>
  </si>
  <si>
    <t>CHP: Back pressure plant (decentralised) - Straw</t>
  </si>
  <si>
    <t>ECWSTBPD1E</t>
  </si>
  <si>
    <t>CHP: Back pressure plant (decentralised) - Waste</t>
  </si>
  <si>
    <t>ECGWABPD1E</t>
  </si>
  <si>
    <t>CHP: Back pressure plant (decentralised) - GasWaste</t>
  </si>
  <si>
    <t>ECWASBPD1E</t>
  </si>
  <si>
    <t>CHP: Back pressure plant (decentralised) - WasteStraw</t>
  </si>
  <si>
    <t>ECWOSBPD1E</t>
  </si>
  <si>
    <t>CHP: Back pressure plant (decentralised) - WoodStraw</t>
  </si>
  <si>
    <t>ECGASGTC1E</t>
  </si>
  <si>
    <t>CHP: Gas turbine (centralised) - Gas</t>
  </si>
  <si>
    <t>ECGASGTD1E</t>
  </si>
  <si>
    <t>CHP: Gas turbine (decentralised) - Gas</t>
  </si>
  <si>
    <t>ECBGAENC1E</t>
  </si>
  <si>
    <t>CHP: Engine internal combustion (centralised) - Biogas</t>
  </si>
  <si>
    <t>ECGASEND1E</t>
  </si>
  <si>
    <t>CHP: Engine internal combustion (decentralised) - Gas</t>
  </si>
  <si>
    <t>ECANGEND1E</t>
  </si>
  <si>
    <t>ERWINWOF1E</t>
  </si>
  <si>
    <t>Renewables, power only: Wind turbine (offshore) - Wind</t>
  </si>
  <si>
    <t>ELCWIN</t>
  </si>
  <si>
    <t>ERWINWON1E</t>
  </si>
  <si>
    <t>Renewables, power only: Wind turbine (onshore) - Wind</t>
  </si>
  <si>
    <t>EHWSTBOC1E</t>
  </si>
  <si>
    <t>Heat only: Boiler plant (centralised) - Waste</t>
  </si>
  <si>
    <t>EHGASBOC1E</t>
  </si>
  <si>
    <t>Heat only: Boiler plant (centralised) - Gas</t>
  </si>
  <si>
    <t>EHWOGBOC1E</t>
  </si>
  <si>
    <t>Heat only: Boiler plant (centralised) - WoodGas</t>
  </si>
  <si>
    <t>EHWCHBOD1E</t>
  </si>
  <si>
    <t>Heat only: Boiler plant (decentralised) - Wood Chips</t>
  </si>
  <si>
    <t>EHWSTBOD1E</t>
  </si>
  <si>
    <t>Heat only: Boiler plant (decentralised) - Waste</t>
  </si>
  <si>
    <t>EHGASBOD1E</t>
  </si>
  <si>
    <t>Heat only: Boiler plant (decentralised) - Gas</t>
  </si>
  <si>
    <t>EHWOGBOD1E</t>
  </si>
  <si>
    <t>Heat only: Boiler plant (decentralised) - WoodGas</t>
  </si>
  <si>
    <t>EHWOOBOD1E</t>
  </si>
  <si>
    <t>Heat only: Boiler plant (decentralised) - Wood</t>
  </si>
  <si>
    <t>EHWOWBOD1E</t>
  </si>
  <si>
    <t>Heat only: Boiler plant (decentralised) - WoodWaste</t>
  </si>
  <si>
    <t>EHWOSBOD1E</t>
  </si>
  <si>
    <t>Heat only: Boiler plant (decentralised) - WoodStraw</t>
  </si>
  <si>
    <t>EHADSBOD1E</t>
  </si>
  <si>
    <t>Heat only: Boiler plant (decentralised) - DSL &amp; DSB</t>
  </si>
  <si>
    <t>ELCSOL</t>
  </si>
  <si>
    <t>EHSOLSOL1E</t>
  </si>
  <si>
    <t>Heat only: Solar heating (only decentralised) - Solar</t>
  </si>
  <si>
    <t>EHCOAGEH1E</t>
  </si>
  <si>
    <t>Heat only: Geothermal heat - Coal</t>
  </si>
  <si>
    <t>LIFE</t>
  </si>
  <si>
    <t>NCAP_BND~FX~0</t>
  </si>
  <si>
    <t>Years</t>
  </si>
  <si>
    <t>Technologies commissioned in 2011-2013.</t>
  </si>
  <si>
    <t>NCAP_BND~2012~FX</t>
  </si>
  <si>
    <t>ECWCHBPC1N</t>
  </si>
  <si>
    <t>CHP: Back pressure plant (centralised) - Wood Chips - New 2012</t>
  </si>
  <si>
    <t>ECWCHEND1N</t>
  </si>
  <si>
    <t>CHP: Engine internal combustion (decentralised) - Wood Chips - New 2012</t>
  </si>
  <si>
    <t>ERWINWOF1N</t>
  </si>
  <si>
    <t>Renewables, power only: Wind turbine (offshore) - Wind - New 2012</t>
  </si>
  <si>
    <t>ERWINWON1N</t>
  </si>
  <si>
    <t>Renewables, power only: Wind turbine (onshore) - Wind - New 2012</t>
  </si>
  <si>
    <t>Technologies commissioned in 2014-2017.</t>
  </si>
  <si>
    <t>NCAP_BND~2015~FX</t>
  </si>
  <si>
    <t>ECCOWEXC2N</t>
  </si>
  <si>
    <t>CHP: Extraction plant (centralised) - CoalWood - New 2015</t>
  </si>
  <si>
    <t>ECWSTBPC2N</t>
  </si>
  <si>
    <t>CHP: Back pressure plant (centralised) - Waste - New 2015</t>
  </si>
  <si>
    <t>ECWCHBPD2N</t>
  </si>
  <si>
    <t>CHP: Back pressure plant (decentralised) - Wood Chips - New 2015</t>
  </si>
  <si>
    <t>ECWASBPD2N</t>
  </si>
  <si>
    <t>CHP: Back pressure plant (decentralised) - WasteStraw - New 2015</t>
  </si>
  <si>
    <t>ECGASGTD2N</t>
  </si>
  <si>
    <t>CHP: Gas turbine (decentralised) - Gas - New 2015</t>
  </si>
  <si>
    <t>ECBGAEND2N</t>
  </si>
  <si>
    <t>CHP: Engine internal combustion (decentralised) - Biogas - New 2015</t>
  </si>
  <si>
    <t>ERWINWON2N</t>
  </si>
  <si>
    <t>Renewables, power only: Wind turbine (onshore) - Wind - New 2015</t>
  </si>
  <si>
    <t>EHWOSBOD2N</t>
  </si>
  <si>
    <t>Heat only: Boiler plant (decentralised) - WoodStraw - New 2015</t>
  </si>
  <si>
    <t>ERSOLPVO2N</t>
  </si>
  <si>
    <t>Renewables, power only: Photovoltaic - Solar - New 2015</t>
  </si>
  <si>
    <t>EHSOLSOL2N</t>
  </si>
  <si>
    <t>Heat only: Solar heating (only decentralised) - Solar - New 2015</t>
  </si>
  <si>
    <t>Processes</t>
  </si>
  <si>
    <t>ANNUAL</t>
  </si>
  <si>
    <t>DAYNITE</t>
  </si>
  <si>
    <t>~FI_Process</t>
  </si>
  <si>
    <t>Sets</t>
  </si>
  <si>
    <t>TechDesc</t>
  </si>
  <si>
    <t>Tact</t>
  </si>
  <si>
    <t>Tcap</t>
  </si>
  <si>
    <t>Tslvl</t>
  </si>
  <si>
    <t>PrimaryCG</t>
  </si>
  <si>
    <t>Vintage</t>
  </si>
  <si>
    <t>*Process Set Membership</t>
  </si>
  <si>
    <t>Region Name</t>
  </si>
  <si>
    <t>Technology Name</t>
  </si>
  <si>
    <t>Technology Description</t>
  </si>
  <si>
    <t>Activity Unit</t>
  </si>
  <si>
    <t>Capacity Unit</t>
  </si>
  <si>
    <t>TimeSlice level of Process Activity</t>
  </si>
  <si>
    <t>Primary Commodity Group</t>
  </si>
  <si>
    <t>Vintage Tracking</t>
  </si>
  <si>
    <t>PJ</t>
  </si>
  <si>
    <t>ELE</t>
  </si>
  <si>
    <t>CHP</t>
  </si>
  <si>
    <t>HPL</t>
  </si>
  <si>
    <t>PRE</t>
  </si>
  <si>
    <t>PJa</t>
  </si>
  <si>
    <t>FT-ELCCOA</t>
  </si>
  <si>
    <t>Fuel Technology Coal ELC</t>
  </si>
  <si>
    <t>FT-ELCHFO</t>
  </si>
  <si>
    <t>Fuel Technology Heavy Fuel Oil ELC</t>
  </si>
  <si>
    <t>FT-ELCDSL</t>
  </si>
  <si>
    <t>Fuel Technology Diesel ELC</t>
  </si>
  <si>
    <t>FT-ELCNGA</t>
  </si>
  <si>
    <t>Fuel Technology Nat. Gas ELC</t>
  </si>
  <si>
    <t>FT-ELCBGA</t>
  </si>
  <si>
    <t>Fuel Technology Biogas ELC</t>
  </si>
  <si>
    <t>FT-ELCWPE</t>
  </si>
  <si>
    <t>Fuel Technology Wood Pellets ELC</t>
  </si>
  <si>
    <t>FT-ELCWCH</t>
  </si>
  <si>
    <t>Fuel Technology Wood Chips ELC</t>
  </si>
  <si>
    <t>FT-ELCSTR</t>
  </si>
  <si>
    <t>Fuel Technology Straw ELC</t>
  </si>
  <si>
    <t>FT-ELCWST</t>
  </si>
  <si>
    <t>Fuel Technology Waste ELC</t>
  </si>
  <si>
    <t>FT-ELCWIN</t>
  </si>
  <si>
    <t>Fuel Technology Wind ELC</t>
  </si>
  <si>
    <t>FT-ELCSOL</t>
  </si>
  <si>
    <t>Fuel Technology Solar ELC</t>
  </si>
  <si>
    <t>FT-ELCGEO</t>
  </si>
  <si>
    <t>Fuel Technology Geothermal ELC</t>
  </si>
  <si>
    <t>FT-ELCHYD</t>
  </si>
  <si>
    <t>Fuel Technology Hydro ELC</t>
  </si>
  <si>
    <t>FT-ELCDSB</t>
  </si>
  <si>
    <t>Fuel Technology BioDiesel ELC</t>
  </si>
  <si>
    <t>FT-ELCSNG</t>
  </si>
  <si>
    <t>Fuel Technology Synt.Nat.Gas ELC</t>
  </si>
  <si>
    <t>FT-ELCGAS</t>
  </si>
  <si>
    <t>Fuel Technology Gas ELC</t>
  </si>
  <si>
    <t>Commodities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</si>
  <si>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</si>
  <si>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</si>
  <si>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</si>
  <si>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</si>
  <si>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</si>
  <si>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</si>
  <si>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</si>
  <si>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</si>
  <si>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</si>
  <si>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*Commodity 
Set Membership</t>
  </si>
  <si>
    <t>Commodity Name</t>
  </si>
  <si>
    <t>Commodity 
Description</t>
  </si>
  <si>
    <t>Sense of the Balance EQN.</t>
  </si>
  <si>
    <t>Timeslice Level</t>
  </si>
  <si>
    <t>Peak Monitoring</t>
  </si>
  <si>
    <t>Electricity Indicator</t>
  </si>
  <si>
    <t>ENV</t>
  </si>
  <si>
    <t>ELCCO2</t>
  </si>
  <si>
    <t>CO2 Power Sector</t>
  </si>
  <si>
    <t>kt</t>
  </si>
  <si>
    <t>ELCSUL</t>
  </si>
  <si>
    <t>Sulphur</t>
  </si>
  <si>
    <t>NRG</t>
  </si>
  <si>
    <t>Electricity (Central)</t>
  </si>
  <si>
    <t>ELC</t>
  </si>
  <si>
    <t>Heat (Central)</t>
  </si>
  <si>
    <t>Heat (Decentral)</t>
  </si>
  <si>
    <t>Coal ELC</t>
  </si>
  <si>
    <t>Heavy Fuel Oil ELC</t>
  </si>
  <si>
    <t>Diesel ELC</t>
  </si>
  <si>
    <t>Nat. Gas ELC</t>
  </si>
  <si>
    <t>Biogas ELC</t>
  </si>
  <si>
    <t>Wood Pellets ELC</t>
  </si>
  <si>
    <t>Wood Chips ELC</t>
  </si>
  <si>
    <t>Straw ELC</t>
  </si>
  <si>
    <t>Waste ELC</t>
  </si>
  <si>
    <t>FX</t>
  </si>
  <si>
    <t>Wind ELC</t>
  </si>
  <si>
    <t>Solar ELC</t>
  </si>
  <si>
    <t>ELCGEO</t>
  </si>
  <si>
    <t>Geothermal ELC</t>
  </si>
  <si>
    <t>ELCHYD</t>
  </si>
  <si>
    <t>Hydro ELC</t>
  </si>
  <si>
    <t>BioDiesel ELC</t>
  </si>
  <si>
    <t>Synt.Nat.Gas ELC</t>
  </si>
  <si>
    <t>Gas ELC</t>
  </si>
  <si>
    <t>Commodity Emissions</t>
  </si>
  <si>
    <t>Basic fuels</t>
  </si>
  <si>
    <t>kg/GJ = kt/PJ</t>
  </si>
  <si>
    <t>~COMEMI</t>
  </si>
  <si>
    <t>*Units</t>
  </si>
  <si>
    <t>kg/GJ</t>
  </si>
  <si>
    <t>Coal</t>
  </si>
  <si>
    <t>Nat. Gas</t>
  </si>
  <si>
    <t>Wood Chips</t>
  </si>
  <si>
    <t>Wind</t>
  </si>
  <si>
    <t>Hydro</t>
  </si>
  <si>
    <t>Heavy Fuel Oil</t>
  </si>
  <si>
    <t>Biogas</t>
  </si>
  <si>
    <t>Straw</t>
  </si>
  <si>
    <t>Solar</t>
  </si>
  <si>
    <t>Diesel</t>
  </si>
  <si>
    <t>Wood Pellets</t>
  </si>
  <si>
    <t>Waste</t>
  </si>
  <si>
    <t>Geothermal</t>
  </si>
  <si>
    <t>*Fuel Tech</t>
  </si>
  <si>
    <t>COA</t>
  </si>
  <si>
    <t>HFO</t>
  </si>
  <si>
    <t>DSL</t>
  </si>
  <si>
    <t>NGA</t>
  </si>
  <si>
    <t>BGA</t>
  </si>
  <si>
    <t>WPE</t>
  </si>
  <si>
    <t>WCH</t>
  </si>
  <si>
    <t>STR</t>
  </si>
  <si>
    <t>WST</t>
  </si>
  <si>
    <t>WIN</t>
  </si>
  <si>
    <t>SOL</t>
  </si>
  <si>
    <t>GEO</t>
  </si>
  <si>
    <t>HYD</t>
  </si>
  <si>
    <t>DSB1</t>
  </si>
  <si>
    <t>DSB2</t>
  </si>
  <si>
    <t>*</t>
  </si>
  <si>
    <t>SNG1</t>
  </si>
  <si>
    <t>SNG2</t>
  </si>
  <si>
    <t>DKW</t>
  </si>
  <si>
    <t>ECGASEXC1E</t>
  </si>
  <si>
    <t>CHP: Extraction plant (centralised) - Gas</t>
  </si>
  <si>
    <t>ECCOSEXC1E</t>
  </si>
  <si>
    <t>CHP: Extraction plant (centralised) - CoalStraw</t>
  </si>
  <si>
    <t>ECSTRBPC1E</t>
  </si>
  <si>
    <t>CHP: Back pressure plant (centralised) - Straw</t>
  </si>
  <si>
    <t>ECWOWBPC1E</t>
  </si>
  <si>
    <t>CHP: Back pressure plant (centralised) - WoodWaste</t>
  </si>
  <si>
    <t>ECWCHBPD1E</t>
  </si>
  <si>
    <t>CHP: Back pressure plant (decentralised) - Wood Chips</t>
  </si>
  <si>
    <t>ECCOSBPD1E</t>
  </si>
  <si>
    <t>CHP: Back pressure plant (decentralised) - CoalStraw</t>
  </si>
  <si>
    <t>ECWOGBPD1E</t>
  </si>
  <si>
    <t>CHP: Back pressure plant (decentralised) - WoodGas</t>
  </si>
  <si>
    <t>ECWOWBPD1E</t>
  </si>
  <si>
    <t>CHP: Back pressure plant (decentralised) - WoodWaste</t>
  </si>
  <si>
    <t>ECFL1BPD1E</t>
  </si>
  <si>
    <t>CHP: Back pressure plant (decentralised) - Flex1</t>
  </si>
  <si>
    <t>ECGASENC1E</t>
  </si>
  <si>
    <t>CHP: Engine internal combustion (centralised) - Gas</t>
  </si>
  <si>
    <t>ECBGAEND1E</t>
  </si>
  <si>
    <t>CHP: Engine internal combustion (decentralised) - Biogas</t>
  </si>
  <si>
    <t>ECWPEEND1E</t>
  </si>
  <si>
    <t>CHP: Engine internal combustion (decentralised) - Wood Pellets</t>
  </si>
  <si>
    <t>ERHYDDAM1E</t>
  </si>
  <si>
    <t>Renewables, power only: Hydro dam plant - Hydro</t>
  </si>
  <si>
    <t>EHBGABOC1E</t>
  </si>
  <si>
    <t>Heat only: Boiler plant (centralised) - Biogas</t>
  </si>
  <si>
    <t>EHWPEBOC1E</t>
  </si>
  <si>
    <t>Heat only: Boiler plant (centralised) - Wood Pellets</t>
  </si>
  <si>
    <t>EHWCHBOC1E</t>
  </si>
  <si>
    <t>Heat only: Boiler plant (centralised) - Wood Chips</t>
  </si>
  <si>
    <t>EHWOWBOC1E</t>
  </si>
  <si>
    <t>Heat only: Boiler plant (centralised) - WoodWaste</t>
  </si>
  <si>
    <t>EHSTRGEH1E</t>
  </si>
  <si>
    <t>Heat only: Geothermal heat - Straw</t>
  </si>
  <si>
    <t>EHSOLSOL1N</t>
  </si>
  <si>
    <t>Heat only: Solar heating (only decentralised) - Solar - New 2012</t>
  </si>
  <si>
    <t>EHWCHGEH1N</t>
  </si>
  <si>
    <t>Heat only: Geothermal heat - Wood Chips - New 2012</t>
  </si>
  <si>
    <t>ECWCHEXC2N</t>
  </si>
  <si>
    <t>CHP: Extraction plant (centralised) - Wood Chips - New 2015</t>
  </si>
  <si>
    <t>ECWOSBPC2N</t>
  </si>
  <si>
    <t>CHP: Back pressure plant (centralised) - WoodStraw - New 2015</t>
  </si>
  <si>
    <t>ECGWABPD2N</t>
  </si>
  <si>
    <t>CHP: Back pressure plant (decentralised) - GasWaste - New 2015</t>
  </si>
  <si>
    <t>ECCOSBPD2N</t>
  </si>
  <si>
    <t>CHP: Back pressure plant (decentralised) - CoalStraw - New 2015</t>
  </si>
  <si>
    <t>ECWOWBPD2N</t>
  </si>
  <si>
    <t>CHP: Back pressure plant (decentralised) - WoodWaste - New 2015</t>
  </si>
  <si>
    <t>Translate from RAMSES fuel mix to Times-DK fuels</t>
  </si>
  <si>
    <t>Find CO2 and Sulphur for TIMES-DK fuels</t>
  </si>
  <si>
    <t>RAMSES codes</t>
  </si>
  <si>
    <t>TIMES-DK codes</t>
  </si>
  <si>
    <t>Times-DK fuels</t>
  </si>
  <si>
    <t>RAMSES fuel codes</t>
  </si>
  <si>
    <t>RAMSES fuels</t>
  </si>
  <si>
    <t>Times-DK fuel</t>
  </si>
  <si>
    <t>Sheet FuelProperty in RAMSES data file.</t>
  </si>
  <si>
    <t>Sheet Comm:</t>
  </si>
  <si>
    <t>Sense of the</t>
  </si>
  <si>
    <t>RAMSES fuel # 1</t>
  </si>
  <si>
    <t>RAMSES fuel # 2</t>
  </si>
  <si>
    <t>RAMSES fuel # 3</t>
  </si>
  <si>
    <t>CO2</t>
  </si>
  <si>
    <t>Fuel mix</t>
  </si>
  <si>
    <t>PlantType</t>
  </si>
  <si>
    <t>Balance EQN</t>
  </si>
  <si>
    <t>Name</t>
  </si>
  <si>
    <t>%</t>
  </si>
  <si>
    <t># 1</t>
  </si>
  <si>
    <t># 2</t>
  </si>
  <si>
    <t># 3</t>
  </si>
  <si>
    <t>Total</t>
  </si>
  <si>
    <t>Ash</t>
  </si>
  <si>
    <t>REshare</t>
  </si>
  <si>
    <t>Kul</t>
  </si>
  <si>
    <t>EH</t>
  </si>
  <si>
    <t>Lignite</t>
  </si>
  <si>
    <t>Olie</t>
  </si>
  <si>
    <t>EP</t>
  </si>
  <si>
    <t>Fueloil</t>
  </si>
  <si>
    <t>Gasolie</t>
  </si>
  <si>
    <t>ADS</t>
  </si>
  <si>
    <t>HS</t>
  </si>
  <si>
    <t>Gasoil</t>
  </si>
  <si>
    <t>Naturgas</t>
  </si>
  <si>
    <t>GAS</t>
  </si>
  <si>
    <t>HY</t>
  </si>
  <si>
    <t>NatGas</t>
  </si>
  <si>
    <t>IM</t>
  </si>
  <si>
    <t>Peat</t>
  </si>
  <si>
    <t>Bioolie</t>
  </si>
  <si>
    <t>PV</t>
  </si>
  <si>
    <t>WoodPellets</t>
  </si>
  <si>
    <t>Halm</t>
  </si>
  <si>
    <t>SH</t>
  </si>
  <si>
    <t>WoodChips</t>
  </si>
  <si>
    <t>Træ</t>
  </si>
  <si>
    <t>WL</t>
  </si>
  <si>
    <t>Flis</t>
  </si>
  <si>
    <t>WS</t>
  </si>
  <si>
    <t>WoodWaste</t>
  </si>
  <si>
    <t>Affald</t>
  </si>
  <si>
    <t>Studstrupværket_SSV3</t>
  </si>
  <si>
    <t>COW</t>
  </si>
  <si>
    <t>BioOil</t>
  </si>
  <si>
    <t>Studstrupværket_SSV4</t>
  </si>
  <si>
    <t>COS</t>
  </si>
  <si>
    <t>SNG</t>
  </si>
  <si>
    <t>Fuel types</t>
  </si>
  <si>
    <t>DSB</t>
  </si>
  <si>
    <t>BioDiesel</t>
  </si>
  <si>
    <t>Uranium</t>
  </si>
  <si>
    <t>Aars_KV</t>
  </si>
  <si>
    <t>Synt.Nat.Gas</t>
  </si>
  <si>
    <t>Grenå_KV</t>
  </si>
  <si>
    <t>Gas</t>
  </si>
  <si>
    <t>Herningværket_KV</t>
  </si>
  <si>
    <t>WOG</t>
  </si>
  <si>
    <t xml:space="preserve">Mixed fuels        </t>
  </si>
  <si>
    <t>GWA</t>
  </si>
  <si>
    <t>GasWaste</t>
  </si>
  <si>
    <t>Horsens_KV</t>
  </si>
  <si>
    <t>WAS</t>
  </si>
  <si>
    <t>WasteStraw</t>
  </si>
  <si>
    <t>Køge_KV_Blok7</t>
  </si>
  <si>
    <t>CoalStraw</t>
  </si>
  <si>
    <t>MasnedøKV</t>
  </si>
  <si>
    <t>WOS</t>
  </si>
  <si>
    <t>CoalWood</t>
  </si>
  <si>
    <t>Måbjergværket_KV</t>
  </si>
  <si>
    <t>FL1</t>
  </si>
  <si>
    <t>WoodGas</t>
  </si>
  <si>
    <t>Svendborg_KV</t>
  </si>
  <si>
    <t>WOW</t>
  </si>
  <si>
    <t>WOO</t>
  </si>
  <si>
    <t>Wood</t>
  </si>
  <si>
    <t>Sønderborg_KV</t>
  </si>
  <si>
    <t>Østkraft_Diesel</t>
  </si>
  <si>
    <t>WoodStraw</t>
  </si>
  <si>
    <t>Flex1</t>
  </si>
  <si>
    <t>NaturgasCKV</t>
  </si>
  <si>
    <t>FL2</t>
  </si>
  <si>
    <t>Flex2</t>
  </si>
  <si>
    <t>NaturgasDKV</t>
  </si>
  <si>
    <t>DSL &amp; DSB</t>
  </si>
  <si>
    <t>ANG</t>
  </si>
  <si>
    <t>NGA &amp; SNG</t>
  </si>
  <si>
    <t>Næstved-Forbrænding_KV</t>
  </si>
  <si>
    <t>Slagelse-Forbrænding_KV</t>
  </si>
  <si>
    <t>Thisted-Forbrænding_KV</t>
  </si>
  <si>
    <t>Conditional</t>
  </si>
  <si>
    <t>Definition</t>
  </si>
  <si>
    <t>TIMES-DK fuel</t>
  </si>
  <si>
    <t>formatting</t>
  </si>
  <si>
    <t># 4</t>
  </si>
  <si>
    <t># 5</t>
  </si>
  <si>
    <t># 6</t>
  </si>
  <si>
    <t># 7</t>
  </si>
  <si>
    <t># 8</t>
  </si>
  <si>
    <t># 9</t>
  </si>
  <si>
    <t># 10</t>
  </si>
  <si>
    <t>ARC_KV</t>
  </si>
  <si>
    <t xml:space="preserve">Fuel types  </t>
  </si>
  <si>
    <t>For use in sheet 'Fuel Tech'.</t>
  </si>
  <si>
    <t>AVV-Forbrænding</t>
  </si>
  <si>
    <t>Grenå-Forbrænding</t>
  </si>
  <si>
    <t>KARA-Forbrænding_Anlæg6</t>
  </si>
  <si>
    <t>KARA-Forbrænding_Kedel</t>
  </si>
  <si>
    <t>RenoSyd</t>
  </si>
  <si>
    <t>TAS-Forbrænding</t>
  </si>
  <si>
    <t>Biomasse_KV_BIO_DK-West</t>
  </si>
  <si>
    <t>Forbrændingsmotor_BiogasNaturgas_ØVR_DK-East</t>
  </si>
  <si>
    <t>Kedel_Affald_NG_DK-West</t>
  </si>
  <si>
    <t>"Fuel type" used in definition of "Mixed fuel". Correct?</t>
  </si>
  <si>
    <t>Kedel_Affald_ØVR_DK-West</t>
  </si>
  <si>
    <t>Kedel_Olie_Grenå</t>
  </si>
  <si>
    <t>Kedel_Olie_KBH</t>
  </si>
  <si>
    <t>Kedel_Olie_Åbenrå</t>
  </si>
  <si>
    <t>Kedel_OlieBioolie_Randers</t>
  </si>
  <si>
    <t>Kedel_KulOlie_ØVR_DK-West</t>
  </si>
  <si>
    <t>Max. share i 2010</t>
  </si>
  <si>
    <t>Kedel_BiomasseAffald_Helsingør</t>
  </si>
  <si>
    <t>Kedel_Biomasse_Herning</t>
  </si>
  <si>
    <t>Kedel_Biomasse_Hillerød</t>
  </si>
  <si>
    <t>Kedel_Biomasse_KBH</t>
  </si>
  <si>
    <t>Kedel_Biomasse_Nakskov</t>
  </si>
  <si>
    <t>Kedel_Biomasse_Nyborg</t>
  </si>
  <si>
    <t>Kedel_Biomasse_NykøbingFalster</t>
  </si>
  <si>
    <t>Kedel_Biomasse_Åbenrå</t>
  </si>
  <si>
    <t>Kedel_Biomasse_Århus</t>
  </si>
  <si>
    <t>Kedel_Biomasse_NG_DK-East</t>
  </si>
  <si>
    <t>Kedel_Biomasse_NG_DK-West</t>
  </si>
  <si>
    <t>Kedel_Biomasse_BIO_DK-East</t>
  </si>
  <si>
    <t>Kedel_Biomasse_BIO_DK-West</t>
  </si>
  <si>
    <t>Kedel_Biomasse_ØVR_DK-East</t>
  </si>
  <si>
    <t>Kedel_Biomasse_ØVR_DK-West</t>
  </si>
  <si>
    <t>Kedel_Biomasse_Ekstra</t>
  </si>
  <si>
    <t>Halm&amp;Halm50Flis50</t>
  </si>
  <si>
    <t>Max. share i 2012</t>
  </si>
  <si>
    <t>Compared to values in table above:</t>
  </si>
  <si>
    <t>Kul&amp;Kul70Flis30</t>
  </si>
  <si>
    <t>Kul&amp;Træ</t>
  </si>
  <si>
    <t>NaturgasCKV&amp;Avedøreværket_AVV2</t>
  </si>
  <si>
    <t>Max. share i 2015</t>
  </si>
  <si>
    <t>Max. share i 2020</t>
  </si>
  <si>
    <t>Max. share i 2025</t>
  </si>
  <si>
    <t>Max. share i 2050</t>
  </si>
  <si>
    <t>Interpolation rule</t>
  </si>
  <si>
    <t>Used in sheet 'Fuel Tech':</t>
  </si>
  <si>
    <t>Offset</t>
  </si>
  <si>
    <t>Row</t>
  </si>
  <si>
    <t>Col</t>
  </si>
  <si>
    <t>These numbers are valid for 10 Basic Fuels per Mixed Fuel.</t>
  </si>
  <si>
    <t>???</t>
  </si>
  <si>
    <t>Date</t>
  </si>
  <si>
    <t>Sheet Name</t>
  </si>
  <si>
    <t>Cells</t>
  </si>
  <si>
    <t>Comments</t>
  </si>
  <si>
    <t>Rikke Næraa</t>
  </si>
  <si>
    <t>Tech</t>
  </si>
  <si>
    <t>ECWSTBP*</t>
  </si>
  <si>
    <t>CHP: Back pressure plant  - Waste</t>
  </si>
  <si>
    <t>EHWSTBO*</t>
  </si>
  <si>
    <t>Heat only: Boiler plant - Waste</t>
  </si>
  <si>
    <t xml:space="preserve">O&amp;M for waste plants  - in the ramses file a lot of the Var was set to a negative value and the Fixed to zero - in the celle where this is the case the numbers below is inserted </t>
  </si>
  <si>
    <t xml:space="preserve">When WST mixed the waste values is multiplied with the WST factors factor </t>
  </si>
  <si>
    <t xml:space="preserve">The cells where the values is incerted is yellow and red text </t>
  </si>
  <si>
    <t xml:space="preserve">O&amp;M waste </t>
  </si>
  <si>
    <t xml:space="preserve">O&amp;M for waste plants adjusted  - in the Ramses file a lot of the VAR was set to a negative value and the Fix to zero  adjusted explained how in sheet O&amp;M </t>
  </si>
  <si>
    <t>Lars B. Termansen</t>
  </si>
  <si>
    <t>Added intro sheet.</t>
  </si>
  <si>
    <t>Olexandr Balyk</t>
  </si>
  <si>
    <t>TechB</t>
  </si>
  <si>
    <t>Deleted the AFA values for solar; AF is assigned in the trans file</t>
  </si>
  <si>
    <t>TechA</t>
  </si>
  <si>
    <t>Deleted the AFA values for wind; AF is assigned in the trans file</t>
  </si>
  <si>
    <t>Description</t>
  </si>
  <si>
    <t>Purpose:</t>
  </si>
  <si>
    <t>This sheet defines processes, commodities and existing stocks for power and heat sector.</t>
  </si>
  <si>
    <t>Description:</t>
  </si>
  <si>
    <t>The data is based on the database from the DEA's RAMSES model</t>
  </si>
  <si>
    <t>Relevant sectors</t>
  </si>
  <si>
    <t>Description of different sheets</t>
  </si>
  <si>
    <t>Defines the commodities used in the processes</t>
  </si>
  <si>
    <t>Proc</t>
  </si>
  <si>
    <t>Defines the processes operating in 2010</t>
  </si>
  <si>
    <t>ProcA</t>
  </si>
  <si>
    <t>Defines the processes commissioned 2011-2013</t>
  </si>
  <si>
    <t>ProcB</t>
  </si>
  <si>
    <t>Defines the processes commissioned 2014-2017</t>
  </si>
  <si>
    <t>Topology for processes and commodities operating in 2010</t>
  </si>
  <si>
    <t>Topology for processes and commodities commissioned 2011-2013</t>
  </si>
  <si>
    <t>Topology for processes and commodities commissioned 2014-2017</t>
  </si>
  <si>
    <t>Fuel Tech</t>
  </si>
  <si>
    <t>Topology for fuels used in the sector</t>
  </si>
  <si>
    <t>Emis</t>
  </si>
  <si>
    <t>Define emission coefficients for different fuels</t>
  </si>
  <si>
    <t>Comm</t>
  </si>
  <si>
    <t>Fuel</t>
  </si>
  <si>
    <t>O&amp;M waste</t>
  </si>
  <si>
    <t>Fuel list and correspondance between RAMSES and TIMES</t>
  </si>
  <si>
    <t>Data on operating costs for waste plants</t>
  </si>
  <si>
    <t>U26,U27,U30,U31</t>
  </si>
  <si>
    <t>U27,U28,U31,U32</t>
  </si>
  <si>
    <t>U25,U26,U29,U30</t>
  </si>
  <si>
    <t>V50,U37,U40,U41</t>
  </si>
  <si>
    <t>U34,U35,U38,U39</t>
  </si>
  <si>
    <t>Z112,Z113,Z116,Z117</t>
  </si>
  <si>
    <t>Z110,Z111,Z114,Z115</t>
  </si>
  <si>
    <t>Wave</t>
  </si>
  <si>
    <t>ELCWAV</t>
  </si>
  <si>
    <t>Maurizio Gargiulo</t>
  </si>
  <si>
    <t>Added the wave commodity in the Emis table from the SubRes_ELC_Techs</t>
  </si>
  <si>
    <t>P11</t>
  </si>
  <si>
    <t>FT-ELCWAV</t>
  </si>
  <si>
    <t>Fuel Technology Wave ELC</t>
  </si>
  <si>
    <t>WAV</t>
  </si>
  <si>
    <t xml:space="preserve">Added the wave fuel technology </t>
  </si>
  <si>
    <t>B24</t>
  </si>
  <si>
    <t>Wave ELC</t>
  </si>
  <si>
    <t>Added the ELCWAV commodity</t>
  </si>
  <si>
    <t>D28</t>
  </si>
  <si>
    <t>Pja</t>
  </si>
  <si>
    <t>D110</t>
  </si>
  <si>
    <t>flh(MWh/MW)</t>
  </si>
  <si>
    <t>PJ/Y</t>
  </si>
  <si>
    <t>ERWINWOF3N-DKE</t>
  </si>
  <si>
    <t>Renewables, power only: Wind turbine (offshore) - Wind - New 2020</t>
  </si>
  <si>
    <t>ERWINWON3N-DKE</t>
  </si>
  <si>
    <t>Renewables, power only: Wind turbine (onshore) - Wind - New 2020</t>
  </si>
  <si>
    <t>FIXOM and VAROM adjusted for WIN according to sheet O&amp;M waste and wind</t>
  </si>
  <si>
    <t>AFA for Wind and Sol</t>
  </si>
  <si>
    <t>maximum yearly</t>
  </si>
  <si>
    <t xml:space="preserve">The AFA factors is removed from the tabel the production is limited in each timeslice by the BY trans files to make it possible to reflect the increasing capacity factor </t>
  </si>
  <si>
    <t>VIND</t>
  </si>
  <si>
    <t>prod</t>
  </si>
  <si>
    <t>Total OM</t>
  </si>
  <si>
    <t>NEW</t>
  </si>
  <si>
    <t xml:space="preserve">Share : Set the share in the yellow cell the FIX share of the OM </t>
  </si>
  <si>
    <t xml:space="preserve">share </t>
  </si>
  <si>
    <t xml:space="preserve">Adjusted O&amp;M waste and wind </t>
  </si>
  <si>
    <t xml:space="preserve">WIN - the FIX share of the OM can be set here , if the values is changed the values in all the tec sheet will be updated (IN RAMSES OM win is expected to be 100% variable, we change that here) </t>
  </si>
  <si>
    <t>ELCCO2W</t>
  </si>
  <si>
    <t>CO2 Power Sector waste</t>
  </si>
  <si>
    <t>Comm, Emis</t>
  </si>
  <si>
    <t>Added a ELCCO2W for waste so it is possible to bound ELCCO2 fro mthe other technologies</t>
  </si>
  <si>
    <t>CURR</t>
  </si>
  <si>
    <t>ETDSLGTR1E</t>
  </si>
  <si>
    <t>Thermal Electric: Gas turbine - Diesel</t>
  </si>
  <si>
    <t>ETDSLENG1E</t>
  </si>
  <si>
    <t>Thermal Electric: Engine internal combustion - Diesel</t>
  </si>
  <si>
    <t>ETDSBENG1E</t>
  </si>
  <si>
    <t>Thermal Electric: Engine internal combustion - BioDiesel</t>
  </si>
  <si>
    <t>ECDSLENC1E</t>
  </si>
  <si>
    <t>CHP: Engine internal combustion (centralised) - Diesel</t>
  </si>
  <si>
    <t>ECDSLEND1E</t>
  </si>
  <si>
    <t>CHP: Engine internal combustion (decentralised) - Diesel</t>
  </si>
  <si>
    <t>CHP: Engine internal combustion (decentralised) - ADS &amp; HFO &amp; NGA</t>
  </si>
  <si>
    <t>EHDSLBOC1E</t>
  </si>
  <si>
    <t>Heat only: Boiler plant (centralised) - Diesel</t>
  </si>
  <si>
    <t>EHDSBBOC1E</t>
  </si>
  <si>
    <t>Heat only: Boiler plant (centralised) - BioDiesel</t>
  </si>
  <si>
    <t>EHDSLBOD1E</t>
  </si>
  <si>
    <t>Heat only: Boiler plant (decentralised) - Diesel</t>
  </si>
  <si>
    <t>EHSTRBOD1E</t>
  </si>
  <si>
    <t>Heat only: Boiler plant (decentralised) - Straw</t>
  </si>
  <si>
    <t>EHDSBBOD1E</t>
  </si>
  <si>
    <t>Heat only: Boiler plant (decentralised) - BioDiesel</t>
  </si>
  <si>
    <t>EHANGBOD1E</t>
  </si>
  <si>
    <t>Heat only: Boiler plant (decentralised) - ADS &amp; HFO &amp; NGA</t>
  </si>
  <si>
    <t>EHELCEHC1E</t>
  </si>
  <si>
    <t>Heat only: Electrical heater (centralised) - Electricity</t>
  </si>
  <si>
    <t>ETDSLSTM1E</t>
  </si>
  <si>
    <t>Thermal Electric: Steam condensing turbine - Diesel</t>
  </si>
  <si>
    <t>ETANGENG1E</t>
  </si>
  <si>
    <t>Thermal Electric: Engine internal combustion - ADS &amp; HFO &amp; NGA</t>
  </si>
  <si>
    <t>EHGWABOC1E</t>
  </si>
  <si>
    <t>Heat only: Boiler plant (centralised) - GasWaste</t>
  </si>
  <si>
    <t>EHANGBOC1E</t>
  </si>
  <si>
    <t>Heat only: Boiler plant (centralised) - ADS &amp; HFO &amp; NGA</t>
  </si>
  <si>
    <t>ECWOWBPC1N</t>
  </si>
  <si>
    <t>CHP: Back pressure plant (centralised) - WoodWaste - New 2012</t>
  </si>
  <si>
    <t>ETDSLENG1N</t>
  </si>
  <si>
    <t>Thermal Electric: Engine internal combustion - Diesel - New 2012</t>
  </si>
  <si>
    <t>EHELCEHD1N</t>
  </si>
  <si>
    <t>Heat only: Electrical heater (decentralised) - Electricity - New 2012</t>
  </si>
  <si>
    <t>ECWPEBPC2N</t>
  </si>
  <si>
    <t>CHP: Back pressure plant (centralised) - Wood Pellets - New 2015</t>
  </si>
  <si>
    <t>ECWCHBPC2N</t>
  </si>
  <si>
    <t>CHP: Back pressure plant (centralised) - Wood Chips - New 2015</t>
  </si>
  <si>
    <t>ERWINWOF2N</t>
  </si>
  <si>
    <t>Renewables, power only: Wind turbine (offshore) - Wind - New 2015</t>
  </si>
  <si>
    <t>EHWCHBOD2N</t>
  </si>
  <si>
    <t>Heat only: Boiler plant (decentralised) - Wood Chips - New 2015</t>
  </si>
  <si>
    <t>EHWPEBOD1N</t>
  </si>
  <si>
    <t>Heat only: Boiler plant (decentralised) - Wood Pellets - New 2012</t>
  </si>
  <si>
    <t>EHELCEHC2N</t>
  </si>
  <si>
    <t>Heat only: Electrical heater (centralised) - Electricity - New 2015</t>
  </si>
  <si>
    <t>EHELCEHD2N</t>
  </si>
  <si>
    <t>Heat only: Electrical heater (decentralised) - Electricity - New 2015</t>
  </si>
  <si>
    <t>Corrected decommision on all power plants according to RAMSES 2016 dataset</t>
  </si>
  <si>
    <t>Mikkel Bosack Simonsen</t>
  </si>
  <si>
    <t>Corrected as skærbækværket is divided into two main plants, gas and WCH</t>
  </si>
  <si>
    <t xml:space="preserve">Corrected according to Esbjerg, fyns and nord jyllands-værket expected closure/refurbishment in 2023, 2021, 2028 </t>
  </si>
  <si>
    <t>Adjusted lifetime to 30 years accrding to technologi catalogue for new biomass CHP</t>
  </si>
  <si>
    <t>SSV block 3, adjusted according to energiproducersaccount 2016 with 65 % coal and Orsted no coal policy in 2023. It has furthermore been assumed SSV Block 4 will function as back up capacity and therefore not included from year 2020</t>
  </si>
  <si>
    <t>based on Orsted policy of no coal in 2023 (AVV1)</t>
  </si>
  <si>
    <t>Mkr12</t>
  </si>
  <si>
    <t>MKr12</t>
  </si>
  <si>
    <t>Corrected ELCADS (biodiesel) to ELCDSL</t>
  </si>
  <si>
    <t>ERSOLPVO1N</t>
  </si>
  <si>
    <t>Renewables, power only: Photovoltaic - Solar - New 2012</t>
  </si>
  <si>
    <t>ERSOLPVO1E</t>
  </si>
  <si>
    <t>Renewables, power only: Photovoltaic - Solar</t>
  </si>
  <si>
    <t>Corrected mistaken values for all PV from RAMSES data</t>
  </si>
  <si>
    <t>Deleted WPE as this fuel exist for refurbished plant in TechB sheet</t>
  </si>
  <si>
    <t>Adjusted geothermal heat in DKE, double counting</t>
  </si>
  <si>
    <t>Asnæsværket</t>
  </si>
  <si>
    <t>ASV2</t>
  </si>
  <si>
    <t>ASV5</t>
  </si>
  <si>
    <t>ECCOAEXC2E</t>
  </si>
  <si>
    <t>Moved all CV values to CEH and calculated Cb values for large CHP, furthermore deleted all CEFF values</t>
  </si>
  <si>
    <t>Renewables, power only: Photovoltaic - Solar- RES - New 2012</t>
  </si>
  <si>
    <t>Renewables, power only: Photovoltaic - Solar - RES - New 2015</t>
  </si>
  <si>
    <t>RESSOLPVO1N</t>
  </si>
  <si>
    <t>RESSOLPVO2N</t>
  </si>
  <si>
    <t>H2</t>
  </si>
  <si>
    <t>ELCH2</t>
  </si>
  <si>
    <t>FT-ELCH2</t>
  </si>
  <si>
    <t>Hydrogen in Gas grid mix</t>
  </si>
  <si>
    <t>Fuel Technology Hydrogen in Gas grid ELC</t>
  </si>
  <si>
    <t>DSE</t>
  </si>
  <si>
    <t>SNE</t>
  </si>
  <si>
    <t>ELCPM</t>
  </si>
  <si>
    <t>ELCSO2</t>
  </si>
  <si>
    <t>SO2 emissions Power&amp;Heat</t>
  </si>
  <si>
    <t>Particle emissions Power&amp;Heat</t>
  </si>
  <si>
    <t>NOx Emissions Power&amp;Heat</t>
  </si>
  <si>
    <t>t</t>
  </si>
  <si>
    <t>ELCCH4</t>
  </si>
  <si>
    <t>Methane emissions Power&amp;Heat</t>
  </si>
  <si>
    <t>ELCNOX</t>
  </si>
  <si>
    <t>https://envs.au.dk/fileadmin/envs/Emission_inventories/Emission_factors/Emf_internet_energy_GHG.htm</t>
  </si>
  <si>
    <t>Emission factors per GJ fuel input:</t>
  </si>
  <si>
    <t>SO2</t>
  </si>
  <si>
    <t>NOX</t>
  </si>
  <si>
    <t>NMVOC</t>
  </si>
  <si>
    <t>CH4</t>
  </si>
  <si>
    <t>CO</t>
  </si>
  <si>
    <t>N2O</t>
  </si>
  <si>
    <t>NH3</t>
  </si>
  <si>
    <t>TSP</t>
  </si>
  <si>
    <t>PM10</t>
  </si>
  <si>
    <t>PM2.5</t>
  </si>
  <si>
    <t>BC</t>
  </si>
  <si>
    <t>FUEL</t>
  </si>
  <si>
    <t>SNAP</t>
  </si>
  <si>
    <t>g</t>
  </si>
  <si>
    <t>kg</t>
  </si>
  <si>
    <t>OTHER S. FOSSIL</t>
  </si>
  <si>
    <t>Non-specified (Industry)</t>
  </si>
  <si>
    <t>-</t>
  </si>
  <si>
    <t>Combustion plants &gt;= 50 and &lt; 300 MW (boilers)</t>
  </si>
  <si>
    <t>COAL</t>
  </si>
  <si>
    <t>Public power</t>
  </si>
  <si>
    <t>Combustion plants &gt;= 300 MW (boilers)</t>
  </si>
  <si>
    <t>Combustion plants &lt; 50 MW (boilers)</t>
  </si>
  <si>
    <t>Gas turbines</t>
  </si>
  <si>
    <t>District heating plants</t>
  </si>
  <si>
    <t>Residential plants</t>
  </si>
  <si>
    <t>Plants in agriculture, forestry and aquacultu</t>
  </si>
  <si>
    <t>Plants in agriculture, forestry and aquaculture</t>
  </si>
  <si>
    <t>Stationary engines</t>
  </si>
  <si>
    <t>Iron and Steel</t>
  </si>
  <si>
    <t>Non-Ferrous Metals</t>
  </si>
  <si>
    <t>Chemical and Petrochemical</t>
  </si>
  <si>
    <t>Non-Metallic Minerals</t>
  </si>
  <si>
    <t>Mining and Quarrying</t>
  </si>
  <si>
    <t>Food and Tobacco</t>
  </si>
  <si>
    <t>Paper, Pulp and Print</t>
  </si>
  <si>
    <t>Transport Equipment</t>
  </si>
  <si>
    <t>Machinery</t>
  </si>
  <si>
    <t>Wood and Wood Products</t>
  </si>
  <si>
    <t>Cement production</t>
  </si>
  <si>
    <t>FLY ASH</t>
  </si>
  <si>
    <t>BROWN COAL BRI.</t>
  </si>
  <si>
    <t>COKE OV.COKE/HC</t>
  </si>
  <si>
    <t>PETROLEUM COKE</t>
  </si>
  <si>
    <t>Commercial and institutional plants (t)</t>
  </si>
  <si>
    <t>Commercial and institutional plants</t>
  </si>
  <si>
    <t>Textile and Leather</t>
  </si>
  <si>
    <t>WOOD AND SIMIL.</t>
  </si>
  <si>
    <t>Stationary gas turbines</t>
  </si>
  <si>
    <t>MUNICIP. WASTES</t>
  </si>
  <si>
    <r>
      <t>63.3 </t>
    </r>
    <r>
      <rPr>
        <sz val="11"/>
        <color rgb="FF000000"/>
        <rFont val="Calibri"/>
        <family val="2"/>
      </rPr>
      <t>+ 42.5</t>
    </r>
  </si>
  <si>
    <t>INDUSTR. WASTES</t>
  </si>
  <si>
    <t>STRAW</t>
  </si>
  <si>
    <t>RESIDUAL OIL</t>
  </si>
  <si>
    <t>Petroleum refining plants</t>
  </si>
  <si>
    <t>Process furnaces</t>
  </si>
  <si>
    <t>Construction</t>
  </si>
  <si>
    <t>GAS OIL</t>
  </si>
  <si>
    <t>Coal mining, oil / gas extraction, pipeline c</t>
  </si>
  <si>
    <t>KEROSENE</t>
  </si>
  <si>
    <t>BIO OIL</t>
  </si>
  <si>
    <t>NATURAL GAS</t>
  </si>
  <si>
    <t>Comb. in boilers, gas turbines and stationary</t>
  </si>
  <si>
    <t>Other stationary equipments</t>
  </si>
  <si>
    <t>LPG</t>
  </si>
  <si>
    <t>REFINERY GAS</t>
  </si>
  <si>
    <t>BIOGAS</t>
  </si>
  <si>
    <t>BIO GASIF. GAS</t>
  </si>
  <si>
    <t>BIONATGAS</t>
  </si>
  <si>
    <t>Last updated:</t>
  </si>
  <si>
    <r>
      <t>For CO2 emission factors </t>
    </r>
    <r>
      <rPr>
        <i/>
        <sz val="11"/>
        <color rgb="FF00B050"/>
        <rFont val="Calibri"/>
        <family val="2"/>
      </rPr>
      <t>italic</t>
    </r>
    <r>
      <rPr>
        <sz val="11"/>
        <color rgb="FF000000"/>
        <rFont val="Calibri"/>
        <family val="2"/>
      </rPr>
      <t> indicates biomass.</t>
    </r>
  </si>
  <si>
    <t>For municipal waste the total CO2 emission factor is 112,1 kg/GJ</t>
  </si>
  <si>
    <t>https://envs.au.dk/fileadmin/envs/Emission_inventories/Emission_factors/Emf_internet__Ex-GHG-main.htm</t>
  </si>
  <si>
    <t>Year</t>
  </si>
  <si>
    <t>SNAP ID</t>
  </si>
  <si>
    <t>Category</t>
  </si>
  <si>
    <t>Road type</t>
  </si>
  <si>
    <t>Fuel type</t>
  </si>
  <si>
    <t>NOx</t>
  </si>
  <si>
    <t>[g/GJ]</t>
  </si>
  <si>
    <t>[g/MJ]</t>
  </si>
  <si>
    <t>A</t>
  </si>
  <si>
    <t>Passenger cars</t>
  </si>
  <si>
    <t>Highway</t>
  </si>
  <si>
    <t>Biodiesel</t>
  </si>
  <si>
    <t>CNG</t>
  </si>
  <si>
    <t>Gasoline</t>
  </si>
  <si>
    <t>Rural</t>
  </si>
  <si>
    <t>Bio ethanol</t>
  </si>
  <si>
    <t>Urban</t>
  </si>
  <si>
    <t>Light duty vehicles</t>
  </si>
  <si>
    <t>Heavy duty vehicles</t>
  </si>
  <si>
    <t>Mopeds</t>
  </si>
  <si>
    <t>Motorcycles</t>
  </si>
  <si>
    <t>Military</t>
  </si>
  <si>
    <t>AvGas</t>
  </si>
  <si>
    <t>Jet fuel</t>
  </si>
  <si>
    <t>Railways</t>
  </si>
  <si>
    <t>Kerosene</t>
  </si>
  <si>
    <t>Recreational craft</t>
  </si>
  <si>
    <t>National sea traffic</t>
  </si>
  <si>
    <t>LNG</t>
  </si>
  <si>
    <t>Residual oil</t>
  </si>
  <si>
    <t>Fishing</t>
  </si>
  <si>
    <t>International sea traffic</t>
  </si>
  <si>
    <t>Air traffic, Dom. &lt; 3000 ft.</t>
  </si>
  <si>
    <t>Air traffic, Int. &lt; 3000 ft.</t>
  </si>
  <si>
    <t>Air traffic, Dom. &gt; 3000 ft.</t>
  </si>
  <si>
    <t>Air traffic, Int. &gt; 3000 ft.</t>
  </si>
  <si>
    <t>Agriculture</t>
  </si>
  <si>
    <t>Forestry</t>
  </si>
  <si>
    <t>Industry</t>
  </si>
  <si>
    <t>Household and gardening</t>
  </si>
  <si>
    <t>Commercial and institutional</t>
  </si>
  <si>
    <t>P</t>
  </si>
  <si>
    <t>CPH, Air traffic, Dom. &lt; 3000 ft.</t>
  </si>
  <si>
    <t>CPH, Air traffic, Int. &lt; 3000 ft.</t>
  </si>
  <si>
    <t>CPH, Air traffic, Dom. &gt; 3000 ft.</t>
  </si>
  <si>
    <t>CPH, Air traffic, Int. &gt; 3000 ft.</t>
  </si>
  <si>
    <t>Last updated:</t>
  </si>
  <si>
    <t>https://envs.au.dk/fileadmin/envs/Emission_inventories/Emission_factors/Emf_internet__Non-ex-PM-HM.htm</t>
  </si>
  <si>
    <t>Vehicle category</t>
  </si>
  <si>
    <t>Source</t>
  </si>
  <si>
    <t>Mileage</t>
  </si>
  <si>
    <t>Milage 2010</t>
  </si>
  <si>
    <t>Milage 2015</t>
  </si>
  <si>
    <t>Milage 2020</t>
  </si>
  <si>
    <t>Milage 2030</t>
  </si>
  <si>
    <t>Milage 2050</t>
  </si>
  <si>
    <t>As</t>
  </si>
  <si>
    <t>Cd</t>
  </si>
  <si>
    <t>Cr</t>
  </si>
  <si>
    <t>Cu</t>
  </si>
  <si>
    <t>Hg</t>
  </si>
  <si>
    <t>Ni</t>
  </si>
  <si>
    <t>Pb</t>
  </si>
  <si>
    <t>Se</t>
  </si>
  <si>
    <t>Zn</t>
  </si>
  <si>
    <t>[1000 km]</t>
  </si>
  <si>
    <t>[mg/km]</t>
  </si>
  <si>
    <t>[μg/km]</t>
  </si>
  <si>
    <t>Brake wear</t>
  </si>
  <si>
    <t>Trucks</t>
  </si>
  <si>
    <t>Buses</t>
  </si>
  <si>
    <t>Road abrasion</t>
  </si>
  <si>
    <t>Tyre wear</t>
  </si>
  <si>
    <t>DK statestik</t>
  </si>
  <si>
    <t>Transportmodellen (TIMES data)</t>
  </si>
  <si>
    <t>Transport increase relative to 2010</t>
  </si>
  <si>
    <t>TIMES Industry</t>
  </si>
  <si>
    <t>TIMES Fuel</t>
  </si>
  <si>
    <t xml:space="preserve">Geusstimate </t>
  </si>
  <si>
    <t>Average values</t>
  </si>
  <si>
    <t>EC</t>
  </si>
  <si>
    <t>TEST</t>
  </si>
  <si>
    <t>ok</t>
  </si>
  <si>
    <t>Validation</t>
  </si>
  <si>
    <t>ELCSWST</t>
  </si>
  <si>
    <t>ELCLPG</t>
  </si>
  <si>
    <t>Other</t>
  </si>
  <si>
    <t>Other emission table, based on sector, size and validated according to average values.</t>
  </si>
  <si>
    <t>No, average value used</t>
  </si>
  <si>
    <t>Average value</t>
  </si>
  <si>
    <t>INDCOA</t>
  </si>
  <si>
    <t>INDDSL</t>
  </si>
  <si>
    <t>INDDSB</t>
  </si>
  <si>
    <t>INDNGA</t>
  </si>
  <si>
    <t>INDBGA</t>
  </si>
  <si>
    <t>INDWST</t>
  </si>
  <si>
    <t>INDGD</t>
  </si>
  <si>
    <t>INDCD</t>
  </si>
  <si>
    <t>INDWCH</t>
  </si>
  <si>
    <t>INDLPG</t>
  </si>
  <si>
    <t>INDSNG</t>
  </si>
  <si>
    <t>MIN</t>
  </si>
  <si>
    <t>Commercial</t>
  </si>
  <si>
    <t>INDND</t>
  </si>
  <si>
    <t>INDKER</t>
  </si>
  <si>
    <t>INDAD</t>
  </si>
  <si>
    <t>Iron and steel</t>
  </si>
  <si>
    <t>INDMD</t>
  </si>
  <si>
    <t>Pulp and paper</t>
  </si>
  <si>
    <t>Refinir</t>
  </si>
  <si>
    <t>RESSTR</t>
  </si>
  <si>
    <t>RESDSL</t>
  </si>
  <si>
    <t>RESKER</t>
  </si>
  <si>
    <t>RESDSB</t>
  </si>
  <si>
    <t>RESNGA</t>
  </si>
  <si>
    <t>RESLPG</t>
  </si>
  <si>
    <t>RESBGA</t>
  </si>
  <si>
    <t>RESSNG</t>
  </si>
  <si>
    <t>RES</t>
  </si>
  <si>
    <t>INDVD</t>
  </si>
  <si>
    <t>Wood products</t>
  </si>
  <si>
    <t>INWST</t>
  </si>
  <si>
    <t>Mining</t>
  </si>
  <si>
    <t>Non-ferrous metals</t>
  </si>
  <si>
    <t>Non-Metal minerals</t>
  </si>
  <si>
    <t>INDFD</t>
  </si>
  <si>
    <t>Fuel type (search)</t>
  </si>
  <si>
    <t>Industry (search)</t>
  </si>
  <si>
    <t>Plant type (Search)</t>
  </si>
  <si>
    <t>TPCA</t>
  </si>
  <si>
    <t>TRADSB</t>
  </si>
  <si>
    <t>Average</t>
  </si>
  <si>
    <t>Specific for road transport (transport shares)</t>
  </si>
  <si>
    <t>TRAGSB</t>
  </si>
  <si>
    <t>TRANGA</t>
  </si>
  <si>
    <t>TRADSL</t>
  </si>
  <si>
    <t>TRAGSL</t>
  </si>
  <si>
    <t>TRALPG</t>
  </si>
  <si>
    <t>TFV</t>
  </si>
  <si>
    <t>TFT</t>
  </si>
  <si>
    <t>TPMO</t>
  </si>
  <si>
    <t>TPMP</t>
  </si>
  <si>
    <t>TPR</t>
  </si>
  <si>
    <t>Fish</t>
  </si>
  <si>
    <t>TFSI</t>
  </si>
  <si>
    <t>TFSN</t>
  </si>
  <si>
    <t>TPAN</t>
  </si>
  <si>
    <t>TPAI</t>
  </si>
  <si>
    <t>INDADTF</t>
  </si>
  <si>
    <t>INDADTFF</t>
  </si>
  <si>
    <t>INDTF</t>
  </si>
  <si>
    <t>INDPDTF</t>
  </si>
  <si>
    <t>TPANDKE</t>
  </si>
  <si>
    <t>TPAIDKE</t>
  </si>
  <si>
    <t>T/Mkm</t>
  </si>
  <si>
    <t>TFB</t>
  </si>
  <si>
    <t>TFMP</t>
  </si>
  <si>
    <t>TFMO</t>
  </si>
  <si>
    <t>MVkm</t>
  </si>
  <si>
    <t>EMISSIONS~ELCNOX</t>
  </si>
  <si>
    <t>EMISSIONS~ELCCH4</t>
  </si>
  <si>
    <t>EMISSIONS~ELCN2O</t>
  </si>
  <si>
    <t>EMISSIONS~ELCSO2</t>
  </si>
  <si>
    <t>T/PJ</t>
  </si>
  <si>
    <t>ET</t>
  </si>
  <si>
    <t xml:space="preserve"> </t>
  </si>
  <si>
    <t>ELCSYN</t>
  </si>
  <si>
    <t>FT-ELCSYN</t>
  </si>
  <si>
    <t>Fuel Technology RE Syngas ELC</t>
  </si>
  <si>
    <t>RE Syngas ELC</t>
  </si>
  <si>
    <t>SYN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</si>
</sst>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41" formatCode="_-* #,##0_-;\-* #,##0_-;_-* &quot;-&quot;_-;_-@_-"/>
    <numFmt numFmtId="43" formatCode="_-* #,##0.00_-;\-* #,##0.00_-;_-* &quot;-&quot;??_-;_-@_-"/>
    <numFmt numFmtId="164" formatCode="_ * #,##0_ ;_ * \-#,##0_ ;_ * &quot;-&quot;_ ;_ @_ "/>
    <numFmt numFmtId="165" formatCode="_ * #,##0.00_ ;_ * \-#,##0.00_ ;_ * &quot;-&quot;??_ ;_ @_ "/>
    <numFmt numFmtId="166" formatCode="#,##0.0;\-#,##0.0;0\ \ \ "/>
    <numFmt numFmtId="167" formatCode="_-&quot;€&quot;\ * #,##0.00_-;\-&quot;€&quot;\ * #,##0.00_-;_-&quot;€&quot;\ * &quot;-&quot;??_-;_-@_-"/>
    <numFmt numFmtId="168" formatCode="_([$€]* #,##0.00_);_([$€]* \(#,##0.00\);_([$€]* &quot;-&quot;??_);_(@_)"/>
    <numFmt numFmtId="169" formatCode="_-[$€-2]\ * #,##0.00_-;\-[$€-2]\ * #,##0.00_-;_-[$€-2]\ * &quot;-&quot;??_-"/>
    <numFmt numFmtId="170" formatCode="#,##0;\-\ #,##0;_-\ &quot;- &quot;"/>
    <numFmt numFmtId="171" formatCode="0.0;\-0.0;0"/>
    <numFmt numFmtId="172" formatCode="0.0;\-0.0;"/>
    <numFmt numFmtId="173" formatCode="0.000;\-0.000;"/>
    <numFmt numFmtId="174" formatCode="0.00;\-0.00;0\ \ \ \ \ \ \ \ "/>
    <numFmt numFmtId="175" formatCode="0.00;\-0.00;"/>
    <numFmt numFmtId="176" formatCode="\Te\x\t"/>
    <numFmt numFmtId="177" formatCode="0.0000"/>
    <numFmt numFmtId="178" formatCode="_-[$€-2]* #,##0.00_-;\-[$€-2]* #,##0.00_-;_-[$€-2]* &quot;-&quot;??_-"/>
    <numFmt numFmtId="179" formatCode="0_ ;\-0\ "/>
    <numFmt numFmtId="180" formatCode="_ * #,##0_ ;_ * \-#,##0_ ;_ * &quot;-&quot;??_ ;_ @_ "/>
    <numFmt numFmtId="181" formatCode="_(* #,##0_);_(* \(#,##0\);_(* &quot;-&quot;_);_(@_)"/>
    <numFmt numFmtId="182" formatCode="_(* #,##0.00_);_(* \(#,##0.00\);_(* &quot;-&quot;??_);_(@_)"/>
    <numFmt numFmtId="183" formatCode="\Tyy\x\t"/>
    <numFmt numFmtId="184" formatCode="#,##0.000"/>
    <numFmt numFmtId="185" formatCode="#,##0.00000"/>
    <numFmt numFmtId="186" formatCode="0.0"/>
    <numFmt numFmtId="187" formatCode="0.0%"/>
  </numFmts>
  <fonts count="83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</font>
    <font>
      <sz val="10"/>
      <color indexed="9"/>
      <name val="Calibri"/>
      <family val="2"/>
    </font>
    <font>
      <sz val="10"/>
      <color rgb="FF9C0006"/>
      <name val="Calibri"/>
      <family val="2"/>
    </font>
    <font>
      <sz val="10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9"/>
      <color indexed="8"/>
      <name val="Times New Roman"/>
      <family val="1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  <charset val="204"/>
    </font>
    <font>
      <sz val="10"/>
      <name val="Helv"/>
    </font>
    <font>
      <sz val="9"/>
      <name val="Times New Roman"/>
      <family val="1"/>
    </font>
    <font>
      <sz val="10"/>
      <color rgb="FF006100"/>
      <name val="Calibri"/>
      <family val="2"/>
    </font>
    <font>
      <u/>
      <sz val="10"/>
      <color theme="10"/>
      <name val="Calibri"/>
      <family val="2"/>
    </font>
    <font>
      <sz val="11"/>
      <color indexed="62"/>
      <name val="Calibri"/>
      <family val="2"/>
    </font>
    <font>
      <sz val="10"/>
      <name val="MS Sans Serif"/>
      <family val="2"/>
    </font>
    <font>
      <sz val="10"/>
      <color rgb="FF9C6500"/>
      <name val="Calibri"/>
      <family val="2"/>
    </font>
    <font>
      <sz val="11"/>
      <color indexed="60"/>
      <name val="Calibri"/>
      <family val="2"/>
    </font>
    <font>
      <sz val="11"/>
      <color theme="1"/>
      <name val="Calibri"/>
      <family val="2"/>
    </font>
    <font>
      <b/>
      <sz val="9"/>
      <name val="Times New Roman"/>
      <family val="1"/>
    </font>
    <font>
      <sz val="10"/>
      <name val="Courier"/>
      <family val="3"/>
    </font>
    <font>
      <b/>
      <sz val="11"/>
      <color indexed="63"/>
      <name val="Calibri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b/>
      <sz val="10"/>
      <name val="Calibri"/>
      <family val="2"/>
    </font>
    <font>
      <b/>
      <sz val="10"/>
      <color indexed="12"/>
      <name val="Calibri"/>
      <family val="2"/>
    </font>
    <font>
      <b/>
      <sz val="10"/>
      <color theme="9" tint="-0.249977111117893"/>
      <name val="Calibri"/>
      <family val="2"/>
    </font>
    <font>
      <sz val="9"/>
      <name val="Calibri"/>
      <family val="2"/>
    </font>
    <font>
      <sz val="10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0"/>
      <color theme="1"/>
      <name val="Calibri"/>
      <family val="2"/>
    </font>
    <font>
      <sz val="10"/>
      <color rgb="FFFF0000"/>
      <name val="Calibri"/>
      <family val="2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color theme="0"/>
      <name val="Calibri"/>
      <family val="2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name val="Calibri"/>
      <family val="2"/>
    </font>
    <font>
      <sz val="8"/>
      <name val="Arial"/>
      <family val="2"/>
    </font>
    <font>
      <sz val="9"/>
      <name val="Geneva"/>
      <family val="2"/>
    </font>
    <font>
      <i/>
      <sz val="10"/>
      <name val="Calibri"/>
      <family val="2"/>
    </font>
    <font>
      <u/>
      <sz val="8"/>
      <color indexed="12"/>
      <name val="Arial"/>
      <family val="2"/>
    </font>
    <font>
      <sz val="10"/>
      <color rgb="FF0000FF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B050"/>
      <name val="Calibri"/>
      <family val="2"/>
    </font>
    <font>
      <b/>
      <sz val="16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7" tint="-0.249977111117893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Calibri"/>
      <family val="2"/>
    </font>
    <font>
      <u/>
      <sz val="10"/>
      <color theme="10"/>
      <name val="Arial"/>
      <family val="2"/>
    </font>
    <font>
      <sz val="10"/>
      <name val="Arial"/>
    </font>
    <font>
      <b/>
      <sz val="11"/>
      <color rgb="FF000000"/>
      <name val="Calibri"/>
      <family val="2"/>
    </font>
    <font>
      <sz val="10"/>
      <name val="Times New Roman"/>
      <family val="1"/>
    </font>
    <font>
      <sz val="11"/>
      <color rgb="FF000000"/>
      <name val="Calibri"/>
      <family val="2"/>
    </font>
    <font>
      <i/>
      <sz val="11"/>
      <color rgb="FF00B050"/>
      <name val="Calibri"/>
      <family val="2"/>
    </font>
    <font>
      <b/>
      <sz val="8"/>
      <name val="Arial"/>
      <family val="2"/>
    </font>
    <font>
      <sz val="8"/>
      <color rgb="FF000000"/>
      <name val="Arial"/>
      <family val="2"/>
    </font>
    <font>
      <sz val="10"/>
      <color rgb="FFFF0000"/>
      <name val="Arial"/>
      <family val="2"/>
    </font>
    <font>
      <sz val="11"/>
      <name val="Calibri"/>
      <family val="2"/>
    </font>
  </fonts>
  <fills count="9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2"/>
        <bgColor indexed="64"/>
      </patternFill>
    </fill>
    <fill>
      <patternFill patternType="solid">
        <fgColor rgb="FFA7A7FF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C99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ED6EE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FF0000"/>
        <bgColor indexed="64"/>
      </patternFill>
    </fill>
  </fills>
  <borders count="6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6494">
    <xf numFmtId="0" fontId="0" fillId="0" borderId="0"/>
    <xf numFmtId="0" fontId="10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1" borderId="0" applyNumberFormat="0" applyBorder="0" applyAlignment="0" applyProtection="0"/>
    <xf numFmtId="0" fontId="12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3" fillId="0" borderId="0" applyNumberFormat="0" applyFont="0" applyFill="0" applyBorder="0" applyProtection="0">
      <alignment horizontal="left" vertical="center" indent="5"/>
    </xf>
    <xf numFmtId="0" fontId="7" fillId="11" borderId="0" applyNumberFormat="0" applyBorder="0" applyAlignment="0" applyProtection="0"/>
    <xf numFmtId="0" fontId="7" fillId="15" borderId="0" applyNumberFormat="0" applyBorder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14" fillId="50" borderId="0" applyNumberFormat="0" applyBorder="0" applyAlignment="0" applyProtection="0"/>
    <xf numFmtId="0" fontId="14" fillId="47" borderId="0" applyNumberFormat="0" applyBorder="0" applyAlignment="0" applyProtection="0"/>
    <xf numFmtId="0" fontId="14" fillId="48" borderId="0" applyNumberFormat="0" applyBorder="0" applyAlignment="0" applyProtection="0"/>
    <xf numFmtId="0" fontId="14" fillId="51" borderId="0" applyNumberFormat="0" applyBorder="0" applyAlignment="0" applyProtection="0"/>
    <xf numFmtId="0" fontId="14" fillId="52" borderId="0" applyNumberFormat="0" applyBorder="0" applyAlignment="0" applyProtection="0"/>
    <xf numFmtId="0" fontId="14" fillId="53" borderId="0" applyNumberFormat="0" applyBorder="0" applyAlignment="0" applyProtection="0"/>
    <xf numFmtId="4" fontId="15" fillId="54" borderId="10">
      <alignment horizontal="right" vertical="center"/>
    </xf>
    <xf numFmtId="4" fontId="15" fillId="54" borderId="10">
      <alignment horizontal="right" vertical="center"/>
    </xf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6" fillId="55" borderId="11" applyNumberFormat="0" applyAlignment="0" applyProtection="0"/>
    <xf numFmtId="0" fontId="16" fillId="55" borderId="11" applyNumberFormat="0" applyAlignment="0" applyProtection="0"/>
    <xf numFmtId="0" fontId="16" fillId="55" borderId="11" applyNumberFormat="0" applyAlignment="0" applyProtection="0"/>
    <xf numFmtId="0" fontId="16" fillId="55" borderId="11" applyNumberFormat="0" applyAlignment="0" applyProtection="0"/>
    <xf numFmtId="0" fontId="5" fillId="5" borderId="1" applyNumberFormat="0" applyAlignment="0" applyProtection="0"/>
    <xf numFmtId="0" fontId="17" fillId="0" borderId="12" applyNumberFormat="0" applyFill="0" applyAlignment="0" applyProtection="0"/>
    <xf numFmtId="0" fontId="18" fillId="56" borderId="13" applyNumberFormat="0" applyAlignment="0" applyProtection="0"/>
    <xf numFmtId="0" fontId="14" fillId="57" borderId="0" applyNumberFormat="0" applyBorder="0" applyAlignment="0" applyProtection="0"/>
    <xf numFmtId="0" fontId="14" fillId="58" borderId="0" applyNumberFormat="0" applyBorder="0" applyAlignment="0" applyProtection="0"/>
    <xf numFmtId="0" fontId="14" fillId="59" borderId="0" applyNumberFormat="0" applyBorder="0" applyAlignment="0" applyProtection="0"/>
    <xf numFmtId="0" fontId="14" fillId="51" borderId="0" applyNumberFormat="0" applyBorder="0" applyAlignment="0" applyProtection="0"/>
    <xf numFmtId="0" fontId="14" fillId="52" borderId="0" applyNumberFormat="0" applyBorder="0" applyAlignment="0" applyProtection="0"/>
    <xf numFmtId="0" fontId="14" fillId="60" borderId="0" applyNumberFormat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3" fillId="0" borderId="0" applyFont="0" applyFill="0" applyBorder="0" applyAlignment="0" applyProtection="0"/>
    <xf numFmtId="0" fontId="20" fillId="0" borderId="0"/>
    <xf numFmtId="0" fontId="21" fillId="0" borderId="14">
      <alignment horizontal="left" vertical="center" wrapText="1" indent="2"/>
    </xf>
    <xf numFmtId="0" fontId="21" fillId="0" borderId="14">
      <alignment horizontal="left" vertical="center" wrapText="1" indent="2"/>
    </xf>
    <xf numFmtId="0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9" fillId="0" borderId="0" applyFont="0" applyFill="0" applyBorder="0" applyAlignment="0" applyProtection="0"/>
    <xf numFmtId="0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9" fillId="0" borderId="0" applyFont="0" applyFill="0" applyBorder="0" applyAlignment="0" applyProtection="0"/>
    <xf numFmtId="0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9" fillId="0" borderId="0" applyFont="0" applyFill="0" applyBorder="0" applyAlignment="0" applyProtection="0"/>
    <xf numFmtId="0" fontId="20" fillId="0" borderId="0"/>
    <xf numFmtId="0" fontId="22" fillId="2" borderId="0" applyNumberFormat="0" applyBorder="0" applyAlignment="0" applyProtection="0"/>
    <xf numFmtId="0" fontId="23" fillId="0" borderId="0" applyNumberFormat="0" applyFill="0" applyBorder="0" applyAlignment="0" applyProtection="0"/>
    <xf numFmtId="0" fontId="24" fillId="45" borderId="11" applyNumberFormat="0" applyAlignment="0" applyProtection="0"/>
    <xf numFmtId="0" fontId="24" fillId="45" borderId="11" applyNumberFormat="0" applyAlignment="0" applyProtection="0"/>
    <xf numFmtId="0" fontId="24" fillId="45" borderId="11" applyNumberFormat="0" applyAlignment="0" applyProtection="0"/>
    <xf numFmtId="0" fontId="24" fillId="45" borderId="11" applyNumberFormat="0" applyAlignment="0" applyProtection="0"/>
    <xf numFmtId="0" fontId="24" fillId="45" borderId="11" applyNumberFormat="0" applyAlignment="0" applyProtection="0"/>
    <xf numFmtId="0" fontId="24" fillId="45" borderId="11" applyNumberFormat="0" applyAlignment="0" applyProtection="0"/>
    <xf numFmtId="4" fontId="21" fillId="0" borderId="0" applyBorder="0">
      <alignment horizontal="right" vertical="center"/>
    </xf>
    <xf numFmtId="165" fontId="20" fillId="0" borderId="0" applyFont="0" applyFill="0" applyBorder="0" applyAlignment="0" applyProtection="0"/>
    <xf numFmtId="0" fontId="6" fillId="6" borderId="2" applyNumberFormat="0" applyAlignment="0" applyProtection="0"/>
    <xf numFmtId="0" fontId="7" fillId="8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0" fontId="26" fillId="4" borderId="0" applyNumberFormat="0" applyBorder="0" applyAlignment="0" applyProtection="0"/>
    <xf numFmtId="0" fontId="27" fillId="61" borderId="0" applyNumberFormat="0" applyBorder="0" applyAlignment="0" applyProtection="0"/>
    <xf numFmtId="0" fontId="13" fillId="0" borderId="0"/>
    <xf numFmtId="0" fontId="13" fillId="0" borderId="0"/>
    <xf numFmtId="0" fontId="8" fillId="0" borderId="0"/>
    <xf numFmtId="0" fontId="4" fillId="0" borderId="0"/>
    <xf numFmtId="0" fontId="4" fillId="0" borderId="0"/>
    <xf numFmtId="0" fontId="13" fillId="0" borderId="0"/>
    <xf numFmtId="0" fontId="13" fillId="0" borderId="0"/>
    <xf numFmtId="0" fontId="13" fillId="0" borderId="0"/>
    <xf numFmtId="0" fontId="4" fillId="0" borderId="0"/>
    <xf numFmtId="0" fontId="13" fillId="0" borderId="0"/>
    <xf numFmtId="0" fontId="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4" fillId="0" borderId="0"/>
    <xf numFmtId="0" fontId="13" fillId="0" borderId="0"/>
    <xf numFmtId="0" fontId="4" fillId="0" borderId="0"/>
    <xf numFmtId="0" fontId="20" fillId="0" borderId="0"/>
    <xf numFmtId="0" fontId="4" fillId="0" borderId="0"/>
    <xf numFmtId="0" fontId="2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3" fillId="0" borderId="0"/>
    <xf numFmtId="0" fontId="2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4" fillId="0" borderId="0"/>
    <xf numFmtId="0" fontId="4" fillId="0" borderId="0"/>
    <xf numFmtId="0" fontId="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4" fillId="0" borderId="0"/>
    <xf numFmtId="0" fontId="4" fillId="0" borderId="0"/>
    <xf numFmtId="0" fontId="4" fillId="0" borderId="0"/>
    <xf numFmtId="0" fontId="1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0" fillId="0" borderId="0"/>
    <xf numFmtId="0" fontId="13" fillId="0" borderId="0"/>
    <xf numFmtId="0" fontId="8" fillId="0" borderId="0"/>
    <xf numFmtId="0" fontId="4" fillId="0" borderId="0"/>
    <xf numFmtId="0" fontId="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8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8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13" fillId="0" borderId="0"/>
    <xf numFmtId="0" fontId="4" fillId="0" borderId="0"/>
    <xf numFmtId="0" fontId="4" fillId="0" borderId="0"/>
    <xf numFmtId="0" fontId="4" fillId="0" borderId="0"/>
    <xf numFmtId="0" fontId="1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3" fillId="0" borderId="0"/>
    <xf numFmtId="0" fontId="1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9" fillId="0" borderId="0"/>
    <xf numFmtId="0" fontId="8" fillId="0" borderId="0"/>
    <xf numFmtId="0" fontId="4" fillId="0" borderId="0"/>
    <xf numFmtId="0" fontId="4" fillId="0" borderId="0"/>
    <xf numFmtId="4" fontId="21" fillId="0" borderId="10" applyFill="0" applyBorder="0" applyProtection="0">
      <alignment horizontal="right" vertical="center"/>
    </xf>
    <xf numFmtId="4" fontId="21" fillId="0" borderId="10" applyFill="0" applyBorder="0" applyProtection="0">
      <alignment horizontal="right" vertical="center"/>
    </xf>
    <xf numFmtId="4" fontId="21" fillId="0" borderId="10" applyFill="0" applyBorder="0" applyProtection="0">
      <alignment horizontal="right" vertical="center"/>
    </xf>
    <xf numFmtId="0" fontId="29" fillId="0" borderId="0" applyNumberFormat="0" applyFill="0" applyBorder="0" applyProtection="0">
      <alignment horizontal="left" vertical="center"/>
    </xf>
    <xf numFmtId="0" fontId="13" fillId="62" borderId="0" applyNumberFormat="0" applyFont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5" fillId="0" borderId="0"/>
    <xf numFmtId="0" fontId="30" fillId="0" borderId="0"/>
    <xf numFmtId="0" fontId="13" fillId="63" borderId="15" applyNumberFormat="0" applyFont="0" applyAlignment="0" applyProtection="0"/>
    <xf numFmtId="0" fontId="13" fillId="63" borderId="15" applyNumberFormat="0" applyFont="0" applyAlignment="0" applyProtection="0"/>
    <xf numFmtId="0" fontId="13" fillId="63" borderId="15" applyNumberFormat="0" applyFont="0" applyAlignment="0" applyProtection="0"/>
    <xf numFmtId="0" fontId="13" fillId="63" borderId="15" applyNumberFormat="0" applyFont="0" applyAlignment="0" applyProtection="0"/>
    <xf numFmtId="0" fontId="13" fillId="63" borderId="15" applyNumberFormat="0" applyFont="0" applyAlignment="0" applyProtection="0"/>
    <xf numFmtId="0" fontId="19" fillId="63" borderId="15" applyNumberFormat="0" applyFont="0" applyAlignment="0" applyProtection="0"/>
    <xf numFmtId="0" fontId="19" fillId="63" borderId="15" applyNumberFormat="0" applyFont="0" applyAlignment="0" applyProtection="0"/>
    <xf numFmtId="0" fontId="13" fillId="63" borderId="15" applyNumberFormat="0" applyFont="0" applyAlignment="0" applyProtection="0"/>
    <xf numFmtId="0" fontId="13" fillId="63" borderId="15" applyNumberFormat="0" applyFont="0" applyAlignment="0" applyProtection="0"/>
    <xf numFmtId="0" fontId="13" fillId="63" borderId="15" applyNumberFormat="0" applyFont="0" applyAlignment="0" applyProtection="0"/>
    <xf numFmtId="0" fontId="13" fillId="63" borderId="15" applyNumberFormat="0" applyFont="0" applyAlignment="0" applyProtection="0"/>
    <xf numFmtId="0" fontId="13" fillId="63" borderId="15" applyNumberFormat="0" applyFont="0" applyAlignment="0" applyProtection="0"/>
    <xf numFmtId="0" fontId="13" fillId="63" borderId="15" applyNumberFormat="0" applyFont="0" applyAlignment="0" applyProtection="0"/>
    <xf numFmtId="0" fontId="19" fillId="63" borderId="15" applyNumberFormat="0" applyFont="0" applyAlignment="0" applyProtection="0"/>
    <xf numFmtId="0" fontId="19" fillId="63" borderId="15" applyNumberFormat="0" applyFont="0" applyAlignment="0" applyProtection="0"/>
    <xf numFmtId="0" fontId="13" fillId="63" borderId="15" applyNumberFormat="0" applyFont="0" applyAlignment="0" applyProtection="0"/>
    <xf numFmtId="0" fontId="4" fillId="7" borderId="3" applyNumberFormat="0" applyFont="0" applyAlignment="0" applyProtection="0"/>
    <xf numFmtId="0" fontId="4" fillId="7" borderId="3" applyNumberFormat="0" applyFont="0" applyAlignment="0" applyProtection="0"/>
    <xf numFmtId="0" fontId="4" fillId="7" borderId="3" applyNumberFormat="0" applyFont="0" applyAlignment="0" applyProtection="0"/>
    <xf numFmtId="0" fontId="4" fillId="7" borderId="3" applyNumberFormat="0" applyFont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9" fillId="0" borderId="0" applyFont="0" applyFill="0" applyBorder="0" applyAlignment="0" applyProtection="0"/>
    <xf numFmtId="0" fontId="31" fillId="55" borderId="16" applyNumberFormat="0" applyAlignment="0" applyProtection="0"/>
    <xf numFmtId="0" fontId="31" fillId="55" borderId="16" applyNumberFormat="0" applyAlignment="0" applyProtection="0"/>
    <xf numFmtId="0" fontId="31" fillId="55" borderId="16" applyNumberFormat="0" applyAlignment="0" applyProtection="0"/>
    <xf numFmtId="0" fontId="31" fillId="55" borderId="16" applyNumberFormat="0" applyAlignment="0" applyProtection="0"/>
    <xf numFmtId="0" fontId="31" fillId="55" borderId="16" applyNumberFormat="0" applyAlignment="0" applyProtection="0"/>
    <xf numFmtId="0" fontId="31" fillId="55" borderId="16" applyNumberFormat="0" applyAlignment="0" applyProtection="0"/>
    <xf numFmtId="0" fontId="20" fillId="0" borderId="0"/>
    <xf numFmtId="9" fontId="1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3" fillId="0" borderId="0"/>
    <xf numFmtId="0" fontId="32" fillId="64" borderId="10" applyNumberFormat="0" applyProtection="0">
      <alignment horizontal="right"/>
    </xf>
    <xf numFmtId="0" fontId="33" fillId="64" borderId="0" applyNumberFormat="0" applyBorder="0" applyProtection="0">
      <alignment horizontal="left"/>
    </xf>
    <xf numFmtId="0" fontId="32" fillId="64" borderId="10" applyNumberFormat="0" applyProtection="0">
      <alignment horizontal="left"/>
    </xf>
    <xf numFmtId="49" fontId="13" fillId="0" borderId="10" applyFill="0" applyProtection="0">
      <alignment horizontal="right"/>
    </xf>
    <xf numFmtId="0" fontId="34" fillId="65" borderId="0" applyNumberFormat="0" applyBorder="0" applyProtection="0">
      <alignment horizontal="left"/>
    </xf>
    <xf numFmtId="1" fontId="13" fillId="0" borderId="10" applyFill="0" applyProtection="0">
      <alignment horizontal="right" vertical="top" wrapText="1"/>
    </xf>
    <xf numFmtId="2" fontId="13" fillId="0" borderId="10" applyFill="0" applyProtection="0">
      <alignment horizontal="right" vertical="top" wrapText="1"/>
    </xf>
    <xf numFmtId="0" fontId="13" fillId="0" borderId="10" applyFill="0" applyProtection="0">
      <alignment horizontal="right" vertical="top" wrapText="1"/>
    </xf>
    <xf numFmtId="0" fontId="32" fillId="64" borderId="10" applyNumberFormat="0" applyProtection="0">
      <alignment horizontal="right"/>
    </xf>
    <xf numFmtId="0" fontId="33" fillId="64" borderId="0" applyNumberFormat="0" applyBorder="0" applyProtection="0">
      <alignment horizontal="left"/>
    </xf>
    <xf numFmtId="0" fontId="32" fillId="64" borderId="10" applyNumberFormat="0" applyProtection="0">
      <alignment horizontal="left"/>
    </xf>
    <xf numFmtId="49" fontId="13" fillId="0" borderId="10" applyFill="0" applyProtection="0">
      <alignment horizontal="right"/>
    </xf>
    <xf numFmtId="0" fontId="34" fillId="65" borderId="0" applyNumberFormat="0" applyBorder="0" applyProtection="0">
      <alignment horizontal="left"/>
    </xf>
    <xf numFmtId="1" fontId="13" fillId="0" borderId="10" applyFill="0" applyProtection="0">
      <alignment horizontal="right" vertical="top" wrapText="1"/>
    </xf>
    <xf numFmtId="2" fontId="13" fillId="0" borderId="10" applyFill="0" applyProtection="0">
      <alignment horizontal="right" vertical="top" wrapText="1"/>
    </xf>
    <xf numFmtId="0" fontId="13" fillId="0" borderId="10" applyFill="0" applyProtection="0">
      <alignment horizontal="right" vertical="top" wrapText="1"/>
    </xf>
    <xf numFmtId="0" fontId="32" fillId="64" borderId="10" applyNumberFormat="0" applyProtection="0">
      <alignment horizontal="right"/>
    </xf>
    <xf numFmtId="0" fontId="33" fillId="64" borderId="0" applyNumberFormat="0" applyBorder="0" applyProtection="0">
      <alignment horizontal="left"/>
    </xf>
    <xf numFmtId="0" fontId="32" fillId="64" borderId="10" applyNumberFormat="0" applyProtection="0">
      <alignment horizontal="left"/>
    </xf>
    <xf numFmtId="49" fontId="13" fillId="0" borderId="10" applyFill="0" applyProtection="0">
      <alignment horizontal="right"/>
    </xf>
    <xf numFmtId="0" fontId="34" fillId="65" borderId="0" applyNumberFormat="0" applyBorder="0" applyProtection="0">
      <alignment horizontal="left"/>
    </xf>
    <xf numFmtId="1" fontId="13" fillId="0" borderId="10" applyFill="0" applyProtection="0">
      <alignment horizontal="right" vertical="top" wrapText="1"/>
    </xf>
    <xf numFmtId="2" fontId="13" fillId="0" borderId="10" applyFill="0" applyProtection="0">
      <alignment horizontal="right" vertical="top" wrapText="1"/>
    </xf>
    <xf numFmtId="0" fontId="13" fillId="0" borderId="10" applyFill="0" applyProtection="0">
      <alignment horizontal="right" vertical="top" wrapText="1"/>
    </xf>
    <xf numFmtId="0" fontId="32" fillId="64" borderId="10" applyNumberFormat="0" applyProtection="0">
      <alignment horizontal="right"/>
    </xf>
    <xf numFmtId="1" fontId="13" fillId="0" borderId="10" applyFill="0" applyProtection="0">
      <alignment horizontal="right" vertical="top" wrapText="1"/>
    </xf>
    <xf numFmtId="2" fontId="13" fillId="0" borderId="10" applyFill="0" applyProtection="0">
      <alignment horizontal="right" vertical="top" wrapText="1"/>
    </xf>
    <xf numFmtId="0" fontId="13" fillId="0" borderId="10" applyFill="0" applyProtection="0">
      <alignment horizontal="right" vertical="top" wrapText="1"/>
    </xf>
    <xf numFmtId="0" fontId="32" fillId="64" borderId="10" applyNumberFormat="0" applyProtection="0">
      <alignment horizontal="right"/>
    </xf>
    <xf numFmtId="0" fontId="33" fillId="64" borderId="0" applyNumberFormat="0" applyBorder="0" applyProtection="0">
      <alignment horizontal="left"/>
    </xf>
    <xf numFmtId="0" fontId="32" fillId="64" borderId="10" applyNumberFormat="0" applyProtection="0">
      <alignment horizontal="left"/>
    </xf>
    <xf numFmtId="49" fontId="13" fillId="0" borderId="10" applyFill="0" applyProtection="0">
      <alignment horizontal="right"/>
    </xf>
    <xf numFmtId="0" fontId="34" fillId="65" borderId="0" applyNumberFormat="0" applyBorder="0" applyProtection="0">
      <alignment horizontal="left"/>
    </xf>
    <xf numFmtId="1" fontId="13" fillId="0" borderId="10" applyFill="0" applyProtection="0">
      <alignment horizontal="right" vertical="top" wrapText="1"/>
    </xf>
    <xf numFmtId="2" fontId="13" fillId="0" borderId="10" applyFill="0" applyProtection="0">
      <alignment horizontal="right" vertical="top" wrapText="1"/>
    </xf>
    <xf numFmtId="0" fontId="13" fillId="0" borderId="10" applyFill="0" applyProtection="0">
      <alignment horizontal="right" vertical="top" wrapText="1"/>
    </xf>
    <xf numFmtId="0" fontId="32" fillId="64" borderId="10" applyNumberFormat="0" applyProtection="0">
      <alignment horizontal="right"/>
    </xf>
    <xf numFmtId="0" fontId="33" fillId="64" borderId="0" applyNumberFormat="0" applyBorder="0" applyProtection="0">
      <alignment horizontal="left"/>
    </xf>
    <xf numFmtId="0" fontId="32" fillId="64" borderId="10" applyNumberFormat="0" applyProtection="0">
      <alignment horizontal="left"/>
    </xf>
    <xf numFmtId="49" fontId="13" fillId="0" borderId="10" applyFill="0" applyProtection="0">
      <alignment horizontal="right"/>
    </xf>
    <xf numFmtId="0" fontId="34" fillId="65" borderId="0" applyNumberFormat="0" applyBorder="0" applyProtection="0">
      <alignment horizontal="left"/>
    </xf>
    <xf numFmtId="1" fontId="13" fillId="0" borderId="10" applyFill="0" applyProtection="0">
      <alignment horizontal="right" vertical="top" wrapText="1"/>
    </xf>
    <xf numFmtId="2" fontId="13" fillId="0" borderId="10" applyFill="0" applyProtection="0">
      <alignment horizontal="right" vertical="top" wrapText="1"/>
    </xf>
    <xf numFmtId="0" fontId="13" fillId="0" borderId="10" applyFill="0" applyProtection="0">
      <alignment horizontal="right" vertical="top" wrapText="1"/>
    </xf>
    <xf numFmtId="0" fontId="32" fillId="64" borderId="10" applyNumberFormat="0" applyProtection="0">
      <alignment horizontal="right"/>
    </xf>
    <xf numFmtId="0" fontId="33" fillId="64" borderId="0" applyNumberFormat="0" applyBorder="0" applyProtection="0">
      <alignment horizontal="left"/>
    </xf>
    <xf numFmtId="0" fontId="32" fillId="64" borderId="10" applyNumberFormat="0" applyProtection="0">
      <alignment horizontal="left"/>
    </xf>
    <xf numFmtId="49" fontId="13" fillId="0" borderId="10" applyFill="0" applyProtection="0">
      <alignment horizontal="right"/>
    </xf>
    <xf numFmtId="0" fontId="34" fillId="65" borderId="0" applyNumberFormat="0" applyBorder="0" applyProtection="0">
      <alignment horizontal="left"/>
    </xf>
    <xf numFmtId="1" fontId="13" fillId="0" borderId="10" applyFill="0" applyProtection="0">
      <alignment horizontal="right" vertical="top" wrapText="1"/>
    </xf>
    <xf numFmtId="2" fontId="13" fillId="0" borderId="10" applyFill="0" applyProtection="0">
      <alignment horizontal="right" vertical="top" wrapText="1"/>
    </xf>
    <xf numFmtId="0" fontId="13" fillId="0" borderId="10" applyFill="0" applyProtection="0">
      <alignment horizontal="right" vertical="top" wrapText="1"/>
    </xf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0" applyNumberFormat="0" applyFill="0" applyBorder="0" applyAlignment="0" applyProtection="0"/>
    <xf numFmtId="0" fontId="41" fillId="0" borderId="20" applyNumberFormat="0" applyFill="0" applyAlignment="0" applyProtection="0"/>
    <xf numFmtId="0" fontId="41" fillId="0" borderId="20" applyNumberFormat="0" applyFill="0" applyAlignment="0" applyProtection="0"/>
    <xf numFmtId="0" fontId="41" fillId="0" borderId="20" applyNumberFormat="0" applyFill="0" applyAlignment="0" applyProtection="0"/>
    <xf numFmtId="0" fontId="41" fillId="0" borderId="20" applyNumberFormat="0" applyFill="0" applyAlignment="0" applyProtection="0"/>
    <xf numFmtId="0" fontId="41" fillId="0" borderId="20" applyNumberFormat="0" applyFill="0" applyAlignment="0" applyProtection="0"/>
    <xf numFmtId="0" fontId="41" fillId="0" borderId="20" applyNumberFormat="0" applyFill="0" applyAlignment="0" applyProtection="0"/>
    <xf numFmtId="0" fontId="41" fillId="0" borderId="20" applyNumberFormat="0" applyFill="0" applyAlignment="0" applyProtection="0"/>
    <xf numFmtId="0" fontId="41" fillId="0" borderId="20" applyNumberFormat="0" applyFill="0" applyAlignment="0" applyProtection="0"/>
    <xf numFmtId="0" fontId="42" fillId="41" borderId="0" applyNumberFormat="0" applyBorder="0" applyAlignment="0" applyProtection="0"/>
    <xf numFmtId="0" fontId="43" fillId="42" borderId="0" applyNumberFormat="0" applyBorder="0" applyAlignment="0" applyProtection="0"/>
    <xf numFmtId="4" fontId="21" fillId="0" borderId="0"/>
    <xf numFmtId="9" fontId="8" fillId="0" borderId="0" applyFont="0" applyFill="0" applyBorder="0" applyAlignment="0" applyProtection="0"/>
    <xf numFmtId="0" fontId="3" fillId="0" borderId="0"/>
    <xf numFmtId="0" fontId="57" fillId="3" borderId="0" applyNumberFormat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7" fillId="61" borderId="0" applyNumberFormat="0" applyBorder="0" applyAlignment="0" applyProtection="0"/>
    <xf numFmtId="169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178" fontId="13" fillId="0" borderId="0"/>
    <xf numFmtId="3" fontId="13" fillId="83" borderId="1" applyFont="0" applyFill="0" applyBorder="0" applyAlignment="0" applyProtection="0"/>
    <xf numFmtId="3" fontId="63" fillId="84" borderId="1" applyNumberFormat="0" applyBorder="0" applyAlignment="0" applyProtection="0"/>
    <xf numFmtId="0" fontId="11" fillId="83" borderId="1" applyNumberFormat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6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78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78" fontId="62" fillId="0" borderId="0" applyNumberFormat="0" applyFill="0" applyBorder="0" applyAlignment="0" applyProtection="0">
      <alignment vertical="top"/>
      <protection locked="0"/>
    </xf>
    <xf numFmtId="0" fontId="55" fillId="80" borderId="1" applyNumberFormat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3" fillId="0" borderId="0" applyFont="0" applyFill="0" applyBorder="0" applyAlignment="0" applyProtection="0"/>
    <xf numFmtId="0" fontId="64" fillId="0" borderId="0" applyNumberFormat="0" applyFill="0" applyBorder="0" applyAlignment="0" applyProtection="0"/>
    <xf numFmtId="179" fontId="65" fillId="85" borderId="0" applyNumberFormat="0" applyBorder="0" applyAlignment="0" applyProtection="0">
      <alignment horizontal="center" vertical="top" wrapText="1"/>
    </xf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3" fillId="0" borderId="0"/>
    <xf numFmtId="0" fontId="20" fillId="0" borderId="0"/>
    <xf numFmtId="0" fontId="59" fillId="0" borderId="0" applyFill="0" applyBorder="0"/>
    <xf numFmtId="0" fontId="13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3" fillId="0" borderId="0"/>
    <xf numFmtId="179" fontId="11" fillId="83" borderId="0" applyNumberFormat="0" applyBorder="0" applyAlignment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0" fontId="56" fillId="5" borderId="56" applyNumberFormat="0" applyAlignment="0" applyProtection="0"/>
    <xf numFmtId="0" fontId="66" fillId="86" borderId="0" applyNumberFormat="0" applyAlignment="0" applyProtection="0"/>
    <xf numFmtId="0" fontId="67" fillId="81" borderId="0" applyNumberFormat="0" applyAlignment="0" applyProtection="0"/>
    <xf numFmtId="0" fontId="68" fillId="87" borderId="0" applyNumberFormat="0" applyAlignment="0" applyProtection="0"/>
    <xf numFmtId="179" fontId="58" fillId="82" borderId="0" applyNumberFormat="0" applyFill="0" applyBorder="0" applyAlignment="0">
      <alignment horizontal="center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51" fillId="5" borderId="1" applyNumberFormat="0" applyFill="0" applyBorder="0" applyAlignment="0" applyProtection="0"/>
    <xf numFmtId="0" fontId="61" fillId="5" borderId="1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13" fillId="0" borderId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78" fontId="13" fillId="0" borderId="0"/>
    <xf numFmtId="3" fontId="13" fillId="83" borderId="1" applyFont="0" applyFill="0" applyBorder="0" applyAlignment="0" applyProtection="0"/>
    <xf numFmtId="0" fontId="13" fillId="0" borderId="0" applyNumberFormat="0" applyFont="0" applyFill="0" applyBorder="0" applyProtection="0">
      <alignment horizontal="left" vertical="center" indent="5"/>
    </xf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78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3" fillId="0" borderId="0"/>
    <xf numFmtId="0" fontId="3" fillId="0" borderId="0"/>
    <xf numFmtId="0" fontId="13" fillId="0" borderId="0"/>
    <xf numFmtId="0" fontId="3" fillId="0" borderId="0"/>
    <xf numFmtId="0" fontId="3" fillId="0" borderId="0"/>
    <xf numFmtId="0" fontId="13" fillId="62" borderId="0" applyNumberFormat="0" applyFont="0" applyBorder="0" applyAlignment="0" applyProtection="0"/>
    <xf numFmtId="0" fontId="13" fillId="63" borderId="15" applyNumberFormat="0" applyFont="0" applyAlignment="0" applyProtection="0"/>
    <xf numFmtId="0" fontId="13" fillId="63" borderId="15" applyNumberFormat="0" applyFont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182" fontId="19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65" fontId="12" fillId="0" borderId="0" applyFont="0" applyFill="0" applyBorder="0" applyAlignment="0" applyProtection="0"/>
    <xf numFmtId="182" fontId="13" fillId="0" borderId="0" applyFont="0" applyFill="0" applyBorder="0" applyAlignment="0" applyProtection="0"/>
    <xf numFmtId="165" fontId="20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9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7" borderId="3" applyNumberFormat="0" applyFont="0" applyAlignment="0" applyProtection="0"/>
    <xf numFmtId="0" fontId="2" fillId="7" borderId="3" applyNumberFormat="0" applyFont="0" applyAlignment="0" applyProtection="0"/>
    <xf numFmtId="0" fontId="2" fillId="7" borderId="3" applyNumberFormat="0" applyFont="0" applyAlignment="0" applyProtection="0"/>
    <xf numFmtId="0" fontId="2" fillId="7" borderId="3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60" fillId="0" borderId="0" applyFont="0" applyFill="0" applyBorder="0" applyAlignment="0" applyProtection="0"/>
    <xf numFmtId="165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9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7" borderId="3" applyNumberFormat="0" applyFont="0" applyAlignment="0" applyProtection="0"/>
    <xf numFmtId="0" fontId="2" fillId="7" borderId="3" applyNumberFormat="0" applyFont="0" applyAlignment="0" applyProtection="0"/>
    <xf numFmtId="0" fontId="2" fillId="7" borderId="3" applyNumberFormat="0" applyFont="0" applyAlignment="0" applyProtection="0"/>
    <xf numFmtId="0" fontId="2" fillId="7" borderId="3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73" fillId="0" borderId="0" applyNumberFormat="0" applyFill="0" applyBorder="0" applyAlignment="0" applyProtection="0"/>
    <xf numFmtId="0" fontId="74" fillId="0" borderId="0"/>
  </cellStyleXfs>
  <cellXfs count="447">
    <xf numFmtId="0" fontId="0" fillId="0" borderId="0" xfId="0"/>
    <xf numFmtId="0" fontId="0" fillId="0" borderId="0" xfId="0" applyFont="1" applyAlignment="1"/>
    <xf numFmtId="0" fontId="0" fillId="0" borderId="0" xfId="0" applyFont="1" applyAlignment="1">
      <alignment vertical="center"/>
    </xf>
    <xf numFmtId="0" fontId="0" fillId="0" borderId="0" xfId="0" applyFont="1"/>
    <xf numFmtId="0" fontId="9" fillId="32" borderId="0" xfId="0" applyFont="1" applyFill="1"/>
    <xf numFmtId="0" fontId="0" fillId="33" borderId="0" xfId="0" applyFont="1" applyFill="1" applyAlignment="1">
      <alignment horizontal="left" indent="1"/>
    </xf>
    <xf numFmtId="0" fontId="11" fillId="0" borderId="0" xfId="0" applyFont="1"/>
    <xf numFmtId="0" fontId="0" fillId="34" borderId="0" xfId="0" applyFill="1"/>
    <xf numFmtId="0" fontId="11" fillId="35" borderId="4" xfId="0" applyFont="1" applyFill="1" applyBorder="1" applyAlignment="1">
      <alignment horizontal="left" vertical="center" wrapText="1"/>
    </xf>
    <xf numFmtId="0" fontId="11" fillId="35" borderId="5" xfId="0" applyFont="1" applyFill="1" applyBorder="1" applyAlignment="1">
      <alignment horizontal="left" vertical="center" wrapText="1"/>
    </xf>
    <xf numFmtId="0" fontId="11" fillId="35" borderId="4" xfId="0" applyFont="1" applyFill="1" applyBorder="1" applyAlignment="1">
      <alignment horizontal="center" vertical="center" wrapText="1"/>
    </xf>
    <xf numFmtId="0" fontId="11" fillId="35" borderId="5" xfId="0" applyFont="1" applyFill="1" applyBorder="1" applyAlignment="1">
      <alignment horizontal="center" vertical="center"/>
    </xf>
    <xf numFmtId="0" fontId="11" fillId="35" borderId="5" xfId="0" applyFont="1" applyFill="1" applyBorder="1" applyAlignment="1">
      <alignment horizontal="center" vertical="center" wrapText="1"/>
    </xf>
    <xf numFmtId="0" fontId="11" fillId="35" borderId="4" xfId="0" applyFont="1" applyFill="1" applyBorder="1" applyAlignment="1">
      <alignment horizontal="right" vertical="center" wrapText="1"/>
    </xf>
    <xf numFmtId="0" fontId="0" fillId="0" borderId="0" xfId="0" applyFont="1" applyAlignment="1">
      <alignment wrapText="1"/>
    </xf>
    <xf numFmtId="0" fontId="11" fillId="36" borderId="6" xfId="0" applyFont="1" applyFill="1" applyBorder="1" applyAlignment="1">
      <alignment horizontal="left" vertical="center" wrapText="1"/>
    </xf>
    <xf numFmtId="0" fontId="11" fillId="36" borderId="6" xfId="0" applyFont="1" applyFill="1" applyBorder="1" applyAlignment="1">
      <alignment horizontal="right" vertical="center" wrapText="1"/>
    </xf>
    <xf numFmtId="0" fontId="11" fillId="36" borderId="5" xfId="0" applyFont="1" applyFill="1" applyBorder="1" applyAlignment="1">
      <alignment horizontal="right" vertical="center" wrapText="1"/>
    </xf>
    <xf numFmtId="0" fontId="11" fillId="36" borderId="6" xfId="0" applyFont="1" applyFill="1" applyBorder="1" applyAlignment="1">
      <alignment horizontal="center" vertical="center" wrapText="1"/>
    </xf>
    <xf numFmtId="0" fontId="11" fillId="36" borderId="5" xfId="0" applyFont="1" applyFill="1" applyBorder="1" applyAlignment="1">
      <alignment horizontal="center" vertical="center"/>
    </xf>
    <xf numFmtId="0" fontId="11" fillId="36" borderId="5" xfId="0" applyFont="1" applyFill="1" applyBorder="1" applyAlignment="1">
      <alignment horizontal="center" vertical="center" wrapText="1"/>
    </xf>
    <xf numFmtId="0" fontId="0" fillId="0" borderId="0" xfId="0" applyFont="1" applyFill="1"/>
    <xf numFmtId="0" fontId="11" fillId="37" borderId="7" xfId="0" applyFont="1" applyFill="1" applyBorder="1" applyAlignment="1">
      <alignment horizontal="left"/>
    </xf>
    <xf numFmtId="0" fontId="11" fillId="37" borderId="7" xfId="0" applyFont="1" applyFill="1" applyBorder="1" applyAlignment="1">
      <alignment horizontal="right"/>
    </xf>
    <xf numFmtId="0" fontId="11" fillId="37" borderId="8" xfId="0" applyFont="1" applyFill="1" applyBorder="1" applyAlignment="1">
      <alignment horizontal="center"/>
    </xf>
    <xf numFmtId="0" fontId="11" fillId="37" borderId="7" xfId="0" applyFont="1" applyFill="1" applyBorder="1" applyAlignment="1">
      <alignment horizontal="center"/>
    </xf>
    <xf numFmtId="0" fontId="11" fillId="37" borderId="8" xfId="0" applyFont="1" applyFill="1" applyBorder="1" applyAlignment="1">
      <alignment horizontal="right"/>
    </xf>
    <xf numFmtId="0" fontId="11" fillId="37" borderId="8" xfId="0" applyFont="1" applyFill="1" applyBorder="1" applyAlignment="1">
      <alignment horizontal="left"/>
    </xf>
    <xf numFmtId="0" fontId="0" fillId="38" borderId="0" xfId="0" applyFont="1" applyFill="1"/>
    <xf numFmtId="0" fontId="0" fillId="39" borderId="0" xfId="0" applyFont="1" applyFill="1"/>
    <xf numFmtId="0" fontId="0" fillId="39" borderId="9" xfId="0" applyFont="1" applyFill="1" applyBorder="1"/>
    <xf numFmtId="0" fontId="0" fillId="38" borderId="9" xfId="0" applyFont="1" applyFill="1" applyBorder="1"/>
    <xf numFmtId="0" fontId="0" fillId="38" borderId="21" xfId="0" applyFont="1" applyFill="1" applyBorder="1"/>
    <xf numFmtId="0" fontId="11" fillId="0" borderId="0" xfId="0" applyFont="1" applyFill="1"/>
    <xf numFmtId="0" fontId="44" fillId="0" borderId="0" xfId="0" applyFont="1" applyFill="1"/>
    <xf numFmtId="0" fontId="11" fillId="0" borderId="0" xfId="0" applyFont="1" applyFill="1" applyAlignment="1"/>
    <xf numFmtId="0" fontId="11" fillId="0" borderId="0" xfId="0" applyFont="1" applyFill="1" applyAlignment="1">
      <alignment vertical="top" wrapText="1"/>
    </xf>
    <xf numFmtId="0" fontId="11" fillId="0" borderId="0" xfId="0" applyFont="1" applyFill="1" applyAlignment="1">
      <alignment horizontal="center" vertical="top" wrapText="1"/>
    </xf>
    <xf numFmtId="166" fontId="11" fillId="0" borderId="0" xfId="0" applyNumberFormat="1" applyFont="1" applyFill="1"/>
    <xf numFmtId="0" fontId="11" fillId="0" borderId="0" xfId="1" applyFont="1" applyFill="1" applyAlignment="1"/>
    <xf numFmtId="0" fontId="11" fillId="0" borderId="0" xfId="1" applyFont="1" applyFill="1" applyAlignment="1">
      <alignment horizontal="center"/>
    </xf>
    <xf numFmtId="0" fontId="11" fillId="0" borderId="0" xfId="1" applyFont="1" applyFill="1"/>
    <xf numFmtId="0" fontId="11" fillId="66" borderId="24" xfId="0" applyFont="1" applyFill="1" applyBorder="1" applyAlignment="1">
      <alignment horizontal="left" vertical="top" wrapText="1"/>
    </xf>
    <xf numFmtId="0" fontId="11" fillId="35" borderId="23" xfId="0" applyFont="1" applyFill="1" applyBorder="1" applyAlignment="1">
      <alignment horizontal="left" vertical="center" wrapText="1"/>
    </xf>
    <xf numFmtId="0" fontId="11" fillId="35" borderId="27" xfId="0" applyFont="1" applyFill="1" applyBorder="1" applyAlignment="1">
      <alignment horizontal="left" vertical="center" wrapText="1"/>
    </xf>
    <xf numFmtId="0" fontId="11" fillId="35" borderId="10" xfId="0" applyFont="1" applyFill="1" applyBorder="1" applyAlignment="1">
      <alignment horizontal="center" vertical="center" wrapText="1"/>
    </xf>
    <xf numFmtId="0" fontId="11" fillId="35" borderId="23" xfId="0" applyFont="1" applyFill="1" applyBorder="1" applyAlignment="1">
      <alignment horizontal="center" vertical="center" wrapText="1"/>
    </xf>
    <xf numFmtId="0" fontId="11" fillId="66" borderId="28" xfId="0" applyFont="1" applyFill="1" applyBorder="1" applyAlignment="1">
      <alignment horizontal="left" vertical="top" wrapText="1"/>
    </xf>
    <xf numFmtId="0" fontId="47" fillId="70" borderId="24" xfId="0" applyFont="1" applyFill="1" applyBorder="1" applyAlignment="1">
      <alignment horizontal="left"/>
    </xf>
    <xf numFmtId="0" fontId="47" fillId="70" borderId="24" xfId="0" applyFont="1" applyFill="1" applyBorder="1" applyAlignment="1">
      <alignment horizontal="right"/>
    </xf>
    <xf numFmtId="0" fontId="47" fillId="70" borderId="29" xfId="0" applyFont="1" applyFill="1" applyBorder="1" applyAlignment="1">
      <alignment horizontal="right"/>
    </xf>
    <xf numFmtId="0" fontId="0" fillId="68" borderId="0" xfId="0" applyFill="1"/>
    <xf numFmtId="0" fontId="0" fillId="68" borderId="0" xfId="0" applyFont="1" applyFill="1"/>
    <xf numFmtId="0" fontId="0" fillId="68" borderId="30" xfId="0" applyFill="1" applyBorder="1" applyAlignment="1">
      <alignment horizontal="center"/>
    </xf>
    <xf numFmtId="0" fontId="0" fillId="68" borderId="31" xfId="0" applyFill="1" applyBorder="1" applyAlignment="1">
      <alignment horizontal="center"/>
    </xf>
    <xf numFmtId="0" fontId="0" fillId="67" borderId="4" xfId="0" applyFill="1" applyBorder="1"/>
    <xf numFmtId="0" fontId="0" fillId="67" borderId="5" xfId="0" applyFill="1" applyBorder="1"/>
    <xf numFmtId="0" fontId="0" fillId="67" borderId="4" xfId="0" applyNumberFormat="1" applyFill="1" applyBorder="1" applyAlignment="1">
      <alignment horizontal="center"/>
    </xf>
    <xf numFmtId="0" fontId="0" fillId="67" borderId="32" xfId="0" applyNumberFormat="1" applyFill="1" applyBorder="1" applyAlignment="1">
      <alignment horizontal="center"/>
    </xf>
    <xf numFmtId="0" fontId="0" fillId="67" borderId="4" xfId="0" applyNumberFormat="1" applyFill="1" applyBorder="1"/>
    <xf numFmtId="0" fontId="0" fillId="67" borderId="0" xfId="0" applyFill="1" applyBorder="1"/>
    <xf numFmtId="0" fontId="0" fillId="67" borderId="9" xfId="0" applyFill="1" applyBorder="1"/>
    <xf numFmtId="0" fontId="0" fillId="67" borderId="0" xfId="0" applyNumberFormat="1" applyFill="1" applyBorder="1" applyAlignment="1">
      <alignment horizontal="center"/>
    </xf>
    <xf numFmtId="0" fontId="0" fillId="67" borderId="33" xfId="0" applyNumberFormat="1" applyFill="1" applyBorder="1" applyAlignment="1">
      <alignment horizontal="center"/>
    </xf>
    <xf numFmtId="0" fontId="0" fillId="67" borderId="0" xfId="0" applyNumberFormat="1" applyFill="1" applyBorder="1"/>
    <xf numFmtId="0" fontId="0" fillId="67" borderId="21" xfId="0" applyFill="1" applyBorder="1"/>
    <xf numFmtId="0" fontId="0" fillId="67" borderId="22" xfId="0" applyFill="1" applyBorder="1"/>
    <xf numFmtId="0" fontId="0" fillId="67" borderId="21" xfId="0" applyNumberFormat="1" applyFill="1" applyBorder="1" applyAlignment="1">
      <alignment horizontal="center"/>
    </xf>
    <xf numFmtId="0" fontId="0" fillId="67" borderId="34" xfId="0" applyNumberFormat="1" applyFill="1" applyBorder="1" applyAlignment="1">
      <alignment horizontal="center"/>
    </xf>
    <xf numFmtId="0" fontId="0" fillId="67" borderId="21" xfId="0" applyNumberFormat="1" applyFill="1" applyBorder="1"/>
    <xf numFmtId="0" fontId="0" fillId="38" borderId="0" xfId="0" applyFont="1" applyFill="1" applyBorder="1"/>
    <xf numFmtId="0" fontId="0" fillId="39" borderId="0" xfId="0" applyFont="1" applyFill="1" applyBorder="1"/>
    <xf numFmtId="0" fontId="0" fillId="71" borderId="0" xfId="0" applyFont="1" applyFill="1"/>
    <xf numFmtId="0" fontId="0" fillId="71" borderId="0" xfId="0" applyFont="1" applyFill="1" applyAlignment="1">
      <alignment horizontal="center"/>
    </xf>
    <xf numFmtId="0" fontId="0" fillId="71" borderId="0" xfId="0" applyFont="1" applyFill="1" applyAlignment="1"/>
    <xf numFmtId="0" fontId="11" fillId="37" borderId="0" xfId="451" applyFont="1" applyFill="1"/>
    <xf numFmtId="0" fontId="0" fillId="37" borderId="0" xfId="0" applyFont="1" applyFill="1"/>
    <xf numFmtId="0" fontId="0" fillId="72" borderId="35" xfId="0" applyFont="1" applyFill="1" applyBorder="1"/>
    <xf numFmtId="0" fontId="0" fillId="72" borderId="36" xfId="0" applyFont="1" applyFill="1" applyBorder="1"/>
    <xf numFmtId="0" fontId="0" fillId="0" borderId="0" xfId="0" applyFont="1" applyAlignment="1">
      <alignment horizontal="right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left" vertical="top" wrapText="1"/>
    </xf>
    <xf numFmtId="0" fontId="0" fillId="72" borderId="37" xfId="0" applyFont="1" applyFill="1" applyBorder="1" applyAlignment="1">
      <alignment horizontal="left" indent="2"/>
    </xf>
    <xf numFmtId="0" fontId="0" fillId="72" borderId="8" xfId="0" applyFont="1" applyFill="1" applyBorder="1"/>
    <xf numFmtId="0" fontId="0" fillId="72" borderId="38" xfId="0" applyFont="1" applyFill="1" applyBorder="1" applyAlignment="1">
      <alignment horizontal="left" indent="2"/>
    </xf>
    <xf numFmtId="0" fontId="0" fillId="72" borderId="25" xfId="0" applyFont="1" applyFill="1" applyBorder="1"/>
    <xf numFmtId="0" fontId="0" fillId="72" borderId="37" xfId="0" applyFont="1" applyFill="1" applyBorder="1" applyAlignment="1">
      <alignment horizontal="center"/>
    </xf>
    <xf numFmtId="0" fontId="0" fillId="72" borderId="39" xfId="0" applyFont="1" applyFill="1" applyBorder="1"/>
    <xf numFmtId="0" fontId="0" fillId="72" borderId="0" xfId="0" applyFont="1" applyFill="1"/>
    <xf numFmtId="0" fontId="0" fillId="72" borderId="40" xfId="0" applyFont="1" applyFill="1" applyBorder="1" applyAlignment="1">
      <alignment horizontal="center"/>
    </xf>
    <xf numFmtId="0" fontId="0" fillId="72" borderId="41" xfId="0" applyFont="1" applyFill="1" applyBorder="1"/>
    <xf numFmtId="0" fontId="0" fillId="72" borderId="28" xfId="0" applyFont="1" applyFill="1" applyBorder="1" applyAlignment="1">
      <alignment horizontal="center"/>
    </xf>
    <xf numFmtId="0" fontId="0" fillId="72" borderId="42" xfId="0" applyFont="1" applyFill="1" applyBorder="1"/>
    <xf numFmtId="0" fontId="0" fillId="72" borderId="24" xfId="0" applyFont="1" applyFill="1" applyBorder="1" applyAlignment="1">
      <alignment horizontal="center"/>
    </xf>
    <xf numFmtId="0" fontId="0" fillId="72" borderId="41" xfId="0" applyFont="1" applyFill="1" applyBorder="1" applyAlignment="1">
      <alignment horizontal="center"/>
    </xf>
    <xf numFmtId="0" fontId="0" fillId="72" borderId="43" xfId="0" applyFont="1" applyFill="1" applyBorder="1" applyAlignment="1">
      <alignment horizontal="center"/>
    </xf>
    <xf numFmtId="0" fontId="0" fillId="72" borderId="0" xfId="0" applyFont="1" applyFill="1" applyAlignment="1"/>
    <xf numFmtId="0" fontId="0" fillId="72" borderId="0" xfId="0" applyFont="1" applyFill="1" applyAlignment="1">
      <alignment horizontal="right"/>
    </xf>
    <xf numFmtId="0" fontId="48" fillId="0" borderId="0" xfId="0" applyFont="1"/>
    <xf numFmtId="0" fontId="0" fillId="0" borderId="7" xfId="0" applyFont="1" applyBorder="1" applyAlignment="1">
      <alignment horizontal="center"/>
    </xf>
    <xf numFmtId="0" fontId="0" fillId="73" borderId="0" xfId="0" applyFont="1" applyFill="1"/>
    <xf numFmtId="0" fontId="0" fillId="73" borderId="0" xfId="0" applyFont="1" applyFill="1" applyAlignment="1"/>
    <xf numFmtId="172" fontId="0" fillId="73" borderId="0" xfId="0" applyNumberFormat="1" applyFont="1" applyFill="1"/>
    <xf numFmtId="173" fontId="0" fillId="73" borderId="0" xfId="0" applyNumberFormat="1" applyFont="1" applyFill="1"/>
    <xf numFmtId="0" fontId="0" fillId="74" borderId="0" xfId="0" applyFont="1" applyFill="1"/>
    <xf numFmtId="0" fontId="48" fillId="73" borderId="25" xfId="0" applyFont="1" applyFill="1" applyBorder="1"/>
    <xf numFmtId="0" fontId="48" fillId="73" borderId="8" xfId="0" applyFont="1" applyFill="1" applyBorder="1"/>
    <xf numFmtId="0" fontId="48" fillId="73" borderId="8" xfId="0" applyFont="1" applyFill="1" applyBorder="1" applyAlignment="1">
      <alignment horizontal="center"/>
    </xf>
    <xf numFmtId="0" fontId="48" fillId="73" borderId="39" xfId="0" applyFont="1" applyFill="1" applyBorder="1" applyAlignment="1">
      <alignment horizontal="center"/>
    </xf>
    <xf numFmtId="0" fontId="0" fillId="75" borderId="25" xfId="0" applyFont="1" applyFill="1" applyBorder="1"/>
    <xf numFmtId="9" fontId="0" fillId="75" borderId="8" xfId="2578" applyFont="1" applyFill="1" applyBorder="1" applyAlignment="1">
      <alignment horizontal="center"/>
    </xf>
    <xf numFmtId="0" fontId="0" fillId="0" borderId="38" xfId="0" applyFont="1" applyFill="1" applyBorder="1"/>
    <xf numFmtId="0" fontId="0" fillId="0" borderId="8" xfId="0" applyFont="1" applyFill="1" applyBorder="1"/>
    <xf numFmtId="0" fontId="0" fillId="0" borderId="25" xfId="0" applyFont="1" applyFill="1" applyBorder="1"/>
    <xf numFmtId="172" fontId="0" fillId="75" borderId="37" xfId="0" applyNumberFormat="1" applyFont="1" applyFill="1" applyBorder="1"/>
    <xf numFmtId="172" fontId="0" fillId="0" borderId="25" xfId="0" applyNumberFormat="1" applyFont="1" applyFill="1" applyBorder="1"/>
    <xf numFmtId="172" fontId="0" fillId="0" borderId="8" xfId="0" applyNumberFormat="1" applyFont="1" applyFill="1" applyBorder="1"/>
    <xf numFmtId="172" fontId="0" fillId="73" borderId="39" xfId="0" applyNumberFormat="1" applyFont="1" applyFill="1" applyBorder="1"/>
    <xf numFmtId="173" fontId="0" fillId="75" borderId="37" xfId="0" applyNumberFormat="1" applyFont="1" applyFill="1" applyBorder="1"/>
    <xf numFmtId="173" fontId="0" fillId="0" borderId="25" xfId="0" applyNumberFormat="1" applyFont="1" applyFill="1" applyBorder="1"/>
    <xf numFmtId="173" fontId="0" fillId="0" borderId="8" xfId="0" applyNumberFormat="1" applyFont="1" applyFill="1" applyBorder="1"/>
    <xf numFmtId="173" fontId="0" fillId="73" borderId="39" xfId="0" applyNumberFormat="1" applyFont="1" applyFill="1" applyBorder="1"/>
    <xf numFmtId="0" fontId="48" fillId="73" borderId="0" xfId="0" applyFont="1" applyFill="1" applyBorder="1"/>
    <xf numFmtId="0" fontId="48" fillId="73" borderId="9" xfId="0" applyFont="1" applyFill="1" applyBorder="1"/>
    <xf numFmtId="0" fontId="48" fillId="73" borderId="9" xfId="0" applyFont="1" applyFill="1" applyBorder="1" applyAlignment="1">
      <alignment horizontal="center"/>
    </xf>
    <xf numFmtId="0" fontId="48" fillId="73" borderId="46" xfId="0" applyFont="1" applyFill="1" applyBorder="1" applyAlignment="1">
      <alignment horizontal="center"/>
    </xf>
    <xf numFmtId="0" fontId="0" fillId="75" borderId="0" xfId="0" applyFont="1" applyFill="1" applyBorder="1"/>
    <xf numFmtId="9" fontId="0" fillId="75" borderId="9" xfId="2578" applyFont="1" applyFill="1" applyBorder="1" applyAlignment="1">
      <alignment horizontal="center"/>
    </xf>
    <xf numFmtId="0" fontId="0" fillId="0" borderId="33" xfId="0" applyFont="1" applyFill="1" applyBorder="1"/>
    <xf numFmtId="0" fontId="0" fillId="0" borderId="9" xfId="0" applyFont="1" applyFill="1" applyBorder="1"/>
    <xf numFmtId="0" fontId="0" fillId="0" borderId="0" xfId="0" applyFont="1" applyFill="1" applyBorder="1"/>
    <xf numFmtId="172" fontId="0" fillId="75" borderId="47" xfId="0" applyNumberFormat="1" applyFont="1" applyFill="1" applyBorder="1"/>
    <xf numFmtId="172" fontId="0" fillId="0" borderId="0" xfId="0" applyNumberFormat="1" applyFont="1" applyFill="1" applyBorder="1"/>
    <xf numFmtId="172" fontId="0" fillId="0" borderId="9" xfId="0" applyNumberFormat="1" applyFont="1" applyFill="1" applyBorder="1"/>
    <xf numFmtId="172" fontId="0" fillId="73" borderId="46" xfId="0" applyNumberFormat="1" applyFont="1" applyFill="1" applyBorder="1"/>
    <xf numFmtId="173" fontId="0" fillId="75" borderId="47" xfId="0" applyNumberFormat="1" applyFont="1" applyFill="1" applyBorder="1"/>
    <xf numFmtId="173" fontId="0" fillId="0" borderId="0" xfId="0" applyNumberFormat="1" applyFont="1" applyFill="1" applyBorder="1"/>
    <xf numFmtId="173" fontId="0" fillId="0" borderId="9" xfId="0" applyNumberFormat="1" applyFont="1" applyFill="1" applyBorder="1"/>
    <xf numFmtId="173" fontId="0" fillId="73" borderId="46" xfId="0" applyNumberFormat="1" applyFont="1" applyFill="1" applyBorder="1"/>
    <xf numFmtId="0" fontId="48" fillId="73" borderId="41" xfId="0" applyFont="1" applyFill="1" applyBorder="1"/>
    <xf numFmtId="0" fontId="48" fillId="73" borderId="28" xfId="0" applyFont="1" applyFill="1" applyBorder="1"/>
    <xf numFmtId="0" fontId="48" fillId="73" borderId="28" xfId="0" applyFont="1" applyFill="1" applyBorder="1" applyAlignment="1">
      <alignment horizontal="center"/>
    </xf>
    <xf numFmtId="0" fontId="48" fillId="73" borderId="43" xfId="0" applyFont="1" applyFill="1" applyBorder="1" applyAlignment="1">
      <alignment horizontal="center"/>
    </xf>
    <xf numFmtId="0" fontId="0" fillId="75" borderId="24" xfId="0" applyFont="1" applyFill="1" applyBorder="1"/>
    <xf numFmtId="9" fontId="0" fillId="75" borderId="28" xfId="2578" applyFont="1" applyFill="1" applyBorder="1" applyAlignment="1">
      <alignment horizontal="center"/>
    </xf>
    <xf numFmtId="0" fontId="0" fillId="0" borderId="42" xfId="0" applyFont="1" applyFill="1" applyBorder="1"/>
    <xf numFmtId="0" fontId="0" fillId="0" borderId="28" xfId="0" applyFont="1" applyFill="1" applyBorder="1"/>
    <xf numFmtId="0" fontId="0" fillId="0" borderId="24" xfId="0" applyFont="1" applyFill="1" applyBorder="1"/>
    <xf numFmtId="172" fontId="0" fillId="75" borderId="41" xfId="0" applyNumberFormat="1" applyFont="1" applyFill="1" applyBorder="1"/>
    <xf numFmtId="172" fontId="0" fillId="0" borderId="24" xfId="0" applyNumberFormat="1" applyFont="1" applyFill="1" applyBorder="1"/>
    <xf numFmtId="172" fontId="0" fillId="0" borderId="28" xfId="0" applyNumberFormat="1" applyFont="1" applyFill="1" applyBorder="1"/>
    <xf numFmtId="172" fontId="0" fillId="73" borderId="43" xfId="0" applyNumberFormat="1" applyFont="1" applyFill="1" applyBorder="1"/>
    <xf numFmtId="173" fontId="0" fillId="75" borderId="41" xfId="0" applyNumberFormat="1" applyFont="1" applyFill="1" applyBorder="1"/>
    <xf numFmtId="173" fontId="0" fillId="0" borderId="24" xfId="0" applyNumberFormat="1" applyFont="1" applyFill="1" applyBorder="1"/>
    <xf numFmtId="173" fontId="0" fillId="0" borderId="28" xfId="0" applyNumberFormat="1" applyFont="1" applyFill="1" applyBorder="1"/>
    <xf numFmtId="173" fontId="0" fillId="73" borderId="43" xfId="0" applyNumberFormat="1" applyFont="1" applyFill="1" applyBorder="1"/>
    <xf numFmtId="0" fontId="48" fillId="73" borderId="24" xfId="0" applyFont="1" applyFill="1" applyBorder="1"/>
    <xf numFmtId="0" fontId="48" fillId="73" borderId="49" xfId="0" applyFont="1" applyFill="1" applyBorder="1" applyAlignment="1">
      <alignment horizontal="center"/>
    </xf>
    <xf numFmtId="0" fontId="48" fillId="73" borderId="21" xfId="0" applyFont="1" applyFill="1" applyBorder="1"/>
    <xf numFmtId="0" fontId="48" fillId="73" borderId="22" xfId="0" applyFont="1" applyFill="1" applyBorder="1"/>
    <xf numFmtId="0" fontId="48" fillId="73" borderId="22" xfId="0" applyFont="1" applyFill="1" applyBorder="1" applyAlignment="1">
      <alignment horizontal="center"/>
    </xf>
    <xf numFmtId="0" fontId="0" fillId="0" borderId="50" xfId="0" applyFont="1" applyBorder="1" applyAlignment="1">
      <alignment horizontal="center"/>
    </xf>
    <xf numFmtId="0" fontId="50" fillId="0" borderId="0" xfId="0" applyFont="1"/>
    <xf numFmtId="0" fontId="0" fillId="72" borderId="44" xfId="0" applyFont="1" applyFill="1" applyBorder="1" applyAlignment="1">
      <alignment horizontal="center"/>
    </xf>
    <xf numFmtId="0" fontId="0" fillId="72" borderId="37" xfId="0" applyFont="1" applyFill="1" applyBorder="1" applyAlignment="1"/>
    <xf numFmtId="0" fontId="0" fillId="72" borderId="25" xfId="0" applyFont="1" applyFill="1" applyBorder="1" applyAlignment="1">
      <alignment horizontal="center"/>
    </xf>
    <xf numFmtId="0" fontId="0" fillId="72" borderId="39" xfId="0" applyFont="1" applyFill="1" applyBorder="1" applyAlignment="1">
      <alignment horizontal="center"/>
    </xf>
    <xf numFmtId="0" fontId="0" fillId="0" borderId="31" xfId="0" applyFont="1" applyBorder="1" applyAlignment="1">
      <alignment horizontal="center"/>
    </xf>
    <xf numFmtId="0" fontId="0" fillId="72" borderId="45" xfId="0" applyFont="1" applyFill="1" applyBorder="1" applyAlignment="1">
      <alignment horizontal="center"/>
    </xf>
    <xf numFmtId="0" fontId="0" fillId="76" borderId="10" xfId="0" applyFont="1" applyFill="1" applyBorder="1" applyAlignment="1">
      <alignment horizontal="center"/>
    </xf>
    <xf numFmtId="0" fontId="48" fillId="73" borderId="37" xfId="0" applyFont="1" applyFill="1" applyBorder="1"/>
    <xf numFmtId="0" fontId="48" fillId="68" borderId="51" xfId="0" applyFont="1" applyFill="1" applyBorder="1" applyAlignment="1">
      <alignment horizontal="center"/>
    </xf>
    <xf numFmtId="0" fontId="0" fillId="68" borderId="47" xfId="0" applyFont="1" applyFill="1" applyBorder="1" applyAlignment="1">
      <alignment horizontal="left" indent="2"/>
    </xf>
    <xf numFmtId="0" fontId="0" fillId="68" borderId="0" xfId="0" applyFont="1" applyFill="1" applyBorder="1" applyAlignment="1">
      <alignment horizontal="left" indent="2"/>
    </xf>
    <xf numFmtId="0" fontId="0" fillId="68" borderId="46" xfId="0" applyFont="1" applyFill="1" applyBorder="1" applyAlignment="1">
      <alignment horizontal="left" indent="2"/>
    </xf>
    <xf numFmtId="0" fontId="48" fillId="73" borderId="47" xfId="0" applyFont="1" applyFill="1" applyBorder="1"/>
    <xf numFmtId="0" fontId="48" fillId="68" borderId="52" xfId="0" applyFont="1" applyFill="1" applyBorder="1" applyAlignment="1">
      <alignment horizontal="center"/>
    </xf>
    <xf numFmtId="0" fontId="48" fillId="68" borderId="49" xfId="0" applyFont="1" applyFill="1" applyBorder="1" applyAlignment="1">
      <alignment horizontal="center"/>
    </xf>
    <xf numFmtId="0" fontId="0" fillId="68" borderId="41" xfId="0" applyFont="1" applyFill="1" applyBorder="1" applyAlignment="1">
      <alignment horizontal="left" indent="2"/>
    </xf>
    <xf numFmtId="0" fontId="0" fillId="68" borderId="24" xfId="0" applyFont="1" applyFill="1" applyBorder="1" applyAlignment="1">
      <alignment horizontal="left" indent="2"/>
    </xf>
    <xf numFmtId="0" fontId="0" fillId="68" borderId="43" xfId="0" applyFont="1" applyFill="1" applyBorder="1" applyAlignment="1">
      <alignment horizontal="left" indent="2"/>
    </xf>
    <xf numFmtId="0" fontId="48" fillId="73" borderId="51" xfId="0" applyFont="1" applyFill="1" applyBorder="1" applyAlignment="1">
      <alignment horizontal="center"/>
    </xf>
    <xf numFmtId="0" fontId="0" fillId="75" borderId="47" xfId="0" applyFont="1" applyFill="1" applyBorder="1" applyAlignment="1">
      <alignment horizontal="left" indent="2"/>
    </xf>
    <xf numFmtId="0" fontId="0" fillId="75" borderId="0" xfId="0" applyFont="1" applyFill="1" applyBorder="1" applyAlignment="1">
      <alignment horizontal="left" indent="2"/>
    </xf>
    <xf numFmtId="0" fontId="0" fillId="75" borderId="46" xfId="0" applyFont="1" applyFill="1" applyBorder="1" applyAlignment="1">
      <alignment horizontal="left" indent="2"/>
    </xf>
    <xf numFmtId="0" fontId="48" fillId="73" borderId="52" xfId="0" applyFont="1" applyFill="1" applyBorder="1" applyAlignment="1">
      <alignment horizontal="center"/>
    </xf>
    <xf numFmtId="0" fontId="0" fillId="75" borderId="41" xfId="0" applyFont="1" applyFill="1" applyBorder="1" applyAlignment="1">
      <alignment horizontal="left" indent="2"/>
    </xf>
    <xf numFmtId="0" fontId="0" fillId="75" borderId="24" xfId="0" applyFont="1" applyFill="1" applyBorder="1" applyAlignment="1">
      <alignment horizontal="left" indent="2"/>
    </xf>
    <xf numFmtId="0" fontId="0" fillId="75" borderId="43" xfId="0" applyFont="1" applyFill="1" applyBorder="1" applyAlignment="1">
      <alignment horizontal="left" indent="2"/>
    </xf>
    <xf numFmtId="0" fontId="51" fillId="77" borderId="37" xfId="0" applyFont="1" applyFill="1" applyBorder="1" applyAlignment="1">
      <alignment horizontal="left" indent="2"/>
    </xf>
    <xf numFmtId="0" fontId="0" fillId="75" borderId="25" xfId="0" applyFont="1" applyFill="1" applyBorder="1" applyAlignment="1">
      <alignment horizontal="left" indent="2"/>
    </xf>
    <xf numFmtId="0" fontId="0" fillId="75" borderId="39" xfId="0" applyFont="1" applyFill="1" applyBorder="1" applyAlignment="1">
      <alignment horizontal="left" indent="2"/>
    </xf>
    <xf numFmtId="0" fontId="51" fillId="77" borderId="0" xfId="0" applyFont="1" applyFill="1" applyBorder="1" applyAlignment="1">
      <alignment horizontal="left" indent="2"/>
    </xf>
    <xf numFmtId="0" fontId="51" fillId="77" borderId="0" xfId="0" applyFont="1" applyFill="1"/>
    <xf numFmtId="0" fontId="0" fillId="77" borderId="0" xfId="0" applyFont="1" applyFill="1"/>
    <xf numFmtId="0" fontId="48" fillId="73" borderId="53" xfId="0" applyFont="1" applyFill="1" applyBorder="1"/>
    <xf numFmtId="0" fontId="48" fillId="73" borderId="54" xfId="0" applyFont="1" applyFill="1" applyBorder="1" applyAlignment="1">
      <alignment horizontal="center"/>
    </xf>
    <xf numFmtId="0" fontId="0" fillId="75" borderId="53" xfId="0" applyFont="1" applyFill="1" applyBorder="1" applyAlignment="1">
      <alignment horizontal="left" indent="2"/>
    </xf>
    <xf numFmtId="0" fontId="0" fillId="75" borderId="21" xfId="0" applyFont="1" applyFill="1" applyBorder="1" applyAlignment="1">
      <alignment horizontal="left" indent="2"/>
    </xf>
    <xf numFmtId="0" fontId="51" fillId="77" borderId="21" xfId="0" applyFont="1" applyFill="1" applyBorder="1" applyAlignment="1">
      <alignment horizontal="left" indent="2"/>
    </xf>
    <xf numFmtId="0" fontId="0" fillId="75" borderId="55" xfId="0" applyFont="1" applyFill="1" applyBorder="1" applyAlignment="1">
      <alignment horizontal="left" indent="2"/>
    </xf>
    <xf numFmtId="0" fontId="51" fillId="77" borderId="24" xfId="0" applyFont="1" applyFill="1" applyBorder="1" applyAlignment="1">
      <alignment horizontal="left" indent="2"/>
    </xf>
    <xf numFmtId="174" fontId="0" fillId="75" borderId="47" xfId="0" applyNumberFormat="1" applyFont="1" applyFill="1" applyBorder="1" applyAlignment="1">
      <alignment horizontal="center"/>
    </xf>
    <xf numFmtId="174" fontId="0" fillId="75" borderId="0" xfId="0" applyNumberFormat="1" applyFont="1" applyFill="1" applyBorder="1" applyAlignment="1">
      <alignment horizontal="center"/>
    </xf>
    <xf numFmtId="174" fontId="0" fillId="75" borderId="46" xfId="0" applyNumberFormat="1" applyFont="1" applyFill="1" applyBorder="1" applyAlignment="1">
      <alignment horizontal="center"/>
    </xf>
    <xf numFmtId="174" fontId="0" fillId="75" borderId="41" xfId="0" applyNumberFormat="1" applyFont="1" applyFill="1" applyBorder="1" applyAlignment="1">
      <alignment horizontal="center"/>
    </xf>
    <xf numFmtId="174" fontId="0" fillId="75" borderId="24" xfId="0" applyNumberFormat="1" applyFont="1" applyFill="1" applyBorder="1" applyAlignment="1">
      <alignment horizontal="center"/>
    </xf>
    <xf numFmtId="174" fontId="0" fillId="75" borderId="43" xfId="0" applyNumberFormat="1" applyFont="1" applyFill="1" applyBorder="1" applyAlignment="1">
      <alignment horizontal="center"/>
    </xf>
    <xf numFmtId="174" fontId="0" fillId="75" borderId="37" xfId="0" applyNumberFormat="1" applyFont="1" applyFill="1" applyBorder="1" applyAlignment="1">
      <alignment horizontal="center"/>
    </xf>
    <xf numFmtId="174" fontId="0" fillId="75" borderId="25" xfId="0" applyNumberFormat="1" applyFont="1" applyFill="1" applyBorder="1" applyAlignment="1">
      <alignment horizontal="center"/>
    </xf>
    <xf numFmtId="174" fontId="0" fillId="75" borderId="39" xfId="0" applyNumberFormat="1" applyFont="1" applyFill="1" applyBorder="1" applyAlignment="1">
      <alignment horizontal="center"/>
    </xf>
    <xf numFmtId="0" fontId="48" fillId="73" borderId="55" xfId="0" applyFont="1" applyFill="1" applyBorder="1" applyAlignment="1">
      <alignment horizontal="center"/>
    </xf>
    <xf numFmtId="174" fontId="0" fillId="75" borderId="53" xfId="0" applyNumberFormat="1" applyFont="1" applyFill="1" applyBorder="1" applyAlignment="1">
      <alignment horizontal="center"/>
    </xf>
    <xf numFmtId="174" fontId="0" fillId="75" borderId="21" xfId="0" applyNumberFormat="1" applyFont="1" applyFill="1" applyBorder="1" applyAlignment="1">
      <alignment horizontal="center"/>
    </xf>
    <xf numFmtId="174" fontId="0" fillId="75" borderId="55" xfId="0" applyNumberFormat="1" applyFont="1" applyFill="1" applyBorder="1" applyAlignment="1">
      <alignment horizontal="center"/>
    </xf>
    <xf numFmtId="9" fontId="0" fillId="0" borderId="0" xfId="0" applyNumberFormat="1" applyFont="1"/>
    <xf numFmtId="0" fontId="0" fillId="0" borderId="0" xfId="0" applyFont="1" applyBorder="1"/>
    <xf numFmtId="175" fontId="0" fillId="75" borderId="47" xfId="0" applyNumberFormat="1" applyFont="1" applyFill="1" applyBorder="1" applyAlignment="1">
      <alignment horizontal="center"/>
    </xf>
    <xf numFmtId="175" fontId="0" fillId="75" borderId="0" xfId="0" applyNumberFormat="1" applyFont="1" applyFill="1" applyBorder="1" applyAlignment="1">
      <alignment horizontal="center"/>
    </xf>
    <xf numFmtId="175" fontId="0" fillId="75" borderId="46" xfId="0" applyNumberFormat="1" applyFont="1" applyFill="1" applyBorder="1" applyAlignment="1">
      <alignment horizontal="center"/>
    </xf>
    <xf numFmtId="175" fontId="0" fillId="75" borderId="41" xfId="0" applyNumberFormat="1" applyFont="1" applyFill="1" applyBorder="1" applyAlignment="1">
      <alignment horizontal="center"/>
    </xf>
    <xf numFmtId="175" fontId="0" fillId="75" borderId="24" xfId="0" applyNumberFormat="1" applyFont="1" applyFill="1" applyBorder="1" applyAlignment="1">
      <alignment horizontal="center"/>
    </xf>
    <xf numFmtId="175" fontId="0" fillId="75" borderId="43" xfId="0" applyNumberFormat="1" applyFont="1" applyFill="1" applyBorder="1" applyAlignment="1">
      <alignment horizontal="center"/>
    </xf>
    <xf numFmtId="175" fontId="0" fillId="75" borderId="37" xfId="0" applyNumberFormat="1" applyFont="1" applyFill="1" applyBorder="1" applyAlignment="1">
      <alignment horizontal="center"/>
    </xf>
    <xf numFmtId="175" fontId="0" fillId="75" borderId="25" xfId="0" applyNumberFormat="1" applyFont="1" applyFill="1" applyBorder="1" applyAlignment="1">
      <alignment horizontal="center"/>
    </xf>
    <xf numFmtId="175" fontId="0" fillId="75" borderId="39" xfId="0" applyNumberFormat="1" applyFont="1" applyFill="1" applyBorder="1" applyAlignment="1">
      <alignment horizontal="center"/>
    </xf>
    <xf numFmtId="175" fontId="0" fillId="75" borderId="53" xfId="0" applyNumberFormat="1" applyFont="1" applyFill="1" applyBorder="1" applyAlignment="1">
      <alignment horizontal="center"/>
    </xf>
    <xf numFmtId="175" fontId="0" fillId="75" borderId="21" xfId="0" applyNumberFormat="1" applyFont="1" applyFill="1" applyBorder="1" applyAlignment="1">
      <alignment horizontal="center"/>
    </xf>
    <xf numFmtId="175" fontId="0" fillId="75" borderId="55" xfId="0" applyNumberFormat="1" applyFont="1" applyFill="1" applyBorder="1" applyAlignment="1">
      <alignment horizontal="center"/>
    </xf>
    <xf numFmtId="0" fontId="50" fillId="0" borderId="0" xfId="0" applyFont="1" applyFill="1"/>
    <xf numFmtId="0" fontId="0" fillId="75" borderId="47" xfId="0" applyFont="1" applyFill="1" applyBorder="1" applyAlignment="1">
      <alignment horizontal="center"/>
    </xf>
    <xf numFmtId="0" fontId="0" fillId="75" borderId="0" xfId="0" applyFont="1" applyFill="1" applyBorder="1" applyAlignment="1">
      <alignment horizontal="center"/>
    </xf>
    <xf numFmtId="0" fontId="0" fillId="75" borderId="46" xfId="0" applyFont="1" applyFill="1" applyBorder="1" applyAlignment="1">
      <alignment horizontal="center"/>
    </xf>
    <xf numFmtId="0" fontId="0" fillId="75" borderId="41" xfId="0" applyFont="1" applyFill="1" applyBorder="1" applyAlignment="1">
      <alignment horizontal="center"/>
    </xf>
    <xf numFmtId="0" fontId="0" fillId="75" borderId="24" xfId="0" applyFont="1" applyFill="1" applyBorder="1" applyAlignment="1">
      <alignment horizontal="center"/>
    </xf>
    <xf numFmtId="0" fontId="0" fillId="75" borderId="43" xfId="0" applyFont="1" applyFill="1" applyBorder="1" applyAlignment="1">
      <alignment horizontal="center"/>
    </xf>
    <xf numFmtId="0" fontId="0" fillId="75" borderId="37" xfId="0" applyFont="1" applyFill="1" applyBorder="1" applyAlignment="1">
      <alignment horizontal="center"/>
    </xf>
    <xf numFmtId="0" fontId="0" fillId="75" borderId="25" xfId="0" applyFont="1" applyFill="1" applyBorder="1" applyAlignment="1">
      <alignment horizontal="center"/>
    </xf>
    <xf numFmtId="0" fontId="0" fillId="75" borderId="39" xfId="0" applyFont="1" applyFill="1" applyBorder="1" applyAlignment="1">
      <alignment horizontal="center"/>
    </xf>
    <xf numFmtId="0" fontId="0" fillId="75" borderId="53" xfId="0" applyFont="1" applyFill="1" applyBorder="1" applyAlignment="1">
      <alignment horizontal="center"/>
    </xf>
    <xf numFmtId="0" fontId="0" fillId="75" borderId="21" xfId="0" applyFont="1" applyFill="1" applyBorder="1" applyAlignment="1">
      <alignment horizontal="center"/>
    </xf>
    <xf numFmtId="0" fontId="0" fillId="75" borderId="55" xfId="0" applyFont="1" applyFill="1" applyBorder="1" applyAlignment="1">
      <alignment horizontal="center"/>
    </xf>
    <xf numFmtId="0" fontId="0" fillId="71" borderId="37" xfId="0" applyFill="1" applyBorder="1"/>
    <xf numFmtId="0" fontId="0" fillId="71" borderId="39" xfId="0" applyFill="1" applyBorder="1"/>
    <xf numFmtId="0" fontId="0" fillId="71" borderId="53" xfId="0" applyFill="1" applyBorder="1" applyAlignment="1">
      <alignment horizontal="center"/>
    </xf>
    <xf numFmtId="0" fontId="0" fillId="71" borderId="55" xfId="0" applyFill="1" applyBorder="1" applyAlignment="1">
      <alignment horizontal="center"/>
    </xf>
    <xf numFmtId="0" fontId="0" fillId="36" borderId="47" xfId="0" applyFill="1" applyBorder="1" applyAlignment="1">
      <alignment horizontal="center"/>
    </xf>
    <xf numFmtId="0" fontId="0" fillId="36" borderId="46" xfId="0" applyFill="1" applyBorder="1" applyAlignment="1">
      <alignment horizontal="center"/>
    </xf>
    <xf numFmtId="0" fontId="0" fillId="36" borderId="53" xfId="0" applyFill="1" applyBorder="1" applyAlignment="1">
      <alignment horizontal="center"/>
    </xf>
    <xf numFmtId="0" fontId="0" fillId="36" borderId="55" xfId="0" applyFill="1" applyBorder="1" applyAlignment="1">
      <alignment horizontal="center"/>
    </xf>
    <xf numFmtId="0" fontId="0" fillId="36" borderId="41" xfId="0" applyFill="1" applyBorder="1" applyAlignment="1">
      <alignment horizontal="center"/>
    </xf>
    <xf numFmtId="0" fontId="0" fillId="36" borderId="43" xfId="0" applyFill="1" applyBorder="1" applyAlignment="1">
      <alignment horizontal="center"/>
    </xf>
    <xf numFmtId="176" fontId="0" fillId="34" borderId="0" xfId="0" applyNumberFormat="1" applyFill="1"/>
    <xf numFmtId="176" fontId="45" fillId="0" borderId="0" xfId="0" applyNumberFormat="1" applyFont="1"/>
    <xf numFmtId="176" fontId="0" fillId="0" borderId="0" xfId="0" applyNumberFormat="1" applyFont="1"/>
    <xf numFmtId="176" fontId="44" fillId="35" borderId="23" xfId="0" applyNumberFormat="1" applyFont="1" applyFill="1" applyBorder="1"/>
    <xf numFmtId="176" fontId="11" fillId="66" borderId="24" xfId="0" applyNumberFormat="1" applyFont="1" applyFill="1" applyBorder="1" applyAlignment="1">
      <alignment horizontal="left" vertical="top" wrapText="1"/>
    </xf>
    <xf numFmtId="176" fontId="0" fillId="67" borderId="25" xfId="0" applyNumberFormat="1" applyFont="1" applyFill="1" applyBorder="1"/>
    <xf numFmtId="176" fontId="0" fillId="67" borderId="0" xfId="0" applyNumberFormat="1" applyFont="1" applyFill="1"/>
    <xf numFmtId="176" fontId="0" fillId="67" borderId="0" xfId="0" applyNumberFormat="1" applyFont="1" applyFill="1" applyBorder="1"/>
    <xf numFmtId="176" fontId="0" fillId="67" borderId="21" xfId="0" applyNumberFormat="1" applyFont="1" applyFill="1" applyBorder="1"/>
    <xf numFmtId="177" fontId="0" fillId="39" borderId="0" xfId="0" applyNumberFormat="1" applyFont="1" applyFill="1" applyBorder="1"/>
    <xf numFmtId="177" fontId="0" fillId="38" borderId="0" xfId="0" applyNumberFormat="1" applyFont="1" applyFill="1"/>
    <xf numFmtId="177" fontId="0" fillId="39" borderId="0" xfId="0" applyNumberFormat="1" applyFont="1" applyFill="1"/>
    <xf numFmtId="177" fontId="0" fillId="38" borderId="0" xfId="0" applyNumberFormat="1" applyFont="1" applyFill="1" applyBorder="1"/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/>
    </xf>
    <xf numFmtId="177" fontId="51" fillId="77" borderId="0" xfId="0" applyNumberFormat="1" applyFont="1" applyFill="1"/>
    <xf numFmtId="0" fontId="53" fillId="0" borderId="0" xfId="1251" applyFont="1"/>
    <xf numFmtId="0" fontId="8" fillId="0" borderId="0" xfId="1251"/>
    <xf numFmtId="0" fontId="52" fillId="0" borderId="0" xfId="1251" applyFont="1"/>
    <xf numFmtId="0" fontId="52" fillId="0" borderId="21" xfId="1251" applyFont="1" applyBorder="1"/>
    <xf numFmtId="0" fontId="52" fillId="78" borderId="0" xfId="1251" applyFont="1" applyFill="1"/>
    <xf numFmtId="0" fontId="0" fillId="0" borderId="0" xfId="1251" applyFont="1"/>
    <xf numFmtId="0" fontId="54" fillId="79" borderId="0" xfId="1251" applyFont="1" applyFill="1"/>
    <xf numFmtId="0" fontId="0" fillId="68" borderId="0" xfId="0" applyFont="1" applyFill="1" applyBorder="1"/>
    <xf numFmtId="0" fontId="0" fillId="68" borderId="0" xfId="0" applyFill="1" applyBorder="1"/>
    <xf numFmtId="0" fontId="0" fillId="77" borderId="0" xfId="0" applyFill="1"/>
    <xf numFmtId="0" fontId="0" fillId="0" borderId="37" xfId="0" applyBorder="1"/>
    <xf numFmtId="0" fontId="0" fillId="0" borderId="25" xfId="0" applyBorder="1"/>
    <xf numFmtId="0" fontId="0" fillId="0" borderId="39" xfId="0" applyBorder="1"/>
    <xf numFmtId="0" fontId="0" fillId="0" borderId="47" xfId="0" applyBorder="1"/>
    <xf numFmtId="0" fontId="0" fillId="0" borderId="0" xfId="0" applyBorder="1"/>
    <xf numFmtId="0" fontId="0" fillId="0" borderId="46" xfId="0" applyBorder="1"/>
    <xf numFmtId="0" fontId="0" fillId="38" borderId="47" xfId="0" applyFont="1" applyFill="1" applyBorder="1"/>
    <xf numFmtId="180" fontId="0" fillId="0" borderId="0" xfId="4490" applyNumberFormat="1" applyFont="1" applyBorder="1"/>
    <xf numFmtId="165" fontId="0" fillId="0" borderId="0" xfId="0" applyNumberFormat="1" applyBorder="1"/>
    <xf numFmtId="165" fontId="69" fillId="86" borderId="0" xfId="0" applyNumberFormat="1" applyFont="1" applyFill="1" applyBorder="1"/>
    <xf numFmtId="0" fontId="69" fillId="86" borderId="0" xfId="0" applyFont="1" applyFill="1" applyBorder="1"/>
    <xf numFmtId="0" fontId="0" fillId="39" borderId="47" xfId="0" applyFont="1" applyFill="1" applyBorder="1"/>
    <xf numFmtId="0" fontId="0" fillId="38" borderId="41" xfId="0" applyFont="1" applyFill="1" applyBorder="1"/>
    <xf numFmtId="0" fontId="0" fillId="38" borderId="24" xfId="0" applyFont="1" applyFill="1" applyBorder="1"/>
    <xf numFmtId="0" fontId="0" fillId="38" borderId="28" xfId="0" applyFont="1" applyFill="1" applyBorder="1"/>
    <xf numFmtId="180" fontId="0" fillId="0" borderId="24" xfId="4490" applyNumberFormat="1" applyFont="1" applyBorder="1"/>
    <xf numFmtId="0" fontId="0" fillId="0" borderId="24" xfId="0" applyBorder="1"/>
    <xf numFmtId="0" fontId="0" fillId="0" borderId="43" xfId="0" applyBorder="1"/>
    <xf numFmtId="0" fontId="0" fillId="77" borderId="25" xfId="0" applyFill="1" applyBorder="1"/>
    <xf numFmtId="0" fontId="0" fillId="0" borderId="0" xfId="0"/>
    <xf numFmtId="0" fontId="11" fillId="35" borderId="4" xfId="0" applyFont="1" applyFill="1" applyBorder="1" applyAlignment="1">
      <alignment horizontal="right" vertical="center" wrapText="1"/>
    </xf>
    <xf numFmtId="0" fontId="11" fillId="37" borderId="7" xfId="0" applyFont="1" applyFill="1" applyBorder="1" applyAlignment="1">
      <alignment horizontal="left"/>
    </xf>
    <xf numFmtId="0" fontId="11" fillId="37" borderId="0" xfId="0" applyFont="1" applyFill="1" applyBorder="1" applyAlignment="1">
      <alignment horizontal="left"/>
    </xf>
    <xf numFmtId="0" fontId="11" fillId="35" borderId="0" xfId="0" applyFont="1" applyFill="1" applyBorder="1" applyAlignment="1">
      <alignment horizontal="right" vertical="center" wrapText="1"/>
    </xf>
    <xf numFmtId="0" fontId="0" fillId="77" borderId="24" xfId="0" applyFill="1" applyBorder="1"/>
    <xf numFmtId="0" fontId="0" fillId="0" borderId="0" xfId="0"/>
    <xf numFmtId="0" fontId="11" fillId="37" borderId="0" xfId="0" applyFont="1" applyFill="1" applyBorder="1" applyAlignment="1">
      <alignment horizontal="left"/>
    </xf>
    <xf numFmtId="0" fontId="0" fillId="77" borderId="0" xfId="0" applyFill="1" applyBorder="1"/>
    <xf numFmtId="0" fontId="0" fillId="0" borderId="0" xfId="0"/>
    <xf numFmtId="0" fontId="0" fillId="0" borderId="0" xfId="0" applyFont="1"/>
    <xf numFmtId="0" fontId="9" fillId="32" borderId="0" xfId="0" applyFont="1" applyFill="1"/>
    <xf numFmtId="0" fontId="0" fillId="34" borderId="0" xfId="0" applyFill="1"/>
    <xf numFmtId="0" fontId="0" fillId="36" borderId="0" xfId="0" applyFont="1" applyFill="1"/>
    <xf numFmtId="0" fontId="46" fillId="36" borderId="0" xfId="0" applyFont="1" applyFill="1"/>
    <xf numFmtId="0" fontId="11" fillId="35" borderId="23" xfId="0" applyFont="1" applyFill="1" applyBorder="1" applyAlignment="1">
      <alignment horizontal="left" vertical="center" wrapText="1"/>
    </xf>
    <xf numFmtId="1" fontId="11" fillId="69" borderId="26" xfId="0" applyNumberFormat="1" applyFont="1" applyFill="1" applyBorder="1" applyAlignment="1">
      <alignment horizontal="right"/>
    </xf>
    <xf numFmtId="1" fontId="11" fillId="69" borderId="23" xfId="0" applyNumberFormat="1" applyFont="1" applyFill="1" applyBorder="1" applyAlignment="1">
      <alignment horizontal="right"/>
    </xf>
    <xf numFmtId="0" fontId="11" fillId="66" borderId="24" xfId="0" applyFont="1" applyFill="1" applyBorder="1" applyAlignment="1">
      <alignment horizontal="left" wrapText="1"/>
    </xf>
    <xf numFmtId="0" fontId="11" fillId="66" borderId="24" xfId="0" applyFont="1" applyFill="1" applyBorder="1" applyAlignment="1">
      <alignment horizontal="right" wrapText="1"/>
    </xf>
    <xf numFmtId="0" fontId="11" fillId="67" borderId="0" xfId="0" applyFont="1" applyFill="1"/>
    <xf numFmtId="171" fontId="11" fillId="67" borderId="0" xfId="0" applyNumberFormat="1" applyFont="1" applyFill="1"/>
    <xf numFmtId="0" fontId="0" fillId="0" borderId="0" xfId="0"/>
    <xf numFmtId="0" fontId="9" fillId="32" borderId="0" xfId="0" applyFont="1" applyFill="1"/>
    <xf numFmtId="0" fontId="11" fillId="0" borderId="0" xfId="0" applyFont="1" applyFill="1"/>
    <xf numFmtId="0" fontId="11" fillId="0" borderId="0" xfId="1" applyFont="1" applyFill="1"/>
    <xf numFmtId="176" fontId="0" fillId="34" borderId="0" xfId="0" applyNumberFormat="1" applyFill="1"/>
    <xf numFmtId="176" fontId="45" fillId="0" borderId="0" xfId="0" applyNumberFormat="1" applyFont="1"/>
    <xf numFmtId="176" fontId="44" fillId="35" borderId="23" xfId="0" applyNumberFormat="1" applyFont="1" applyFill="1" applyBorder="1"/>
    <xf numFmtId="176" fontId="11" fillId="66" borderId="24" xfId="0" applyNumberFormat="1" applyFont="1" applyFill="1" applyBorder="1" applyAlignment="1">
      <alignment horizontal="left" vertical="top" wrapText="1"/>
    </xf>
    <xf numFmtId="176" fontId="0" fillId="67" borderId="0" xfId="0" applyNumberFormat="1" applyFont="1" applyFill="1" applyBorder="1"/>
    <xf numFmtId="176" fontId="0" fillId="67" borderId="21" xfId="0" applyNumberFormat="1" applyFont="1" applyFill="1" applyBorder="1"/>
    <xf numFmtId="176" fontId="11" fillId="0" borderId="0" xfId="0" applyNumberFormat="1" applyFont="1"/>
    <xf numFmtId="176" fontId="44" fillId="35" borderId="4" xfId="0" applyNumberFormat="1" applyFont="1" applyFill="1" applyBorder="1"/>
    <xf numFmtId="176" fontId="44" fillId="35" borderId="4" xfId="0" applyNumberFormat="1" applyFont="1" applyFill="1" applyBorder="1" applyAlignment="1">
      <alignment horizontal="left"/>
    </xf>
    <xf numFmtId="176" fontId="11" fillId="66" borderId="6" xfId="0" applyNumberFormat="1" applyFont="1" applyFill="1" applyBorder="1" applyAlignment="1">
      <alignment horizontal="left" vertical="top" wrapText="1"/>
    </xf>
    <xf numFmtId="176" fontId="0" fillId="68" borderId="25" xfId="0" applyNumberFormat="1" applyFont="1" applyFill="1" applyBorder="1"/>
    <xf numFmtId="176" fontId="0" fillId="68" borderId="21" xfId="0" applyNumberFormat="1" applyFont="1" applyFill="1" applyBorder="1"/>
    <xf numFmtId="176" fontId="0" fillId="67" borderId="4" xfId="0" applyNumberFormat="1" applyFont="1" applyFill="1" applyBorder="1"/>
    <xf numFmtId="176" fontId="0" fillId="68" borderId="0" xfId="0" applyNumberFormat="1" applyFont="1" applyFill="1" applyBorder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/>
    </xf>
    <xf numFmtId="0" fontId="11" fillId="36" borderId="4" xfId="0" applyFont="1" applyFill="1" applyBorder="1" applyAlignment="1">
      <alignment horizontal="right" vertical="center" wrapText="1"/>
    </xf>
    <xf numFmtId="0" fontId="11" fillId="37" borderId="25" xfId="0" applyFont="1" applyFill="1" applyBorder="1" applyAlignment="1">
      <alignment horizontal="right"/>
    </xf>
    <xf numFmtId="0" fontId="72" fillId="88" borderId="0" xfId="0" applyNumberFormat="1" applyFont="1" applyFill="1" applyBorder="1" applyAlignment="1" applyProtection="1"/>
    <xf numFmtId="0" fontId="72" fillId="89" borderId="0" xfId="0" applyNumberFormat="1" applyFont="1" applyFill="1" applyBorder="1" applyAlignment="1" applyProtection="1"/>
    <xf numFmtId="0" fontId="72" fillId="89" borderId="57" xfId="0" applyNumberFormat="1" applyFont="1" applyFill="1" applyBorder="1" applyAlignment="1" applyProtection="1"/>
    <xf numFmtId="0" fontId="72" fillId="89" borderId="58" xfId="0" applyNumberFormat="1" applyFont="1" applyFill="1" applyBorder="1" applyAlignment="1" applyProtection="1"/>
    <xf numFmtId="0" fontId="72" fillId="89" borderId="59" xfId="0" applyNumberFormat="1" applyFont="1" applyFill="1" applyBorder="1" applyAlignment="1" applyProtection="1"/>
    <xf numFmtId="0" fontId="72" fillId="89" borderId="60" xfId="0" applyNumberFormat="1" applyFont="1" applyFill="1" applyBorder="1" applyAlignment="1" applyProtection="1"/>
    <xf numFmtId="0" fontId="72" fillId="89" borderId="61" xfId="0" applyNumberFormat="1" applyFont="1" applyFill="1" applyBorder="1" applyAlignment="1" applyProtection="1"/>
    <xf numFmtId="0" fontId="72" fillId="88" borderId="60" xfId="0" applyNumberFormat="1" applyFont="1" applyFill="1" applyBorder="1" applyAlignment="1" applyProtection="1"/>
    <xf numFmtId="0" fontId="72" fillId="88" borderId="61" xfId="0" applyNumberFormat="1" applyFont="1" applyFill="1" applyBorder="1" applyAlignment="1" applyProtection="1"/>
    <xf numFmtId="0" fontId="72" fillId="90" borderId="0" xfId="0" applyNumberFormat="1" applyFont="1" applyFill="1" applyBorder="1" applyAlignment="1" applyProtection="1"/>
    <xf numFmtId="0" fontId="72" fillId="91" borderId="0" xfId="0" applyNumberFormat="1" applyFont="1" applyFill="1" applyBorder="1" applyAlignment="1" applyProtection="1"/>
    <xf numFmtId="0" fontId="72" fillId="91" borderId="60" xfId="0" applyNumberFormat="1" applyFont="1" applyFill="1" applyBorder="1" applyAlignment="1" applyProtection="1"/>
    <xf numFmtId="0" fontId="72" fillId="91" borderId="61" xfId="0" applyNumberFormat="1" applyFont="1" applyFill="1" applyBorder="1" applyAlignment="1" applyProtection="1"/>
    <xf numFmtId="0" fontId="0" fillId="91" borderId="0" xfId="0" applyFont="1" applyFill="1"/>
    <xf numFmtId="0" fontId="72" fillId="89" borderId="24" xfId="0" applyNumberFormat="1" applyFont="1" applyFill="1" applyBorder="1" applyAlignment="1" applyProtection="1"/>
    <xf numFmtId="0" fontId="72" fillId="89" borderId="29" xfId="0" applyNumberFormat="1" applyFont="1" applyFill="1" applyBorder="1" applyAlignment="1" applyProtection="1"/>
    <xf numFmtId="0" fontId="72" fillId="89" borderId="28" xfId="0" applyNumberFormat="1" applyFont="1" applyFill="1" applyBorder="1" applyAlignment="1" applyProtection="1"/>
    <xf numFmtId="0" fontId="72" fillId="88" borderId="24" xfId="0" applyNumberFormat="1" applyFont="1" applyFill="1" applyBorder="1" applyAlignment="1" applyProtection="1"/>
    <xf numFmtId="0" fontId="72" fillId="88" borderId="29" xfId="0" applyNumberFormat="1" applyFont="1" applyFill="1" applyBorder="1" applyAlignment="1" applyProtection="1"/>
    <xf numFmtId="0" fontId="72" fillId="88" borderId="28" xfId="0" applyNumberFormat="1" applyFont="1" applyFill="1" applyBorder="1" applyAlignment="1" applyProtection="1"/>
    <xf numFmtId="0" fontId="72" fillId="77" borderId="61" xfId="0" applyNumberFormat="1" applyFont="1" applyFill="1" applyBorder="1" applyAlignment="1" applyProtection="1"/>
    <xf numFmtId="0" fontId="72" fillId="77" borderId="0" xfId="0" applyNumberFormat="1" applyFont="1" applyFill="1" applyBorder="1" applyAlignment="1" applyProtection="1"/>
    <xf numFmtId="0" fontId="72" fillId="77" borderId="60" xfId="0" applyNumberFormat="1" applyFont="1" applyFill="1" applyBorder="1" applyAlignment="1" applyProtection="1"/>
    <xf numFmtId="177" fontId="0" fillId="77" borderId="0" xfId="0" applyNumberFormat="1" applyFont="1" applyFill="1"/>
    <xf numFmtId="0" fontId="51" fillId="0" borderId="0" xfId="0" applyFont="1" applyAlignment="1">
      <alignment horizontal="left"/>
    </xf>
    <xf numFmtId="0" fontId="72" fillId="77" borderId="57" xfId="0" applyNumberFormat="1" applyFont="1" applyFill="1" applyBorder="1" applyAlignment="1" applyProtection="1"/>
    <xf numFmtId="0" fontId="72" fillId="77" borderId="58" xfId="0" applyNumberFormat="1" applyFont="1" applyFill="1" applyBorder="1" applyAlignment="1" applyProtection="1"/>
    <xf numFmtId="0" fontId="72" fillId="77" borderId="59" xfId="0" applyNumberFormat="1" applyFont="1" applyFill="1" applyBorder="1" applyAlignment="1" applyProtection="1"/>
    <xf numFmtId="0" fontId="72" fillId="0" borderId="0" xfId="0" applyNumberFormat="1" applyFont="1" applyFill="1" applyBorder="1" applyAlignment="1" applyProtection="1"/>
    <xf numFmtId="183" fontId="72" fillId="90" borderId="0" xfId="0" applyNumberFormat="1" applyFont="1" applyFill="1" applyBorder="1" applyAlignment="1" applyProtection="1"/>
    <xf numFmtId="183" fontId="72" fillId="90" borderId="62" xfId="0" applyNumberFormat="1" applyFont="1" applyFill="1" applyBorder="1" applyAlignment="1" applyProtection="1"/>
    <xf numFmtId="0" fontId="72" fillId="89" borderId="63" xfId="0" applyNumberFormat="1" applyFont="1" applyFill="1" applyBorder="1" applyAlignment="1" applyProtection="1"/>
    <xf numFmtId="177" fontId="72" fillId="89" borderId="0" xfId="0" applyNumberFormat="1" applyFont="1" applyFill="1" applyBorder="1" applyAlignment="1" applyProtection="1"/>
    <xf numFmtId="184" fontId="72" fillId="89" borderId="0" xfId="0" applyNumberFormat="1" applyFont="1" applyFill="1" applyBorder="1" applyAlignment="1" applyProtection="1"/>
    <xf numFmtId="184" fontId="72" fillId="89" borderId="63" xfId="0" applyNumberFormat="1" applyFont="1" applyFill="1" applyBorder="1" applyAlignment="1" applyProtection="1"/>
    <xf numFmtId="4" fontId="72" fillId="89" borderId="0" xfId="0" applyNumberFormat="1" applyFont="1" applyFill="1" applyBorder="1" applyAlignment="1" applyProtection="1"/>
    <xf numFmtId="185" fontId="72" fillId="89" borderId="0" xfId="0" applyNumberFormat="1" applyFont="1" applyFill="1" applyBorder="1" applyAlignment="1" applyProtection="1"/>
    <xf numFmtId="0" fontId="72" fillId="0" borderId="60" xfId="0" applyNumberFormat="1" applyFont="1" applyFill="1" applyBorder="1" applyAlignment="1" applyProtection="1"/>
    <xf numFmtId="0" fontId="72" fillId="0" borderId="61" xfId="0" applyNumberFormat="1" applyFont="1" applyFill="1" applyBorder="1" applyAlignment="1" applyProtection="1"/>
    <xf numFmtId="0" fontId="11" fillId="0" borderId="0" xfId="0" quotePrefix="1" applyFont="1" applyFill="1"/>
    <xf numFmtId="2" fontId="0" fillId="67" borderId="0" xfId="0" applyNumberFormat="1" applyFill="1" applyBorder="1" applyAlignment="1">
      <alignment horizontal="center"/>
    </xf>
    <xf numFmtId="0" fontId="0" fillId="67" borderId="63" xfId="0" applyFill="1" applyBorder="1"/>
    <xf numFmtId="0" fontId="73" fillId="0" borderId="0" xfId="6492"/>
    <xf numFmtId="0" fontId="74" fillId="0" borderId="0" xfId="6493"/>
    <xf numFmtId="0" fontId="76" fillId="0" borderId="0" xfId="6493" applyFont="1"/>
    <xf numFmtId="0" fontId="75" fillId="0" borderId="0" xfId="6493" applyFont="1" applyAlignment="1">
      <alignment vertical="center"/>
    </xf>
    <xf numFmtId="0" fontId="77" fillId="0" borderId="0" xfId="6493" applyFont="1" applyAlignment="1">
      <alignment vertical="center"/>
    </xf>
    <xf numFmtId="0" fontId="77" fillId="0" borderId="0" xfId="6493" applyFont="1" applyAlignment="1">
      <alignment horizontal="right" vertical="center"/>
    </xf>
    <xf numFmtId="0" fontId="78" fillId="0" borderId="0" xfId="6493" applyFont="1" applyAlignment="1">
      <alignment horizontal="right" vertical="center"/>
    </xf>
    <xf numFmtId="14" fontId="77" fillId="0" borderId="0" xfId="6493" applyNumberFormat="1" applyFont="1" applyAlignment="1">
      <alignment horizontal="right" vertical="center"/>
    </xf>
    <xf numFmtId="0" fontId="77" fillId="0" borderId="0" xfId="6493" applyFont="1" applyAlignment="1">
      <alignment vertical="center"/>
    </xf>
    <xf numFmtId="0" fontId="77" fillId="0" borderId="0" xfId="6493" applyFont="1" applyAlignment="1">
      <alignment vertical="center" wrapText="1"/>
    </xf>
    <xf numFmtId="0" fontId="79" fillId="0" borderId="0" xfId="6493" applyFont="1" applyAlignment="1">
      <alignment horizontal="center" vertical="center"/>
    </xf>
    <xf numFmtId="0" fontId="79" fillId="0" borderId="0" xfId="6493" applyFont="1" applyAlignment="1">
      <alignment vertical="center"/>
    </xf>
    <xf numFmtId="0" fontId="79" fillId="0" borderId="24" xfId="6493" applyFont="1" applyBorder="1" applyAlignment="1">
      <alignment horizontal="center" vertical="center"/>
    </xf>
    <xf numFmtId="0" fontId="80" fillId="0" borderId="0" xfId="6493" applyFont="1" applyAlignment="1">
      <alignment horizontal="right" vertical="center" wrapText="1"/>
    </xf>
    <xf numFmtId="0" fontId="76" fillId="0" borderId="0" xfId="6493" applyFont="1" applyAlignment="1">
      <alignment wrapText="1"/>
    </xf>
    <xf numFmtId="0" fontId="59" fillId="0" borderId="0" xfId="6493" applyFont="1" applyAlignment="1">
      <alignment vertical="center"/>
    </xf>
    <xf numFmtId="14" fontId="59" fillId="0" borderId="0" xfId="6493" applyNumberFormat="1" applyFont="1" applyAlignment="1">
      <alignment vertical="center"/>
    </xf>
    <xf numFmtId="0" fontId="80" fillId="0" borderId="0" xfId="6493" applyFont="1" applyAlignment="1">
      <alignment horizontal="right" vertical="center"/>
    </xf>
    <xf numFmtId="0" fontId="59" fillId="0" borderId="0" xfId="6493" applyFont="1" applyAlignment="1">
      <alignment horizontal="right" vertical="center"/>
    </xf>
    <xf numFmtId="0" fontId="80" fillId="0" borderId="0" xfId="6493" applyFont="1" applyAlignment="1">
      <alignment vertical="center" wrapText="1"/>
    </xf>
    <xf numFmtId="0" fontId="13" fillId="0" borderId="0" xfId="6493" applyFont="1"/>
    <xf numFmtId="0" fontId="13" fillId="0" borderId="37" xfId="6493" applyFont="1" applyBorder="1"/>
    <xf numFmtId="0" fontId="74" fillId="0" borderId="57" xfId="6493" applyBorder="1"/>
    <xf numFmtId="0" fontId="74" fillId="0" borderId="39" xfId="6493" applyBorder="1"/>
    <xf numFmtId="0" fontId="59" fillId="0" borderId="47" xfId="6493" applyFont="1" applyBorder="1" applyAlignment="1">
      <alignment vertical="center"/>
    </xf>
    <xf numFmtId="186" fontId="74" fillId="0" borderId="0" xfId="6493" applyNumberFormat="1"/>
    <xf numFmtId="186" fontId="74" fillId="0" borderId="46" xfId="6493" applyNumberFormat="1" applyBorder="1"/>
    <xf numFmtId="0" fontId="80" fillId="0" borderId="47" xfId="6493" applyFont="1" applyBorder="1" applyAlignment="1">
      <alignment vertical="center" wrapText="1"/>
    </xf>
    <xf numFmtId="186" fontId="81" fillId="0" borderId="0" xfId="6493" applyNumberFormat="1" applyFont="1"/>
    <xf numFmtId="186" fontId="81" fillId="0" borderId="46" xfId="6493" applyNumberFormat="1" applyFont="1" applyBorder="1"/>
    <xf numFmtId="0" fontId="59" fillId="0" borderId="41" xfId="6493" applyFont="1" applyBorder="1" applyAlignment="1">
      <alignment vertical="center"/>
    </xf>
    <xf numFmtId="0" fontId="59" fillId="0" borderId="24" xfId="6493" applyFont="1" applyBorder="1" applyAlignment="1">
      <alignment vertical="center"/>
    </xf>
    <xf numFmtId="0" fontId="74" fillId="0" borderId="24" xfId="6493" applyBorder="1"/>
    <xf numFmtId="186" fontId="74" fillId="0" borderId="24" xfId="6493" applyNumberFormat="1" applyBorder="1"/>
    <xf numFmtId="186" fontId="74" fillId="0" borderId="43" xfId="6493" applyNumberFormat="1" applyBorder="1"/>
    <xf numFmtId="186" fontId="0" fillId="0" borderId="0" xfId="0" applyNumberFormat="1" applyFont="1"/>
    <xf numFmtId="0" fontId="75" fillId="0" borderId="0" xfId="6493" applyFont="1" applyBorder="1" applyAlignment="1">
      <alignment vertical="center"/>
    </xf>
    <xf numFmtId="0" fontId="75" fillId="0" borderId="63" xfId="6493" applyFont="1" applyBorder="1" applyAlignment="1">
      <alignment vertical="center"/>
    </xf>
    <xf numFmtId="186" fontId="0" fillId="0" borderId="0" xfId="0" applyNumberFormat="1" applyFont="1" applyBorder="1"/>
    <xf numFmtId="186" fontId="0" fillId="0" borderId="63" xfId="0" applyNumberFormat="1" applyFont="1" applyBorder="1"/>
    <xf numFmtId="0" fontId="75" fillId="0" borderId="33" xfId="6493" applyFont="1" applyBorder="1" applyAlignment="1">
      <alignment vertical="center"/>
    </xf>
    <xf numFmtId="186" fontId="0" fillId="0" borderId="33" xfId="0" applyNumberFormat="1" applyFont="1" applyBorder="1"/>
    <xf numFmtId="0" fontId="75" fillId="0" borderId="0" xfId="6493" applyFont="1" applyFill="1" applyBorder="1" applyAlignment="1">
      <alignment vertical="center"/>
    </xf>
    <xf numFmtId="0" fontId="82" fillId="0" borderId="0" xfId="6493" applyFont="1" applyAlignment="1">
      <alignment vertical="center"/>
    </xf>
    <xf numFmtId="186" fontId="11" fillId="0" borderId="0" xfId="0" applyNumberFormat="1" applyFont="1" applyBorder="1"/>
    <xf numFmtId="0" fontId="0" fillId="0" borderId="62" xfId="0" applyFont="1" applyBorder="1"/>
    <xf numFmtId="186" fontId="0" fillId="0" borderId="34" xfId="0" applyNumberFormat="1" applyFont="1" applyBorder="1"/>
    <xf numFmtId="186" fontId="0" fillId="0" borderId="62" xfId="0" applyNumberFormat="1" applyFont="1" applyBorder="1"/>
    <xf numFmtId="186" fontId="0" fillId="0" borderId="22" xfId="0" applyNumberFormat="1" applyFont="1" applyBorder="1"/>
    <xf numFmtId="187" fontId="0" fillId="0" borderId="0" xfId="0" applyNumberFormat="1" applyFont="1"/>
    <xf numFmtId="0" fontId="80" fillId="0" borderId="0" xfId="6493" applyFont="1" applyFill="1" applyAlignment="1">
      <alignment horizontal="right" vertical="center" wrapText="1"/>
    </xf>
    <xf numFmtId="0" fontId="11" fillId="36" borderId="0" xfId="0" applyFont="1" applyFill="1" applyBorder="1" applyAlignment="1">
      <alignment horizontal="right" vertical="center" wrapText="1"/>
    </xf>
    <xf numFmtId="0" fontId="0" fillId="0" borderId="33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63" xfId="0" applyFont="1" applyBorder="1" applyAlignment="1">
      <alignment horizontal="center"/>
    </xf>
    <xf numFmtId="0" fontId="49" fillId="72" borderId="44" xfId="0" applyFont="1" applyFill="1" applyBorder="1" applyAlignment="1">
      <alignment horizontal="center" vertical="center" textRotation="90"/>
    </xf>
    <xf numFmtId="0" fontId="49" fillId="72" borderId="45" xfId="0" applyFont="1" applyFill="1" applyBorder="1" applyAlignment="1">
      <alignment horizontal="center" vertical="center" textRotation="90"/>
    </xf>
    <xf numFmtId="0" fontId="49" fillId="72" borderId="48" xfId="0" applyFont="1" applyFill="1" applyBorder="1" applyAlignment="1">
      <alignment horizontal="center" vertical="center" textRotation="90"/>
    </xf>
    <xf numFmtId="0" fontId="49" fillId="72" borderId="44" xfId="0" applyFont="1" applyFill="1" applyBorder="1" applyAlignment="1">
      <alignment horizontal="center" vertical="center" textRotation="90" wrapText="1"/>
    </xf>
    <xf numFmtId="0" fontId="49" fillId="72" borderId="45" xfId="0" applyFont="1" applyFill="1" applyBorder="1" applyAlignment="1">
      <alignment horizontal="center" vertical="center" textRotation="90" wrapText="1"/>
    </xf>
    <xf numFmtId="0" fontId="49" fillId="72" borderId="48" xfId="0" applyFont="1" applyFill="1" applyBorder="1" applyAlignment="1">
      <alignment horizontal="center" vertical="center" textRotation="90" wrapText="1"/>
    </xf>
    <xf numFmtId="0" fontId="75" fillId="0" borderId="0" xfId="6493" applyFont="1" applyAlignment="1">
      <alignment vertical="center"/>
    </xf>
    <xf numFmtId="0" fontId="77" fillId="0" borderId="0" xfId="6493" applyFont="1" applyAlignment="1">
      <alignment vertical="center"/>
    </xf>
  </cellXfs>
  <cellStyles count="6494">
    <cellStyle name="_x000a_shell=progma 2" xfId="2768" xr:uid="{00000000-0005-0000-0000-000000000000}"/>
    <cellStyle name="_x000a_shell=progma 2 2" xfId="3404" xr:uid="{00000000-0005-0000-0000-000001000000}"/>
    <cellStyle name="1.000" xfId="2769" xr:uid="{00000000-0005-0000-0000-000002000000}"/>
    <cellStyle name="1.000 2" xfId="3405" xr:uid="{00000000-0005-0000-0000-000003000000}"/>
    <cellStyle name="20 % - Markeringsfarve1" xfId="2" xr:uid="{00000000-0005-0000-0000-000004000000}"/>
    <cellStyle name="20 % - Markeringsfarve1 2" xfId="3" xr:uid="{00000000-0005-0000-0000-000005000000}"/>
    <cellStyle name="20 % - Markeringsfarve1 2 2" xfId="4492" xr:uid="{00000000-0005-0000-0000-000006000000}"/>
    <cellStyle name="20 % - Markeringsfarve1 2 3" xfId="5446" xr:uid="{00000000-0005-0000-0000-000007000000}"/>
    <cellStyle name="20 % - Markeringsfarve1 2 4" xfId="6360" xr:uid="{00000000-0005-0000-0000-000008000000}"/>
    <cellStyle name="20 % - Markeringsfarve1 3" xfId="4491" xr:uid="{00000000-0005-0000-0000-000009000000}"/>
    <cellStyle name="20 % - Markeringsfarve1 4" xfId="5445" xr:uid="{00000000-0005-0000-0000-00000A000000}"/>
    <cellStyle name="20 % - Markeringsfarve1 5" xfId="6359" xr:uid="{00000000-0005-0000-0000-00000B000000}"/>
    <cellStyle name="20 % - Markeringsfarve2" xfId="4" xr:uid="{00000000-0005-0000-0000-00000C000000}"/>
    <cellStyle name="20 % - Markeringsfarve2 2" xfId="5" xr:uid="{00000000-0005-0000-0000-00000D000000}"/>
    <cellStyle name="20 % - Markeringsfarve2 2 2" xfId="4494" xr:uid="{00000000-0005-0000-0000-00000E000000}"/>
    <cellStyle name="20 % - Markeringsfarve2 2 3" xfId="5448" xr:uid="{00000000-0005-0000-0000-00000F000000}"/>
    <cellStyle name="20 % - Markeringsfarve2 2 4" xfId="6362" xr:uid="{00000000-0005-0000-0000-000010000000}"/>
    <cellStyle name="20 % - Markeringsfarve2 3" xfId="4493" xr:uid="{00000000-0005-0000-0000-000011000000}"/>
    <cellStyle name="20 % - Markeringsfarve2 4" xfId="5447" xr:uid="{00000000-0005-0000-0000-000012000000}"/>
    <cellStyle name="20 % - Markeringsfarve2 5" xfId="6361" xr:uid="{00000000-0005-0000-0000-000013000000}"/>
    <cellStyle name="20 % - Markeringsfarve3" xfId="6" xr:uid="{00000000-0005-0000-0000-000014000000}"/>
    <cellStyle name="20 % - Markeringsfarve3 2" xfId="7" xr:uid="{00000000-0005-0000-0000-000015000000}"/>
    <cellStyle name="20 % - Markeringsfarve3 2 2" xfId="4496" xr:uid="{00000000-0005-0000-0000-000016000000}"/>
    <cellStyle name="20 % - Markeringsfarve3 2 3" xfId="5450" xr:uid="{00000000-0005-0000-0000-000017000000}"/>
    <cellStyle name="20 % - Markeringsfarve3 2 4" xfId="6364" xr:uid="{00000000-0005-0000-0000-000018000000}"/>
    <cellStyle name="20 % - Markeringsfarve3 3" xfId="4495" xr:uid="{00000000-0005-0000-0000-000019000000}"/>
    <cellStyle name="20 % - Markeringsfarve3 4" xfId="5449" xr:uid="{00000000-0005-0000-0000-00001A000000}"/>
    <cellStyle name="20 % - Markeringsfarve3 5" xfId="6363" xr:uid="{00000000-0005-0000-0000-00001B000000}"/>
    <cellStyle name="20 % - Markeringsfarve4" xfId="8" xr:uid="{00000000-0005-0000-0000-00001C000000}"/>
    <cellStyle name="20 % - Markeringsfarve4 2" xfId="9" xr:uid="{00000000-0005-0000-0000-00001D000000}"/>
    <cellStyle name="20 % - Markeringsfarve4 2 2" xfId="4498" xr:uid="{00000000-0005-0000-0000-00001E000000}"/>
    <cellStyle name="20 % - Markeringsfarve4 2 3" xfId="5452" xr:uid="{00000000-0005-0000-0000-00001F000000}"/>
    <cellStyle name="20 % - Markeringsfarve4 2 4" xfId="6366" xr:uid="{00000000-0005-0000-0000-000020000000}"/>
    <cellStyle name="20 % - Markeringsfarve4 3" xfId="4497" xr:uid="{00000000-0005-0000-0000-000021000000}"/>
    <cellStyle name="20 % - Markeringsfarve4 4" xfId="5451" xr:uid="{00000000-0005-0000-0000-000022000000}"/>
    <cellStyle name="20 % - Markeringsfarve4 5" xfId="6365" xr:uid="{00000000-0005-0000-0000-000023000000}"/>
    <cellStyle name="20 % - Markeringsfarve5" xfId="10" xr:uid="{00000000-0005-0000-0000-000024000000}"/>
    <cellStyle name="20 % - Markeringsfarve5 2" xfId="11" xr:uid="{00000000-0005-0000-0000-000025000000}"/>
    <cellStyle name="20 % - Markeringsfarve5 2 2" xfId="4500" xr:uid="{00000000-0005-0000-0000-000026000000}"/>
    <cellStyle name="20 % - Markeringsfarve5 2 3" xfId="5454" xr:uid="{00000000-0005-0000-0000-000027000000}"/>
    <cellStyle name="20 % - Markeringsfarve5 2 4" xfId="6368" xr:uid="{00000000-0005-0000-0000-000028000000}"/>
    <cellStyle name="20 % - Markeringsfarve5 3" xfId="4499" xr:uid="{00000000-0005-0000-0000-000029000000}"/>
    <cellStyle name="20 % - Markeringsfarve5 4" xfId="5453" xr:uid="{00000000-0005-0000-0000-00002A000000}"/>
    <cellStyle name="20 % - Markeringsfarve5 5" xfId="6367" xr:uid="{00000000-0005-0000-0000-00002B000000}"/>
    <cellStyle name="20 % - Markeringsfarve6" xfId="12" xr:uid="{00000000-0005-0000-0000-00002C000000}"/>
    <cellStyle name="20 % - Markeringsfarve6 2" xfId="13" xr:uid="{00000000-0005-0000-0000-00002D000000}"/>
    <cellStyle name="20 % - Markeringsfarve6 2 2" xfId="4502" xr:uid="{00000000-0005-0000-0000-00002E000000}"/>
    <cellStyle name="20 % - Markeringsfarve6 2 3" xfId="5456" xr:uid="{00000000-0005-0000-0000-00002F000000}"/>
    <cellStyle name="20 % - Markeringsfarve6 2 4" xfId="6370" xr:uid="{00000000-0005-0000-0000-000030000000}"/>
    <cellStyle name="20 % - Markeringsfarve6 3" xfId="4501" xr:uid="{00000000-0005-0000-0000-000031000000}"/>
    <cellStyle name="20 % - Markeringsfarve6 4" xfId="5455" xr:uid="{00000000-0005-0000-0000-000032000000}"/>
    <cellStyle name="20 % - Markeringsfarve6 5" xfId="6369" xr:uid="{00000000-0005-0000-0000-000033000000}"/>
    <cellStyle name="20% - Colore 1" xfId="14" xr:uid="{00000000-0005-0000-0000-000034000000}"/>
    <cellStyle name="20% - Colore 1 2" xfId="15" xr:uid="{00000000-0005-0000-0000-000035000000}"/>
    <cellStyle name="20% - Colore 2" xfId="16" xr:uid="{00000000-0005-0000-0000-000036000000}"/>
    <cellStyle name="20% - Colore 2 2" xfId="17" xr:uid="{00000000-0005-0000-0000-000037000000}"/>
    <cellStyle name="20% - Colore 3" xfId="18" xr:uid="{00000000-0005-0000-0000-000038000000}"/>
    <cellStyle name="20% - Colore 3 2" xfId="19" xr:uid="{00000000-0005-0000-0000-000039000000}"/>
    <cellStyle name="20% - Colore 4" xfId="20" xr:uid="{00000000-0005-0000-0000-00003A000000}"/>
    <cellStyle name="20% - Colore 4 2" xfId="21" xr:uid="{00000000-0005-0000-0000-00003B000000}"/>
    <cellStyle name="20% - Colore 5" xfId="22" xr:uid="{00000000-0005-0000-0000-00003C000000}"/>
    <cellStyle name="20% - Colore 5 2" xfId="23" xr:uid="{00000000-0005-0000-0000-00003D000000}"/>
    <cellStyle name="20% - Colore 6" xfId="24" xr:uid="{00000000-0005-0000-0000-00003E000000}"/>
    <cellStyle name="20% - Colore 6 2" xfId="25" xr:uid="{00000000-0005-0000-0000-00003F000000}"/>
    <cellStyle name="40 % - Markeringsfarve1" xfId="26" xr:uid="{00000000-0005-0000-0000-000040000000}"/>
    <cellStyle name="40 % - Markeringsfarve1 2" xfId="27" xr:uid="{00000000-0005-0000-0000-000041000000}"/>
    <cellStyle name="40 % - Markeringsfarve1 2 2" xfId="4504" xr:uid="{00000000-0005-0000-0000-000042000000}"/>
    <cellStyle name="40 % - Markeringsfarve1 2 3" xfId="5458" xr:uid="{00000000-0005-0000-0000-000043000000}"/>
    <cellStyle name="40 % - Markeringsfarve1 2 4" xfId="6372" xr:uid="{00000000-0005-0000-0000-000044000000}"/>
    <cellStyle name="40 % - Markeringsfarve1 3" xfId="4503" xr:uid="{00000000-0005-0000-0000-000045000000}"/>
    <cellStyle name="40 % - Markeringsfarve1 4" xfId="5457" xr:uid="{00000000-0005-0000-0000-000046000000}"/>
    <cellStyle name="40 % - Markeringsfarve1 5" xfId="6371" xr:uid="{00000000-0005-0000-0000-000047000000}"/>
    <cellStyle name="40 % - Markeringsfarve2" xfId="28" xr:uid="{00000000-0005-0000-0000-000048000000}"/>
    <cellStyle name="40 % - Markeringsfarve2 2" xfId="29" xr:uid="{00000000-0005-0000-0000-000049000000}"/>
    <cellStyle name="40 % - Markeringsfarve2 2 2" xfId="4506" xr:uid="{00000000-0005-0000-0000-00004A000000}"/>
    <cellStyle name="40 % - Markeringsfarve2 2 3" xfId="5460" xr:uid="{00000000-0005-0000-0000-00004B000000}"/>
    <cellStyle name="40 % - Markeringsfarve2 2 4" xfId="6374" xr:uid="{00000000-0005-0000-0000-00004C000000}"/>
    <cellStyle name="40 % - Markeringsfarve2 3" xfId="4505" xr:uid="{00000000-0005-0000-0000-00004D000000}"/>
    <cellStyle name="40 % - Markeringsfarve2 4" xfId="5459" xr:uid="{00000000-0005-0000-0000-00004E000000}"/>
    <cellStyle name="40 % - Markeringsfarve2 5" xfId="6373" xr:uid="{00000000-0005-0000-0000-00004F000000}"/>
    <cellStyle name="40 % - Markeringsfarve3" xfId="30" xr:uid="{00000000-0005-0000-0000-000050000000}"/>
    <cellStyle name="40 % - Markeringsfarve3 2" xfId="31" xr:uid="{00000000-0005-0000-0000-000051000000}"/>
    <cellStyle name="40 % - Markeringsfarve3 2 2" xfId="4508" xr:uid="{00000000-0005-0000-0000-000052000000}"/>
    <cellStyle name="40 % - Markeringsfarve3 2 3" xfId="5462" xr:uid="{00000000-0005-0000-0000-000053000000}"/>
    <cellStyle name="40 % - Markeringsfarve3 2 4" xfId="6376" xr:uid="{00000000-0005-0000-0000-000054000000}"/>
    <cellStyle name="40 % - Markeringsfarve3 3" xfId="4507" xr:uid="{00000000-0005-0000-0000-000055000000}"/>
    <cellStyle name="40 % - Markeringsfarve3 4" xfId="5461" xr:uid="{00000000-0005-0000-0000-000056000000}"/>
    <cellStyle name="40 % - Markeringsfarve3 5" xfId="6375" xr:uid="{00000000-0005-0000-0000-000057000000}"/>
    <cellStyle name="40 % - Markeringsfarve4" xfId="32" xr:uid="{00000000-0005-0000-0000-000058000000}"/>
    <cellStyle name="40 % - Markeringsfarve4 2" xfId="33" xr:uid="{00000000-0005-0000-0000-000059000000}"/>
    <cellStyle name="40 % - Markeringsfarve4 2 2" xfId="4510" xr:uid="{00000000-0005-0000-0000-00005A000000}"/>
    <cellStyle name="40 % - Markeringsfarve4 2 3" xfId="5464" xr:uid="{00000000-0005-0000-0000-00005B000000}"/>
    <cellStyle name="40 % - Markeringsfarve4 2 4" xfId="6378" xr:uid="{00000000-0005-0000-0000-00005C000000}"/>
    <cellStyle name="40 % - Markeringsfarve4 3" xfId="4509" xr:uid="{00000000-0005-0000-0000-00005D000000}"/>
    <cellStyle name="40 % - Markeringsfarve4 4" xfId="5463" xr:uid="{00000000-0005-0000-0000-00005E000000}"/>
    <cellStyle name="40 % - Markeringsfarve4 5" xfId="6377" xr:uid="{00000000-0005-0000-0000-00005F000000}"/>
    <cellStyle name="40 % - Markeringsfarve5" xfId="34" xr:uid="{00000000-0005-0000-0000-000060000000}"/>
    <cellStyle name="40 % - Markeringsfarve5 2" xfId="35" xr:uid="{00000000-0005-0000-0000-000061000000}"/>
    <cellStyle name="40 % - Markeringsfarve5 2 2" xfId="4512" xr:uid="{00000000-0005-0000-0000-000062000000}"/>
    <cellStyle name="40 % - Markeringsfarve5 2 3" xfId="5466" xr:uid="{00000000-0005-0000-0000-000063000000}"/>
    <cellStyle name="40 % - Markeringsfarve5 2 4" xfId="6380" xr:uid="{00000000-0005-0000-0000-000064000000}"/>
    <cellStyle name="40 % - Markeringsfarve5 3" xfId="4511" xr:uid="{00000000-0005-0000-0000-000065000000}"/>
    <cellStyle name="40 % - Markeringsfarve5 4" xfId="5465" xr:uid="{00000000-0005-0000-0000-000066000000}"/>
    <cellStyle name="40 % - Markeringsfarve5 5" xfId="6379" xr:uid="{00000000-0005-0000-0000-000067000000}"/>
    <cellStyle name="40 % - Markeringsfarve6" xfId="36" xr:uid="{00000000-0005-0000-0000-000068000000}"/>
    <cellStyle name="40 % - Markeringsfarve6 2" xfId="37" xr:uid="{00000000-0005-0000-0000-000069000000}"/>
    <cellStyle name="40 % - Markeringsfarve6 2 2" xfId="4514" xr:uid="{00000000-0005-0000-0000-00006A000000}"/>
    <cellStyle name="40 % - Markeringsfarve6 2 3" xfId="5468" xr:uid="{00000000-0005-0000-0000-00006B000000}"/>
    <cellStyle name="40 % - Markeringsfarve6 2 4" xfId="6382" xr:uid="{00000000-0005-0000-0000-00006C000000}"/>
    <cellStyle name="40 % - Markeringsfarve6 3" xfId="4513" xr:uid="{00000000-0005-0000-0000-00006D000000}"/>
    <cellStyle name="40 % - Markeringsfarve6 4" xfId="5467" xr:uid="{00000000-0005-0000-0000-00006E000000}"/>
    <cellStyle name="40 % - Markeringsfarve6 5" xfId="6381" xr:uid="{00000000-0005-0000-0000-00006F000000}"/>
    <cellStyle name="40% - Colore 1" xfId="38" xr:uid="{00000000-0005-0000-0000-000070000000}"/>
    <cellStyle name="40% - Colore 1 2" xfId="39" xr:uid="{00000000-0005-0000-0000-000071000000}"/>
    <cellStyle name="40% - Colore 2" xfId="40" xr:uid="{00000000-0005-0000-0000-000072000000}"/>
    <cellStyle name="40% - Colore 2 2" xfId="41" xr:uid="{00000000-0005-0000-0000-000073000000}"/>
    <cellStyle name="40% - Colore 3" xfId="42" xr:uid="{00000000-0005-0000-0000-000074000000}"/>
    <cellStyle name="40% - Colore 3 2" xfId="43" xr:uid="{00000000-0005-0000-0000-000075000000}"/>
    <cellStyle name="40% - Colore 4" xfId="44" xr:uid="{00000000-0005-0000-0000-000076000000}"/>
    <cellStyle name="40% - Colore 4 2" xfId="45" xr:uid="{00000000-0005-0000-0000-000077000000}"/>
    <cellStyle name="40% - Colore 5" xfId="46" xr:uid="{00000000-0005-0000-0000-000078000000}"/>
    <cellStyle name="40% - Colore 5 2" xfId="47" xr:uid="{00000000-0005-0000-0000-000079000000}"/>
    <cellStyle name="40% - Colore 6" xfId="48" xr:uid="{00000000-0005-0000-0000-00007A000000}"/>
    <cellStyle name="40% - Colore 6 2" xfId="49" xr:uid="{00000000-0005-0000-0000-00007B000000}"/>
    <cellStyle name="5x indented GHG Textfiels" xfId="50" xr:uid="{00000000-0005-0000-0000-00007C000000}"/>
    <cellStyle name="5x indented GHG Textfiels 2" xfId="3406" xr:uid="{00000000-0005-0000-0000-00007D000000}"/>
    <cellStyle name="60 % - Markeringsfarve1" xfId="51" xr:uid="{00000000-0005-0000-0000-00007E000000}"/>
    <cellStyle name="60 % - Markeringsfarve2" xfId="52" xr:uid="{00000000-0005-0000-0000-00007F000000}"/>
    <cellStyle name="60 % - Markeringsfarve3" xfId="53" xr:uid="{00000000-0005-0000-0000-000080000000}"/>
    <cellStyle name="60 % - Markeringsfarve4" xfId="54" xr:uid="{00000000-0005-0000-0000-000081000000}"/>
    <cellStyle name="60 % - Markeringsfarve5" xfId="55" xr:uid="{00000000-0005-0000-0000-000082000000}"/>
    <cellStyle name="60 % - Markeringsfarve6" xfId="56" xr:uid="{00000000-0005-0000-0000-000083000000}"/>
    <cellStyle name="60% - Colore 1" xfId="57" xr:uid="{00000000-0005-0000-0000-000084000000}"/>
    <cellStyle name="60% - Colore 2" xfId="58" xr:uid="{00000000-0005-0000-0000-000085000000}"/>
    <cellStyle name="60% - Colore 3" xfId="59" xr:uid="{00000000-0005-0000-0000-000086000000}"/>
    <cellStyle name="60% - Colore 4" xfId="60" xr:uid="{00000000-0005-0000-0000-000087000000}"/>
    <cellStyle name="60% - Colore 5" xfId="61" xr:uid="{00000000-0005-0000-0000-000088000000}"/>
    <cellStyle name="60% - Colore 6" xfId="62" xr:uid="{00000000-0005-0000-0000-000089000000}"/>
    <cellStyle name="AggOrange_CRFReport-template" xfId="63" xr:uid="{00000000-0005-0000-0000-00008A000000}"/>
    <cellStyle name="AggOrange9_CRFReport-template" xfId="64" xr:uid="{00000000-0005-0000-0000-00008B000000}"/>
    <cellStyle name="Bad" xfId="1" builtinId="27"/>
    <cellStyle name="Bad 2" xfId="65" xr:uid="{00000000-0005-0000-0000-00008D000000}"/>
    <cellStyle name="Bad 3" xfId="66" xr:uid="{00000000-0005-0000-0000-00008E000000}"/>
    <cellStyle name="Bad 4" xfId="2580" xr:uid="{00000000-0005-0000-0000-00008F000000}"/>
    <cellStyle name="Bruger data" xfId="2770" xr:uid="{00000000-0005-0000-0000-000090000000}"/>
    <cellStyle name="Calcolo" xfId="67" xr:uid="{00000000-0005-0000-0000-000091000000}"/>
    <cellStyle name="Calcolo 2" xfId="68" xr:uid="{00000000-0005-0000-0000-000092000000}"/>
    <cellStyle name="Calcolo 2 2" xfId="69" xr:uid="{00000000-0005-0000-0000-000093000000}"/>
    <cellStyle name="Calcolo 3" xfId="70" xr:uid="{00000000-0005-0000-0000-000094000000}"/>
    <cellStyle name="Calculation 2" xfId="71" xr:uid="{00000000-0005-0000-0000-000095000000}"/>
    <cellStyle name="Calculations" xfId="2771" xr:uid="{00000000-0005-0000-0000-000096000000}"/>
    <cellStyle name="Cella collegata" xfId="72" xr:uid="{00000000-0005-0000-0000-000097000000}"/>
    <cellStyle name="Cella da controllare" xfId="73" xr:uid="{00000000-0005-0000-0000-000098000000}"/>
    <cellStyle name="Colore 1" xfId="74" xr:uid="{00000000-0005-0000-0000-000099000000}"/>
    <cellStyle name="Colore 2" xfId="75" xr:uid="{00000000-0005-0000-0000-00009A000000}"/>
    <cellStyle name="Colore 3" xfId="76" xr:uid="{00000000-0005-0000-0000-00009B000000}"/>
    <cellStyle name="Colore 4" xfId="77" xr:uid="{00000000-0005-0000-0000-00009C000000}"/>
    <cellStyle name="Colore 5" xfId="78" xr:uid="{00000000-0005-0000-0000-00009D000000}"/>
    <cellStyle name="Colore 6" xfId="79" xr:uid="{00000000-0005-0000-0000-00009E000000}"/>
    <cellStyle name="Comma" xfId="4490" builtinId="3"/>
    <cellStyle name="Comma 2" xfId="80" xr:uid="{00000000-0005-0000-0000-0000A0000000}"/>
    <cellStyle name="Comma 2 2" xfId="81" xr:uid="{00000000-0005-0000-0000-0000A1000000}"/>
    <cellStyle name="Comma 2 2 2" xfId="2774" xr:uid="{00000000-0005-0000-0000-0000A2000000}"/>
    <cellStyle name="Comma 2 2 2 2" xfId="3407" xr:uid="{00000000-0005-0000-0000-0000A3000000}"/>
    <cellStyle name="Comma 2 2 2 2 2" xfId="5391" xr:uid="{00000000-0005-0000-0000-0000A4000000}"/>
    <cellStyle name="Comma 2 2 2 3" xfId="5390" xr:uid="{00000000-0005-0000-0000-0000A5000000}"/>
    <cellStyle name="Comma 2 2 3" xfId="2773" xr:uid="{00000000-0005-0000-0000-0000A6000000}"/>
    <cellStyle name="Comma 2 2 3 2" xfId="5392" xr:uid="{00000000-0005-0000-0000-0000A7000000}"/>
    <cellStyle name="Comma 2 2 4" xfId="4516" xr:uid="{00000000-0005-0000-0000-0000A8000000}"/>
    <cellStyle name="Comma 2 3" xfId="82" xr:uid="{00000000-0005-0000-0000-0000A9000000}"/>
    <cellStyle name="Comma 2 3 2" xfId="83" xr:uid="{00000000-0005-0000-0000-0000AA000000}"/>
    <cellStyle name="Comma 2 3 2 2" xfId="84" xr:uid="{00000000-0005-0000-0000-0000AB000000}"/>
    <cellStyle name="Comma 2 3 2 2 2" xfId="4519" xr:uid="{00000000-0005-0000-0000-0000AC000000}"/>
    <cellStyle name="Comma 2 3 2 2 3" xfId="5470" xr:uid="{00000000-0005-0000-0000-0000AD000000}"/>
    <cellStyle name="Comma 2 3 2 3" xfId="2776" xr:uid="{00000000-0005-0000-0000-0000AE000000}"/>
    <cellStyle name="Comma 2 3 2 3 2" xfId="5393" xr:uid="{00000000-0005-0000-0000-0000AF000000}"/>
    <cellStyle name="Comma 2 3 2 4" xfId="4518" xr:uid="{00000000-0005-0000-0000-0000B0000000}"/>
    <cellStyle name="Comma 2 3 2 5" xfId="5469" xr:uid="{00000000-0005-0000-0000-0000B1000000}"/>
    <cellStyle name="Comma 2 3 3" xfId="2777" xr:uid="{00000000-0005-0000-0000-0000B2000000}"/>
    <cellStyle name="Comma 2 3 3 2" xfId="3409" xr:uid="{00000000-0005-0000-0000-0000B3000000}"/>
    <cellStyle name="Comma 2 3 3 2 2" xfId="5395" xr:uid="{00000000-0005-0000-0000-0000B4000000}"/>
    <cellStyle name="Comma 2 3 3 3" xfId="5394" xr:uid="{00000000-0005-0000-0000-0000B5000000}"/>
    <cellStyle name="Comma 2 3 4" xfId="3408" xr:uid="{00000000-0005-0000-0000-0000B6000000}"/>
    <cellStyle name="Comma 2 3 4 2" xfId="5396" xr:uid="{00000000-0005-0000-0000-0000B7000000}"/>
    <cellStyle name="Comma 2 3 5" xfId="2775" xr:uid="{00000000-0005-0000-0000-0000B8000000}"/>
    <cellStyle name="Comma 2 3 5 2" xfId="5397" xr:uid="{00000000-0005-0000-0000-0000B9000000}"/>
    <cellStyle name="Comma 2 3 6" xfId="4517" xr:uid="{00000000-0005-0000-0000-0000BA000000}"/>
    <cellStyle name="Comma 2 4" xfId="85" xr:uid="{00000000-0005-0000-0000-0000BB000000}"/>
    <cellStyle name="Comma 2 4 2" xfId="2778" xr:uid="{00000000-0005-0000-0000-0000BC000000}"/>
    <cellStyle name="Comma 2 4 2 2" xfId="5398" xr:uid="{00000000-0005-0000-0000-0000BD000000}"/>
    <cellStyle name="Comma 2 4 3" xfId="4520" xr:uid="{00000000-0005-0000-0000-0000BE000000}"/>
    <cellStyle name="Comma 2 5" xfId="2779" xr:uid="{00000000-0005-0000-0000-0000BF000000}"/>
    <cellStyle name="Comma 2 5 2" xfId="5399" xr:uid="{00000000-0005-0000-0000-0000C0000000}"/>
    <cellStyle name="Comma 2 6" xfId="2780" xr:uid="{00000000-0005-0000-0000-0000C1000000}"/>
    <cellStyle name="Comma 2 6 2" xfId="2781" xr:uid="{00000000-0005-0000-0000-0000C2000000}"/>
    <cellStyle name="Comma 2 7" xfId="2772" xr:uid="{00000000-0005-0000-0000-0000C3000000}"/>
    <cellStyle name="Comma 2 7 2" xfId="5400" xr:uid="{00000000-0005-0000-0000-0000C4000000}"/>
    <cellStyle name="Comma 2 8" xfId="2702" xr:uid="{00000000-0005-0000-0000-0000C5000000}"/>
    <cellStyle name="Comma 2 8 2" xfId="5401" xr:uid="{00000000-0005-0000-0000-0000C6000000}"/>
    <cellStyle name="Comma 2 8 3" xfId="6336" xr:uid="{00000000-0005-0000-0000-0000C7000000}"/>
    <cellStyle name="Comma 2 8 4" xfId="6469" xr:uid="{00000000-0005-0000-0000-0000C8000000}"/>
    <cellStyle name="Comma 2 9" xfId="4515" xr:uid="{00000000-0005-0000-0000-0000C9000000}"/>
    <cellStyle name="Comma 3" xfId="86" xr:uid="{00000000-0005-0000-0000-0000CA000000}"/>
    <cellStyle name="Comma 3 2" xfId="2783" xr:uid="{00000000-0005-0000-0000-0000CB000000}"/>
    <cellStyle name="Comma 3 2 2" xfId="2784" xr:uid="{00000000-0005-0000-0000-0000CC000000}"/>
    <cellStyle name="Comma 3 2 2 2" xfId="5403" xr:uid="{00000000-0005-0000-0000-0000CD000000}"/>
    <cellStyle name="Comma 3 2 3" xfId="5402" xr:uid="{00000000-0005-0000-0000-0000CE000000}"/>
    <cellStyle name="Comma 3 3" xfId="2785" xr:uid="{00000000-0005-0000-0000-0000CF000000}"/>
    <cellStyle name="Comma 3 3 2" xfId="3411" xr:uid="{00000000-0005-0000-0000-0000D0000000}"/>
    <cellStyle name="Comma 3 3 2 2" xfId="5405" xr:uid="{00000000-0005-0000-0000-0000D1000000}"/>
    <cellStyle name="Comma 3 3 2 3" xfId="6349" xr:uid="{00000000-0005-0000-0000-0000D2000000}"/>
    <cellStyle name="Comma 3 3 2 4" xfId="6482" xr:uid="{00000000-0005-0000-0000-0000D3000000}"/>
    <cellStyle name="Comma 3 3 3" xfId="5404" xr:uid="{00000000-0005-0000-0000-0000D4000000}"/>
    <cellStyle name="Comma 3 3 4" xfId="6339" xr:uid="{00000000-0005-0000-0000-0000D5000000}"/>
    <cellStyle name="Comma 3 3 5" xfId="6472" xr:uid="{00000000-0005-0000-0000-0000D6000000}"/>
    <cellStyle name="Comma 3 4" xfId="3410" xr:uid="{00000000-0005-0000-0000-0000D7000000}"/>
    <cellStyle name="Comma 3 4 2" xfId="5406" xr:uid="{00000000-0005-0000-0000-0000D8000000}"/>
    <cellStyle name="Comma 3 5" xfId="2782" xr:uid="{00000000-0005-0000-0000-0000D9000000}"/>
    <cellStyle name="Comma 3 5 2" xfId="5407" xr:uid="{00000000-0005-0000-0000-0000DA000000}"/>
    <cellStyle name="Comma 3 6" xfId="2703" xr:uid="{00000000-0005-0000-0000-0000DB000000}"/>
    <cellStyle name="Comma 3 6 2" xfId="5408" xr:uid="{00000000-0005-0000-0000-0000DC000000}"/>
    <cellStyle name="Comma 3 6 3" xfId="6337" xr:uid="{00000000-0005-0000-0000-0000DD000000}"/>
    <cellStyle name="Comma 3 6 4" xfId="6470" xr:uid="{00000000-0005-0000-0000-0000DE000000}"/>
    <cellStyle name="Comma 3 7" xfId="4521" xr:uid="{00000000-0005-0000-0000-0000DF000000}"/>
    <cellStyle name="Comma 4" xfId="87" xr:uid="{00000000-0005-0000-0000-0000E0000000}"/>
    <cellStyle name="Comma 4 2" xfId="88" xr:uid="{00000000-0005-0000-0000-0000E1000000}"/>
    <cellStyle name="Comma 4 2 2" xfId="2788" xr:uid="{00000000-0005-0000-0000-0000E2000000}"/>
    <cellStyle name="Comma 4 2 2 2" xfId="5409" xr:uid="{00000000-0005-0000-0000-0000E3000000}"/>
    <cellStyle name="Comma 4 2 3" xfId="2787" xr:uid="{00000000-0005-0000-0000-0000E4000000}"/>
    <cellStyle name="Comma 4 2 3 2" xfId="5410" xr:uid="{00000000-0005-0000-0000-0000E5000000}"/>
    <cellStyle name="Comma 4 2 4" xfId="4523" xr:uid="{00000000-0005-0000-0000-0000E6000000}"/>
    <cellStyle name="Comma 4 2 5" xfId="5471" xr:uid="{00000000-0005-0000-0000-0000E7000000}"/>
    <cellStyle name="Comma 4 3" xfId="2789" xr:uid="{00000000-0005-0000-0000-0000E8000000}"/>
    <cellStyle name="Comma 4 3 2" xfId="3413" xr:uid="{00000000-0005-0000-0000-0000E9000000}"/>
    <cellStyle name="Comma 4 3 2 2" xfId="5412" xr:uid="{00000000-0005-0000-0000-0000EA000000}"/>
    <cellStyle name="Comma 4 3 2 3" xfId="6350" xr:uid="{00000000-0005-0000-0000-0000EB000000}"/>
    <cellStyle name="Comma 4 3 2 4" xfId="6483" xr:uid="{00000000-0005-0000-0000-0000EC000000}"/>
    <cellStyle name="Comma 4 3 3" xfId="5411" xr:uid="{00000000-0005-0000-0000-0000ED000000}"/>
    <cellStyle name="Comma 4 3 4" xfId="6340" xr:uid="{00000000-0005-0000-0000-0000EE000000}"/>
    <cellStyle name="Comma 4 3 5" xfId="6473" xr:uid="{00000000-0005-0000-0000-0000EF000000}"/>
    <cellStyle name="Comma 4 4" xfId="2790" xr:uid="{00000000-0005-0000-0000-0000F0000000}"/>
    <cellStyle name="Comma 4 4 2" xfId="3414" xr:uid="{00000000-0005-0000-0000-0000F1000000}"/>
    <cellStyle name="Comma 4 4 2 2" xfId="5414" xr:uid="{00000000-0005-0000-0000-0000F2000000}"/>
    <cellStyle name="Comma 4 4 3" xfId="5413" xr:uid="{00000000-0005-0000-0000-0000F3000000}"/>
    <cellStyle name="Comma 4 5" xfId="3412" xr:uid="{00000000-0005-0000-0000-0000F4000000}"/>
    <cellStyle name="Comma 4 5 2" xfId="5415" xr:uid="{00000000-0005-0000-0000-0000F5000000}"/>
    <cellStyle name="Comma 4 6" xfId="2786" xr:uid="{00000000-0005-0000-0000-0000F6000000}"/>
    <cellStyle name="Comma 4 6 2" xfId="5416" xr:uid="{00000000-0005-0000-0000-0000F7000000}"/>
    <cellStyle name="Comma 4 7" xfId="4522" xr:uid="{00000000-0005-0000-0000-0000F8000000}"/>
    <cellStyle name="Comma 5" xfId="89" xr:uid="{00000000-0005-0000-0000-0000F9000000}"/>
    <cellStyle name="Comma 5 2" xfId="3415" xr:uid="{00000000-0005-0000-0000-0000FA000000}"/>
    <cellStyle name="Comma 5 2 2" xfId="5417" xr:uid="{00000000-0005-0000-0000-0000FB000000}"/>
    <cellStyle name="Comma 5 3" xfId="2791" xr:uid="{00000000-0005-0000-0000-0000FC000000}"/>
    <cellStyle name="Comma 5 3 2" xfId="5418" xr:uid="{00000000-0005-0000-0000-0000FD000000}"/>
    <cellStyle name="Comma 5 4" xfId="4524" xr:uid="{00000000-0005-0000-0000-0000FE000000}"/>
    <cellStyle name="Comma 6" xfId="90" xr:uid="{00000000-0005-0000-0000-0000FF000000}"/>
    <cellStyle name="Comma 6 2" xfId="3416" xr:uid="{00000000-0005-0000-0000-000000010000}"/>
    <cellStyle name="Comma 6 2 2" xfId="5419" xr:uid="{00000000-0005-0000-0000-000001010000}"/>
    <cellStyle name="Comma 6 3" xfId="2792" xr:uid="{00000000-0005-0000-0000-000002010000}"/>
    <cellStyle name="Comma 6 3 2" xfId="5420" xr:uid="{00000000-0005-0000-0000-000003010000}"/>
    <cellStyle name="Comma 6 4" xfId="4525" xr:uid="{00000000-0005-0000-0000-000004010000}"/>
    <cellStyle name="Comma 7" xfId="3342" xr:uid="{00000000-0005-0000-0000-000005010000}"/>
    <cellStyle name="Comma 7 2" xfId="4489" xr:uid="{00000000-0005-0000-0000-000006010000}"/>
    <cellStyle name="Comma 7 2 2" xfId="5422" xr:uid="{00000000-0005-0000-0000-000007010000}"/>
    <cellStyle name="Comma 7 2 3" xfId="6358" xr:uid="{00000000-0005-0000-0000-000008010000}"/>
    <cellStyle name="Comma 7 2 4" xfId="6491" xr:uid="{00000000-0005-0000-0000-000009010000}"/>
    <cellStyle name="Comma 7 3" xfId="5421" xr:uid="{00000000-0005-0000-0000-00000A010000}"/>
    <cellStyle name="Comma 7 4" xfId="6348" xr:uid="{00000000-0005-0000-0000-00000B010000}"/>
    <cellStyle name="Comma 7 5" xfId="6481" xr:uid="{00000000-0005-0000-0000-00000C010000}"/>
    <cellStyle name="Comma 8" xfId="5389" xr:uid="{00000000-0005-0000-0000-00000D010000}"/>
    <cellStyle name="Comma0 - Type3" xfId="91" xr:uid="{00000000-0005-0000-0000-00000E010000}"/>
    <cellStyle name="CustomizationCells" xfId="92" xr:uid="{00000000-0005-0000-0000-00000F010000}"/>
    <cellStyle name="CustomizationCells 2" xfId="93" xr:uid="{00000000-0005-0000-0000-000010010000}"/>
    <cellStyle name="Euro" xfId="94" xr:uid="{00000000-0005-0000-0000-000011010000}"/>
    <cellStyle name="Euro 10" xfId="95" xr:uid="{00000000-0005-0000-0000-000012010000}"/>
    <cellStyle name="Euro 10 2" xfId="96" xr:uid="{00000000-0005-0000-0000-000013010000}"/>
    <cellStyle name="Euro 10 2 2" xfId="3417" xr:uid="{00000000-0005-0000-0000-000014010000}"/>
    <cellStyle name="Euro 10 3" xfId="97" xr:uid="{00000000-0005-0000-0000-000015010000}"/>
    <cellStyle name="Euro 10 3 2" xfId="98" xr:uid="{00000000-0005-0000-0000-000016010000}"/>
    <cellStyle name="Euro 10 3 2 2" xfId="99" xr:uid="{00000000-0005-0000-0000-000017010000}"/>
    <cellStyle name="Euro 10 3 3" xfId="2793" xr:uid="{00000000-0005-0000-0000-000018010000}"/>
    <cellStyle name="Euro 10 3 3 2" xfId="3419" xr:uid="{00000000-0005-0000-0000-000019010000}"/>
    <cellStyle name="Euro 10 3 4" xfId="3418" xr:uid="{00000000-0005-0000-0000-00001A010000}"/>
    <cellStyle name="Euro 10 4" xfId="100" xr:uid="{00000000-0005-0000-0000-00001B010000}"/>
    <cellStyle name="Euro 10 4 2" xfId="101" xr:uid="{00000000-0005-0000-0000-00001C010000}"/>
    <cellStyle name="Euro 10 4 2 2" xfId="3421" xr:uid="{00000000-0005-0000-0000-00001D010000}"/>
    <cellStyle name="Euro 10 4 3" xfId="3420" xr:uid="{00000000-0005-0000-0000-00001E010000}"/>
    <cellStyle name="Euro 10 5" xfId="102" xr:uid="{00000000-0005-0000-0000-00001F010000}"/>
    <cellStyle name="Euro 11" xfId="103" xr:uid="{00000000-0005-0000-0000-000020010000}"/>
    <cellStyle name="Euro 11 2" xfId="104" xr:uid="{00000000-0005-0000-0000-000021010000}"/>
    <cellStyle name="Euro 11 2 2" xfId="3422" xr:uid="{00000000-0005-0000-0000-000022010000}"/>
    <cellStyle name="Euro 11 3" xfId="105" xr:uid="{00000000-0005-0000-0000-000023010000}"/>
    <cellStyle name="Euro 11 3 2" xfId="106" xr:uid="{00000000-0005-0000-0000-000024010000}"/>
    <cellStyle name="Euro 11 3 2 2" xfId="107" xr:uid="{00000000-0005-0000-0000-000025010000}"/>
    <cellStyle name="Euro 11 3 3" xfId="2794" xr:uid="{00000000-0005-0000-0000-000026010000}"/>
    <cellStyle name="Euro 11 3 3 2" xfId="3424" xr:uid="{00000000-0005-0000-0000-000027010000}"/>
    <cellStyle name="Euro 11 3 4" xfId="3423" xr:uid="{00000000-0005-0000-0000-000028010000}"/>
    <cellStyle name="Euro 11 4" xfId="108" xr:uid="{00000000-0005-0000-0000-000029010000}"/>
    <cellStyle name="Euro 11 4 2" xfId="109" xr:uid="{00000000-0005-0000-0000-00002A010000}"/>
    <cellStyle name="Euro 11 4 2 2" xfId="3426" xr:uid="{00000000-0005-0000-0000-00002B010000}"/>
    <cellStyle name="Euro 11 4 3" xfId="3425" xr:uid="{00000000-0005-0000-0000-00002C010000}"/>
    <cellStyle name="Euro 11 5" xfId="110" xr:uid="{00000000-0005-0000-0000-00002D010000}"/>
    <cellStyle name="Euro 12" xfId="111" xr:uid="{00000000-0005-0000-0000-00002E010000}"/>
    <cellStyle name="Euro 12 2" xfId="112" xr:uid="{00000000-0005-0000-0000-00002F010000}"/>
    <cellStyle name="Euro 12 2 2" xfId="3427" xr:uid="{00000000-0005-0000-0000-000030010000}"/>
    <cellStyle name="Euro 12 3" xfId="113" xr:uid="{00000000-0005-0000-0000-000031010000}"/>
    <cellStyle name="Euro 12 3 2" xfId="114" xr:uid="{00000000-0005-0000-0000-000032010000}"/>
    <cellStyle name="Euro 12 3 2 2" xfId="115" xr:uid="{00000000-0005-0000-0000-000033010000}"/>
    <cellStyle name="Euro 12 3 3" xfId="2795" xr:uid="{00000000-0005-0000-0000-000034010000}"/>
    <cellStyle name="Euro 12 3 3 2" xfId="3429" xr:uid="{00000000-0005-0000-0000-000035010000}"/>
    <cellStyle name="Euro 12 3 4" xfId="3428" xr:uid="{00000000-0005-0000-0000-000036010000}"/>
    <cellStyle name="Euro 12 4" xfId="116" xr:uid="{00000000-0005-0000-0000-000037010000}"/>
    <cellStyle name="Euro 12 4 2" xfId="117" xr:uid="{00000000-0005-0000-0000-000038010000}"/>
    <cellStyle name="Euro 12 4 2 2" xfId="3431" xr:uid="{00000000-0005-0000-0000-000039010000}"/>
    <cellStyle name="Euro 12 4 3" xfId="3430" xr:uid="{00000000-0005-0000-0000-00003A010000}"/>
    <cellStyle name="Euro 12 5" xfId="118" xr:uid="{00000000-0005-0000-0000-00003B010000}"/>
    <cellStyle name="Euro 13" xfId="119" xr:uid="{00000000-0005-0000-0000-00003C010000}"/>
    <cellStyle name="Euro 13 2" xfId="120" xr:uid="{00000000-0005-0000-0000-00003D010000}"/>
    <cellStyle name="Euro 13 2 2" xfId="3432" xr:uid="{00000000-0005-0000-0000-00003E010000}"/>
    <cellStyle name="Euro 13 3" xfId="121" xr:uid="{00000000-0005-0000-0000-00003F010000}"/>
    <cellStyle name="Euro 13 3 2" xfId="122" xr:uid="{00000000-0005-0000-0000-000040010000}"/>
    <cellStyle name="Euro 13 3 2 2" xfId="123" xr:uid="{00000000-0005-0000-0000-000041010000}"/>
    <cellStyle name="Euro 13 3 3" xfId="2796" xr:uid="{00000000-0005-0000-0000-000042010000}"/>
    <cellStyle name="Euro 13 3 3 2" xfId="3434" xr:uid="{00000000-0005-0000-0000-000043010000}"/>
    <cellStyle name="Euro 13 3 4" xfId="3433" xr:uid="{00000000-0005-0000-0000-000044010000}"/>
    <cellStyle name="Euro 13 4" xfId="124" xr:uid="{00000000-0005-0000-0000-000045010000}"/>
    <cellStyle name="Euro 13 4 2" xfId="125" xr:uid="{00000000-0005-0000-0000-000046010000}"/>
    <cellStyle name="Euro 13 4 2 2" xfId="3436" xr:uid="{00000000-0005-0000-0000-000047010000}"/>
    <cellStyle name="Euro 13 4 3" xfId="3435" xr:uid="{00000000-0005-0000-0000-000048010000}"/>
    <cellStyle name="Euro 13 5" xfId="126" xr:uid="{00000000-0005-0000-0000-000049010000}"/>
    <cellStyle name="Euro 14" xfId="127" xr:uid="{00000000-0005-0000-0000-00004A010000}"/>
    <cellStyle name="Euro 14 2" xfId="128" xr:uid="{00000000-0005-0000-0000-00004B010000}"/>
    <cellStyle name="Euro 14 2 2" xfId="3437" xr:uid="{00000000-0005-0000-0000-00004C010000}"/>
    <cellStyle name="Euro 14 3" xfId="129" xr:uid="{00000000-0005-0000-0000-00004D010000}"/>
    <cellStyle name="Euro 14 3 2" xfId="130" xr:uid="{00000000-0005-0000-0000-00004E010000}"/>
    <cellStyle name="Euro 14 3 2 2" xfId="131" xr:uid="{00000000-0005-0000-0000-00004F010000}"/>
    <cellStyle name="Euro 14 3 3" xfId="2797" xr:uid="{00000000-0005-0000-0000-000050010000}"/>
    <cellStyle name="Euro 14 3 3 2" xfId="3439" xr:uid="{00000000-0005-0000-0000-000051010000}"/>
    <cellStyle name="Euro 14 3 4" xfId="3438" xr:uid="{00000000-0005-0000-0000-000052010000}"/>
    <cellStyle name="Euro 14 4" xfId="132" xr:uid="{00000000-0005-0000-0000-000053010000}"/>
    <cellStyle name="Euro 14 4 2" xfId="133" xr:uid="{00000000-0005-0000-0000-000054010000}"/>
    <cellStyle name="Euro 14 4 2 2" xfId="3441" xr:uid="{00000000-0005-0000-0000-000055010000}"/>
    <cellStyle name="Euro 14 4 3" xfId="3440" xr:uid="{00000000-0005-0000-0000-000056010000}"/>
    <cellStyle name="Euro 14 5" xfId="134" xr:uid="{00000000-0005-0000-0000-000057010000}"/>
    <cellStyle name="Euro 15" xfId="135" xr:uid="{00000000-0005-0000-0000-000058010000}"/>
    <cellStyle name="Euro 15 2" xfId="136" xr:uid="{00000000-0005-0000-0000-000059010000}"/>
    <cellStyle name="Euro 15 2 2" xfId="3442" xr:uid="{00000000-0005-0000-0000-00005A010000}"/>
    <cellStyle name="Euro 15 3" xfId="137" xr:uid="{00000000-0005-0000-0000-00005B010000}"/>
    <cellStyle name="Euro 15 3 2" xfId="138" xr:uid="{00000000-0005-0000-0000-00005C010000}"/>
    <cellStyle name="Euro 15 3 2 2" xfId="139" xr:uid="{00000000-0005-0000-0000-00005D010000}"/>
    <cellStyle name="Euro 15 3 3" xfId="2798" xr:uid="{00000000-0005-0000-0000-00005E010000}"/>
    <cellStyle name="Euro 15 3 3 2" xfId="3444" xr:uid="{00000000-0005-0000-0000-00005F010000}"/>
    <cellStyle name="Euro 15 3 4" xfId="3443" xr:uid="{00000000-0005-0000-0000-000060010000}"/>
    <cellStyle name="Euro 15 4" xfId="140" xr:uid="{00000000-0005-0000-0000-000061010000}"/>
    <cellStyle name="Euro 15 4 2" xfId="141" xr:uid="{00000000-0005-0000-0000-000062010000}"/>
    <cellStyle name="Euro 15 4 2 2" xfId="3446" xr:uid="{00000000-0005-0000-0000-000063010000}"/>
    <cellStyle name="Euro 15 4 3" xfId="3445" xr:uid="{00000000-0005-0000-0000-000064010000}"/>
    <cellStyle name="Euro 15 5" xfId="142" xr:uid="{00000000-0005-0000-0000-000065010000}"/>
    <cellStyle name="Euro 16" xfId="143" xr:uid="{00000000-0005-0000-0000-000066010000}"/>
    <cellStyle name="Euro 16 2" xfId="144" xr:uid="{00000000-0005-0000-0000-000067010000}"/>
    <cellStyle name="Euro 16 2 2" xfId="3447" xr:uid="{00000000-0005-0000-0000-000068010000}"/>
    <cellStyle name="Euro 16 3" xfId="145" xr:uid="{00000000-0005-0000-0000-000069010000}"/>
    <cellStyle name="Euro 16 3 2" xfId="146" xr:uid="{00000000-0005-0000-0000-00006A010000}"/>
    <cellStyle name="Euro 16 3 2 2" xfId="147" xr:uid="{00000000-0005-0000-0000-00006B010000}"/>
    <cellStyle name="Euro 16 3 3" xfId="2799" xr:uid="{00000000-0005-0000-0000-00006C010000}"/>
    <cellStyle name="Euro 16 3 3 2" xfId="3449" xr:uid="{00000000-0005-0000-0000-00006D010000}"/>
    <cellStyle name="Euro 16 3 4" xfId="3448" xr:uid="{00000000-0005-0000-0000-00006E010000}"/>
    <cellStyle name="Euro 16 4" xfId="148" xr:uid="{00000000-0005-0000-0000-00006F010000}"/>
    <cellStyle name="Euro 16 4 2" xfId="149" xr:uid="{00000000-0005-0000-0000-000070010000}"/>
    <cellStyle name="Euro 16 4 2 2" xfId="3451" xr:uid="{00000000-0005-0000-0000-000071010000}"/>
    <cellStyle name="Euro 16 4 3" xfId="3450" xr:uid="{00000000-0005-0000-0000-000072010000}"/>
    <cellStyle name="Euro 16 5" xfId="150" xr:uid="{00000000-0005-0000-0000-000073010000}"/>
    <cellStyle name="Euro 17" xfId="151" xr:uid="{00000000-0005-0000-0000-000074010000}"/>
    <cellStyle name="Euro 17 2" xfId="152" xr:uid="{00000000-0005-0000-0000-000075010000}"/>
    <cellStyle name="Euro 17 2 2" xfId="3452" xr:uid="{00000000-0005-0000-0000-000076010000}"/>
    <cellStyle name="Euro 17 3" xfId="153" xr:uid="{00000000-0005-0000-0000-000077010000}"/>
    <cellStyle name="Euro 17 3 2" xfId="154" xr:uid="{00000000-0005-0000-0000-000078010000}"/>
    <cellStyle name="Euro 17 3 2 2" xfId="155" xr:uid="{00000000-0005-0000-0000-000079010000}"/>
    <cellStyle name="Euro 17 3 3" xfId="2800" xr:uid="{00000000-0005-0000-0000-00007A010000}"/>
    <cellStyle name="Euro 17 3 3 2" xfId="3454" xr:uid="{00000000-0005-0000-0000-00007B010000}"/>
    <cellStyle name="Euro 17 3 4" xfId="3453" xr:uid="{00000000-0005-0000-0000-00007C010000}"/>
    <cellStyle name="Euro 17 4" xfId="156" xr:uid="{00000000-0005-0000-0000-00007D010000}"/>
    <cellStyle name="Euro 17 4 2" xfId="157" xr:uid="{00000000-0005-0000-0000-00007E010000}"/>
    <cellStyle name="Euro 17 4 2 2" xfId="3456" xr:uid="{00000000-0005-0000-0000-00007F010000}"/>
    <cellStyle name="Euro 17 4 3" xfId="3455" xr:uid="{00000000-0005-0000-0000-000080010000}"/>
    <cellStyle name="Euro 17 5" xfId="158" xr:uid="{00000000-0005-0000-0000-000081010000}"/>
    <cellStyle name="Euro 18" xfId="159" xr:uid="{00000000-0005-0000-0000-000082010000}"/>
    <cellStyle name="Euro 18 2" xfId="160" xr:uid="{00000000-0005-0000-0000-000083010000}"/>
    <cellStyle name="Euro 18 2 2" xfId="3457" xr:uid="{00000000-0005-0000-0000-000084010000}"/>
    <cellStyle name="Euro 18 3" xfId="161" xr:uid="{00000000-0005-0000-0000-000085010000}"/>
    <cellStyle name="Euro 18 3 2" xfId="162" xr:uid="{00000000-0005-0000-0000-000086010000}"/>
    <cellStyle name="Euro 18 3 2 2" xfId="163" xr:uid="{00000000-0005-0000-0000-000087010000}"/>
    <cellStyle name="Euro 18 3 3" xfId="2801" xr:uid="{00000000-0005-0000-0000-000088010000}"/>
    <cellStyle name="Euro 18 3 3 2" xfId="3459" xr:uid="{00000000-0005-0000-0000-000089010000}"/>
    <cellStyle name="Euro 18 3 4" xfId="3458" xr:uid="{00000000-0005-0000-0000-00008A010000}"/>
    <cellStyle name="Euro 18 4" xfId="164" xr:uid="{00000000-0005-0000-0000-00008B010000}"/>
    <cellStyle name="Euro 18 4 2" xfId="165" xr:uid="{00000000-0005-0000-0000-00008C010000}"/>
    <cellStyle name="Euro 18 4 2 2" xfId="3461" xr:uid="{00000000-0005-0000-0000-00008D010000}"/>
    <cellStyle name="Euro 18 4 3" xfId="3460" xr:uid="{00000000-0005-0000-0000-00008E010000}"/>
    <cellStyle name="Euro 18 5" xfId="166" xr:uid="{00000000-0005-0000-0000-00008F010000}"/>
    <cellStyle name="Euro 19" xfId="167" xr:uid="{00000000-0005-0000-0000-000090010000}"/>
    <cellStyle name="Euro 19 2" xfId="168" xr:uid="{00000000-0005-0000-0000-000091010000}"/>
    <cellStyle name="Euro 19 2 2" xfId="3462" xr:uid="{00000000-0005-0000-0000-000092010000}"/>
    <cellStyle name="Euro 19 3" xfId="169" xr:uid="{00000000-0005-0000-0000-000093010000}"/>
    <cellStyle name="Euro 19 3 2" xfId="170" xr:uid="{00000000-0005-0000-0000-000094010000}"/>
    <cellStyle name="Euro 19 3 2 2" xfId="171" xr:uid="{00000000-0005-0000-0000-000095010000}"/>
    <cellStyle name="Euro 19 3 3" xfId="2802" xr:uid="{00000000-0005-0000-0000-000096010000}"/>
    <cellStyle name="Euro 19 3 3 2" xfId="3464" xr:uid="{00000000-0005-0000-0000-000097010000}"/>
    <cellStyle name="Euro 19 3 4" xfId="3463" xr:uid="{00000000-0005-0000-0000-000098010000}"/>
    <cellStyle name="Euro 19 4" xfId="172" xr:uid="{00000000-0005-0000-0000-000099010000}"/>
    <cellStyle name="Euro 19 4 2" xfId="173" xr:uid="{00000000-0005-0000-0000-00009A010000}"/>
    <cellStyle name="Euro 19 4 2 2" xfId="3466" xr:uid="{00000000-0005-0000-0000-00009B010000}"/>
    <cellStyle name="Euro 19 4 3" xfId="3465" xr:uid="{00000000-0005-0000-0000-00009C010000}"/>
    <cellStyle name="Euro 19 5" xfId="174" xr:uid="{00000000-0005-0000-0000-00009D010000}"/>
    <cellStyle name="Euro 2" xfId="175" xr:uid="{00000000-0005-0000-0000-00009E010000}"/>
    <cellStyle name="Euro 2 2" xfId="176" xr:uid="{00000000-0005-0000-0000-00009F010000}"/>
    <cellStyle name="Euro 2 2 2" xfId="3467" xr:uid="{00000000-0005-0000-0000-0000A0010000}"/>
    <cellStyle name="Euro 2 3" xfId="177" xr:uid="{00000000-0005-0000-0000-0000A1010000}"/>
    <cellStyle name="Euro 2 3 2" xfId="178" xr:uid="{00000000-0005-0000-0000-0000A2010000}"/>
    <cellStyle name="Euro 2 3 2 2" xfId="179" xr:uid="{00000000-0005-0000-0000-0000A3010000}"/>
    <cellStyle name="Euro 2 3 3" xfId="2803" xr:uid="{00000000-0005-0000-0000-0000A4010000}"/>
    <cellStyle name="Euro 2 3 3 2" xfId="3469" xr:uid="{00000000-0005-0000-0000-0000A5010000}"/>
    <cellStyle name="Euro 2 3 4" xfId="3468" xr:uid="{00000000-0005-0000-0000-0000A6010000}"/>
    <cellStyle name="Euro 2 4" xfId="180" xr:uid="{00000000-0005-0000-0000-0000A7010000}"/>
    <cellStyle name="Euro 2 4 2" xfId="181" xr:uid="{00000000-0005-0000-0000-0000A8010000}"/>
    <cellStyle name="Euro 2 4 2 2" xfId="3471" xr:uid="{00000000-0005-0000-0000-0000A9010000}"/>
    <cellStyle name="Euro 2 4 3" xfId="3470" xr:uid="{00000000-0005-0000-0000-0000AA010000}"/>
    <cellStyle name="Euro 2 5" xfId="182" xr:uid="{00000000-0005-0000-0000-0000AB010000}"/>
    <cellStyle name="Euro 20" xfId="183" xr:uid="{00000000-0005-0000-0000-0000AC010000}"/>
    <cellStyle name="Euro 20 2" xfId="184" xr:uid="{00000000-0005-0000-0000-0000AD010000}"/>
    <cellStyle name="Euro 20 2 2" xfId="3472" xr:uid="{00000000-0005-0000-0000-0000AE010000}"/>
    <cellStyle name="Euro 20 3" xfId="185" xr:uid="{00000000-0005-0000-0000-0000AF010000}"/>
    <cellStyle name="Euro 20 3 2" xfId="186" xr:uid="{00000000-0005-0000-0000-0000B0010000}"/>
    <cellStyle name="Euro 20 3 2 2" xfId="187" xr:uid="{00000000-0005-0000-0000-0000B1010000}"/>
    <cellStyle name="Euro 20 3 3" xfId="2804" xr:uid="{00000000-0005-0000-0000-0000B2010000}"/>
    <cellStyle name="Euro 20 3 3 2" xfId="3474" xr:uid="{00000000-0005-0000-0000-0000B3010000}"/>
    <cellStyle name="Euro 20 3 4" xfId="3473" xr:uid="{00000000-0005-0000-0000-0000B4010000}"/>
    <cellStyle name="Euro 20 4" xfId="188" xr:uid="{00000000-0005-0000-0000-0000B5010000}"/>
    <cellStyle name="Euro 20 4 2" xfId="189" xr:uid="{00000000-0005-0000-0000-0000B6010000}"/>
    <cellStyle name="Euro 20 4 2 2" xfId="3476" xr:uid="{00000000-0005-0000-0000-0000B7010000}"/>
    <cellStyle name="Euro 20 4 3" xfId="3475" xr:uid="{00000000-0005-0000-0000-0000B8010000}"/>
    <cellStyle name="Euro 20 5" xfId="190" xr:uid="{00000000-0005-0000-0000-0000B9010000}"/>
    <cellStyle name="Euro 21" xfId="191" xr:uid="{00000000-0005-0000-0000-0000BA010000}"/>
    <cellStyle name="Euro 21 2" xfId="192" xr:uid="{00000000-0005-0000-0000-0000BB010000}"/>
    <cellStyle name="Euro 21 2 2" xfId="3477" xr:uid="{00000000-0005-0000-0000-0000BC010000}"/>
    <cellStyle name="Euro 21 3" xfId="193" xr:uid="{00000000-0005-0000-0000-0000BD010000}"/>
    <cellStyle name="Euro 21 3 2" xfId="194" xr:uid="{00000000-0005-0000-0000-0000BE010000}"/>
    <cellStyle name="Euro 21 3 2 2" xfId="195" xr:uid="{00000000-0005-0000-0000-0000BF010000}"/>
    <cellStyle name="Euro 21 3 3" xfId="2805" xr:uid="{00000000-0005-0000-0000-0000C0010000}"/>
    <cellStyle name="Euro 21 3 3 2" xfId="3479" xr:uid="{00000000-0005-0000-0000-0000C1010000}"/>
    <cellStyle name="Euro 21 3 4" xfId="3478" xr:uid="{00000000-0005-0000-0000-0000C2010000}"/>
    <cellStyle name="Euro 21 4" xfId="196" xr:uid="{00000000-0005-0000-0000-0000C3010000}"/>
    <cellStyle name="Euro 21 4 2" xfId="197" xr:uid="{00000000-0005-0000-0000-0000C4010000}"/>
    <cellStyle name="Euro 21 4 2 2" xfId="3481" xr:uid="{00000000-0005-0000-0000-0000C5010000}"/>
    <cellStyle name="Euro 21 4 3" xfId="3480" xr:uid="{00000000-0005-0000-0000-0000C6010000}"/>
    <cellStyle name="Euro 21 5" xfId="198" xr:uid="{00000000-0005-0000-0000-0000C7010000}"/>
    <cellStyle name="Euro 22" xfId="199" xr:uid="{00000000-0005-0000-0000-0000C8010000}"/>
    <cellStyle name="Euro 22 2" xfId="200" xr:uid="{00000000-0005-0000-0000-0000C9010000}"/>
    <cellStyle name="Euro 22 2 2" xfId="3482" xr:uid="{00000000-0005-0000-0000-0000CA010000}"/>
    <cellStyle name="Euro 22 3" xfId="201" xr:uid="{00000000-0005-0000-0000-0000CB010000}"/>
    <cellStyle name="Euro 22 3 2" xfId="202" xr:uid="{00000000-0005-0000-0000-0000CC010000}"/>
    <cellStyle name="Euro 22 3 2 2" xfId="203" xr:uid="{00000000-0005-0000-0000-0000CD010000}"/>
    <cellStyle name="Euro 22 3 3" xfId="2806" xr:uid="{00000000-0005-0000-0000-0000CE010000}"/>
    <cellStyle name="Euro 22 3 3 2" xfId="3484" xr:uid="{00000000-0005-0000-0000-0000CF010000}"/>
    <cellStyle name="Euro 22 3 4" xfId="3483" xr:uid="{00000000-0005-0000-0000-0000D0010000}"/>
    <cellStyle name="Euro 22 4" xfId="204" xr:uid="{00000000-0005-0000-0000-0000D1010000}"/>
    <cellStyle name="Euro 22 4 2" xfId="205" xr:uid="{00000000-0005-0000-0000-0000D2010000}"/>
    <cellStyle name="Euro 22 4 2 2" xfId="3486" xr:uid="{00000000-0005-0000-0000-0000D3010000}"/>
    <cellStyle name="Euro 22 4 3" xfId="3485" xr:uid="{00000000-0005-0000-0000-0000D4010000}"/>
    <cellStyle name="Euro 22 5" xfId="206" xr:uid="{00000000-0005-0000-0000-0000D5010000}"/>
    <cellStyle name="Euro 23" xfId="207" xr:uid="{00000000-0005-0000-0000-0000D6010000}"/>
    <cellStyle name="Euro 23 2" xfId="208" xr:uid="{00000000-0005-0000-0000-0000D7010000}"/>
    <cellStyle name="Euro 23 2 2" xfId="3487" xr:uid="{00000000-0005-0000-0000-0000D8010000}"/>
    <cellStyle name="Euro 23 3" xfId="209" xr:uid="{00000000-0005-0000-0000-0000D9010000}"/>
    <cellStyle name="Euro 23 3 2" xfId="210" xr:uid="{00000000-0005-0000-0000-0000DA010000}"/>
    <cellStyle name="Euro 23 3 2 2" xfId="211" xr:uid="{00000000-0005-0000-0000-0000DB010000}"/>
    <cellStyle name="Euro 23 3 3" xfId="2807" xr:uid="{00000000-0005-0000-0000-0000DC010000}"/>
    <cellStyle name="Euro 23 3 3 2" xfId="3489" xr:uid="{00000000-0005-0000-0000-0000DD010000}"/>
    <cellStyle name="Euro 23 3 4" xfId="3488" xr:uid="{00000000-0005-0000-0000-0000DE010000}"/>
    <cellStyle name="Euro 23 4" xfId="212" xr:uid="{00000000-0005-0000-0000-0000DF010000}"/>
    <cellStyle name="Euro 23 4 2" xfId="213" xr:uid="{00000000-0005-0000-0000-0000E0010000}"/>
    <cellStyle name="Euro 23 4 2 2" xfId="3491" xr:uid="{00000000-0005-0000-0000-0000E1010000}"/>
    <cellStyle name="Euro 23 4 3" xfId="3490" xr:uid="{00000000-0005-0000-0000-0000E2010000}"/>
    <cellStyle name="Euro 23 5" xfId="214" xr:uid="{00000000-0005-0000-0000-0000E3010000}"/>
    <cellStyle name="Euro 24" xfId="215" xr:uid="{00000000-0005-0000-0000-0000E4010000}"/>
    <cellStyle name="Euro 24 2" xfId="216" xr:uid="{00000000-0005-0000-0000-0000E5010000}"/>
    <cellStyle name="Euro 24 2 2" xfId="3492" xr:uid="{00000000-0005-0000-0000-0000E6010000}"/>
    <cellStyle name="Euro 24 3" xfId="217" xr:uid="{00000000-0005-0000-0000-0000E7010000}"/>
    <cellStyle name="Euro 24 3 2" xfId="218" xr:uid="{00000000-0005-0000-0000-0000E8010000}"/>
    <cellStyle name="Euro 24 3 2 2" xfId="219" xr:uid="{00000000-0005-0000-0000-0000E9010000}"/>
    <cellStyle name="Euro 24 3 3" xfId="2808" xr:uid="{00000000-0005-0000-0000-0000EA010000}"/>
    <cellStyle name="Euro 24 3 3 2" xfId="3494" xr:uid="{00000000-0005-0000-0000-0000EB010000}"/>
    <cellStyle name="Euro 24 3 4" xfId="3493" xr:uid="{00000000-0005-0000-0000-0000EC010000}"/>
    <cellStyle name="Euro 24 4" xfId="220" xr:uid="{00000000-0005-0000-0000-0000ED010000}"/>
    <cellStyle name="Euro 24 4 2" xfId="221" xr:uid="{00000000-0005-0000-0000-0000EE010000}"/>
    <cellStyle name="Euro 24 4 2 2" xfId="3496" xr:uid="{00000000-0005-0000-0000-0000EF010000}"/>
    <cellStyle name="Euro 24 4 3" xfId="3495" xr:uid="{00000000-0005-0000-0000-0000F0010000}"/>
    <cellStyle name="Euro 24 5" xfId="222" xr:uid="{00000000-0005-0000-0000-0000F1010000}"/>
    <cellStyle name="Euro 25" xfId="223" xr:uid="{00000000-0005-0000-0000-0000F2010000}"/>
    <cellStyle name="Euro 25 2" xfId="224" xr:uid="{00000000-0005-0000-0000-0000F3010000}"/>
    <cellStyle name="Euro 25 2 2" xfId="3497" xr:uid="{00000000-0005-0000-0000-0000F4010000}"/>
    <cellStyle name="Euro 25 3" xfId="225" xr:uid="{00000000-0005-0000-0000-0000F5010000}"/>
    <cellStyle name="Euro 25 3 2" xfId="226" xr:uid="{00000000-0005-0000-0000-0000F6010000}"/>
    <cellStyle name="Euro 25 3 2 2" xfId="227" xr:uid="{00000000-0005-0000-0000-0000F7010000}"/>
    <cellStyle name="Euro 25 3 3" xfId="2809" xr:uid="{00000000-0005-0000-0000-0000F8010000}"/>
    <cellStyle name="Euro 25 3 3 2" xfId="3499" xr:uid="{00000000-0005-0000-0000-0000F9010000}"/>
    <cellStyle name="Euro 25 3 4" xfId="3498" xr:uid="{00000000-0005-0000-0000-0000FA010000}"/>
    <cellStyle name="Euro 25 4" xfId="228" xr:uid="{00000000-0005-0000-0000-0000FB010000}"/>
    <cellStyle name="Euro 25 4 2" xfId="229" xr:uid="{00000000-0005-0000-0000-0000FC010000}"/>
    <cellStyle name="Euro 25 4 2 2" xfId="3501" xr:uid="{00000000-0005-0000-0000-0000FD010000}"/>
    <cellStyle name="Euro 25 4 3" xfId="3500" xr:uid="{00000000-0005-0000-0000-0000FE010000}"/>
    <cellStyle name="Euro 25 5" xfId="230" xr:uid="{00000000-0005-0000-0000-0000FF010000}"/>
    <cellStyle name="Euro 26" xfId="231" xr:uid="{00000000-0005-0000-0000-000000020000}"/>
    <cellStyle name="Euro 26 2" xfId="232" xr:uid="{00000000-0005-0000-0000-000001020000}"/>
    <cellStyle name="Euro 26 2 2" xfId="3502" xr:uid="{00000000-0005-0000-0000-000002020000}"/>
    <cellStyle name="Euro 26 3" xfId="233" xr:uid="{00000000-0005-0000-0000-000003020000}"/>
    <cellStyle name="Euro 26 3 2" xfId="234" xr:uid="{00000000-0005-0000-0000-000004020000}"/>
    <cellStyle name="Euro 26 3 2 2" xfId="235" xr:uid="{00000000-0005-0000-0000-000005020000}"/>
    <cellStyle name="Euro 26 3 3" xfId="2810" xr:uid="{00000000-0005-0000-0000-000006020000}"/>
    <cellStyle name="Euro 26 3 3 2" xfId="3504" xr:uid="{00000000-0005-0000-0000-000007020000}"/>
    <cellStyle name="Euro 26 3 4" xfId="3503" xr:uid="{00000000-0005-0000-0000-000008020000}"/>
    <cellStyle name="Euro 26 4" xfId="236" xr:uid="{00000000-0005-0000-0000-000009020000}"/>
    <cellStyle name="Euro 26 4 2" xfId="237" xr:uid="{00000000-0005-0000-0000-00000A020000}"/>
    <cellStyle name="Euro 26 4 2 2" xfId="3506" xr:uid="{00000000-0005-0000-0000-00000B020000}"/>
    <cellStyle name="Euro 26 4 3" xfId="3505" xr:uid="{00000000-0005-0000-0000-00000C020000}"/>
    <cellStyle name="Euro 26 5" xfId="238" xr:uid="{00000000-0005-0000-0000-00000D020000}"/>
    <cellStyle name="Euro 27" xfId="239" xr:uid="{00000000-0005-0000-0000-00000E020000}"/>
    <cellStyle name="Euro 27 2" xfId="240" xr:uid="{00000000-0005-0000-0000-00000F020000}"/>
    <cellStyle name="Euro 27 2 2" xfId="3507" xr:uid="{00000000-0005-0000-0000-000010020000}"/>
    <cellStyle name="Euro 27 3" xfId="241" xr:uid="{00000000-0005-0000-0000-000011020000}"/>
    <cellStyle name="Euro 27 3 2" xfId="242" xr:uid="{00000000-0005-0000-0000-000012020000}"/>
    <cellStyle name="Euro 27 3 2 2" xfId="243" xr:uid="{00000000-0005-0000-0000-000013020000}"/>
    <cellStyle name="Euro 27 3 3" xfId="2811" xr:uid="{00000000-0005-0000-0000-000014020000}"/>
    <cellStyle name="Euro 27 3 3 2" xfId="3509" xr:uid="{00000000-0005-0000-0000-000015020000}"/>
    <cellStyle name="Euro 27 3 4" xfId="3508" xr:uid="{00000000-0005-0000-0000-000016020000}"/>
    <cellStyle name="Euro 27 4" xfId="244" xr:uid="{00000000-0005-0000-0000-000017020000}"/>
    <cellStyle name="Euro 27 4 2" xfId="245" xr:uid="{00000000-0005-0000-0000-000018020000}"/>
    <cellStyle name="Euro 27 4 2 2" xfId="3511" xr:uid="{00000000-0005-0000-0000-000019020000}"/>
    <cellStyle name="Euro 27 4 3" xfId="3510" xr:uid="{00000000-0005-0000-0000-00001A020000}"/>
    <cellStyle name="Euro 27 5" xfId="246" xr:uid="{00000000-0005-0000-0000-00001B020000}"/>
    <cellStyle name="Euro 28" xfId="247" xr:uid="{00000000-0005-0000-0000-00001C020000}"/>
    <cellStyle name="Euro 28 2" xfId="248" xr:uid="{00000000-0005-0000-0000-00001D020000}"/>
    <cellStyle name="Euro 28 2 2" xfId="3512" xr:uid="{00000000-0005-0000-0000-00001E020000}"/>
    <cellStyle name="Euro 28 3" xfId="249" xr:uid="{00000000-0005-0000-0000-00001F020000}"/>
    <cellStyle name="Euro 28 3 2" xfId="250" xr:uid="{00000000-0005-0000-0000-000020020000}"/>
    <cellStyle name="Euro 28 3 2 2" xfId="251" xr:uid="{00000000-0005-0000-0000-000021020000}"/>
    <cellStyle name="Euro 28 3 3" xfId="2812" xr:uid="{00000000-0005-0000-0000-000022020000}"/>
    <cellStyle name="Euro 28 3 3 2" xfId="3514" xr:uid="{00000000-0005-0000-0000-000023020000}"/>
    <cellStyle name="Euro 28 3 4" xfId="3513" xr:uid="{00000000-0005-0000-0000-000024020000}"/>
    <cellStyle name="Euro 28 4" xfId="252" xr:uid="{00000000-0005-0000-0000-000025020000}"/>
    <cellStyle name="Euro 28 4 2" xfId="253" xr:uid="{00000000-0005-0000-0000-000026020000}"/>
    <cellStyle name="Euro 28 4 2 2" xfId="3516" xr:uid="{00000000-0005-0000-0000-000027020000}"/>
    <cellStyle name="Euro 28 4 3" xfId="3515" xr:uid="{00000000-0005-0000-0000-000028020000}"/>
    <cellStyle name="Euro 28 5" xfId="254" xr:uid="{00000000-0005-0000-0000-000029020000}"/>
    <cellStyle name="Euro 29" xfId="255" xr:uid="{00000000-0005-0000-0000-00002A020000}"/>
    <cellStyle name="Euro 29 2" xfId="256" xr:uid="{00000000-0005-0000-0000-00002B020000}"/>
    <cellStyle name="Euro 29 2 2" xfId="3517" xr:uid="{00000000-0005-0000-0000-00002C020000}"/>
    <cellStyle name="Euro 29 3" xfId="257" xr:uid="{00000000-0005-0000-0000-00002D020000}"/>
    <cellStyle name="Euro 29 3 2" xfId="258" xr:uid="{00000000-0005-0000-0000-00002E020000}"/>
    <cellStyle name="Euro 29 3 2 2" xfId="259" xr:uid="{00000000-0005-0000-0000-00002F020000}"/>
    <cellStyle name="Euro 29 3 3" xfId="2813" xr:uid="{00000000-0005-0000-0000-000030020000}"/>
    <cellStyle name="Euro 29 3 3 2" xfId="3519" xr:uid="{00000000-0005-0000-0000-000031020000}"/>
    <cellStyle name="Euro 29 3 4" xfId="3518" xr:uid="{00000000-0005-0000-0000-000032020000}"/>
    <cellStyle name="Euro 29 4" xfId="260" xr:uid="{00000000-0005-0000-0000-000033020000}"/>
    <cellStyle name="Euro 29 4 2" xfId="261" xr:uid="{00000000-0005-0000-0000-000034020000}"/>
    <cellStyle name="Euro 29 4 2 2" xfId="3521" xr:uid="{00000000-0005-0000-0000-000035020000}"/>
    <cellStyle name="Euro 29 4 3" xfId="3520" xr:uid="{00000000-0005-0000-0000-000036020000}"/>
    <cellStyle name="Euro 29 5" xfId="262" xr:uid="{00000000-0005-0000-0000-000037020000}"/>
    <cellStyle name="Euro 3" xfId="263" xr:uid="{00000000-0005-0000-0000-000038020000}"/>
    <cellStyle name="Euro 3 2" xfId="264" xr:uid="{00000000-0005-0000-0000-000039020000}"/>
    <cellStyle name="Euro 3 2 2" xfId="3522" xr:uid="{00000000-0005-0000-0000-00003A020000}"/>
    <cellStyle name="Euro 3 3" xfId="265" xr:uid="{00000000-0005-0000-0000-00003B020000}"/>
    <cellStyle name="Euro 3 3 2" xfId="266" xr:uid="{00000000-0005-0000-0000-00003C020000}"/>
    <cellStyle name="Euro 3 3 2 2" xfId="267" xr:uid="{00000000-0005-0000-0000-00003D020000}"/>
    <cellStyle name="Euro 3 3 3" xfId="2814" xr:uid="{00000000-0005-0000-0000-00003E020000}"/>
    <cellStyle name="Euro 3 3 3 2" xfId="3524" xr:uid="{00000000-0005-0000-0000-00003F020000}"/>
    <cellStyle name="Euro 3 3 4" xfId="3523" xr:uid="{00000000-0005-0000-0000-000040020000}"/>
    <cellStyle name="Euro 3 4" xfId="268" xr:uid="{00000000-0005-0000-0000-000041020000}"/>
    <cellStyle name="Euro 3 4 2" xfId="269" xr:uid="{00000000-0005-0000-0000-000042020000}"/>
    <cellStyle name="Euro 3 4 2 2" xfId="3526" xr:uid="{00000000-0005-0000-0000-000043020000}"/>
    <cellStyle name="Euro 3 4 3" xfId="3525" xr:uid="{00000000-0005-0000-0000-000044020000}"/>
    <cellStyle name="Euro 3 5" xfId="270" xr:uid="{00000000-0005-0000-0000-000045020000}"/>
    <cellStyle name="Euro 30" xfId="271" xr:uid="{00000000-0005-0000-0000-000046020000}"/>
    <cellStyle name="Euro 30 2" xfId="272" xr:uid="{00000000-0005-0000-0000-000047020000}"/>
    <cellStyle name="Euro 30 2 2" xfId="3527" xr:uid="{00000000-0005-0000-0000-000048020000}"/>
    <cellStyle name="Euro 30 3" xfId="273" xr:uid="{00000000-0005-0000-0000-000049020000}"/>
    <cellStyle name="Euro 30 3 2" xfId="274" xr:uid="{00000000-0005-0000-0000-00004A020000}"/>
    <cellStyle name="Euro 30 3 2 2" xfId="275" xr:uid="{00000000-0005-0000-0000-00004B020000}"/>
    <cellStyle name="Euro 30 3 3" xfId="2815" xr:uid="{00000000-0005-0000-0000-00004C020000}"/>
    <cellStyle name="Euro 30 3 3 2" xfId="3529" xr:uid="{00000000-0005-0000-0000-00004D020000}"/>
    <cellStyle name="Euro 30 3 4" xfId="3528" xr:uid="{00000000-0005-0000-0000-00004E020000}"/>
    <cellStyle name="Euro 30 4" xfId="276" xr:uid="{00000000-0005-0000-0000-00004F020000}"/>
    <cellStyle name="Euro 30 4 2" xfId="277" xr:uid="{00000000-0005-0000-0000-000050020000}"/>
    <cellStyle name="Euro 30 4 2 2" xfId="3531" xr:uid="{00000000-0005-0000-0000-000051020000}"/>
    <cellStyle name="Euro 30 4 3" xfId="3530" xr:uid="{00000000-0005-0000-0000-000052020000}"/>
    <cellStyle name="Euro 30 5" xfId="278" xr:uid="{00000000-0005-0000-0000-000053020000}"/>
    <cellStyle name="Euro 31" xfId="279" xr:uid="{00000000-0005-0000-0000-000054020000}"/>
    <cellStyle name="Euro 31 2" xfId="280" xr:uid="{00000000-0005-0000-0000-000055020000}"/>
    <cellStyle name="Euro 31 2 2" xfId="3532" xr:uid="{00000000-0005-0000-0000-000056020000}"/>
    <cellStyle name="Euro 31 3" xfId="281" xr:uid="{00000000-0005-0000-0000-000057020000}"/>
    <cellStyle name="Euro 31 3 2" xfId="282" xr:uid="{00000000-0005-0000-0000-000058020000}"/>
    <cellStyle name="Euro 31 3 2 2" xfId="283" xr:uid="{00000000-0005-0000-0000-000059020000}"/>
    <cellStyle name="Euro 31 3 3" xfId="2816" xr:uid="{00000000-0005-0000-0000-00005A020000}"/>
    <cellStyle name="Euro 31 3 3 2" xfId="3534" xr:uid="{00000000-0005-0000-0000-00005B020000}"/>
    <cellStyle name="Euro 31 3 4" xfId="3533" xr:uid="{00000000-0005-0000-0000-00005C020000}"/>
    <cellStyle name="Euro 31 4" xfId="284" xr:uid="{00000000-0005-0000-0000-00005D020000}"/>
    <cellStyle name="Euro 31 4 2" xfId="285" xr:uid="{00000000-0005-0000-0000-00005E020000}"/>
    <cellStyle name="Euro 31 4 2 2" xfId="3536" xr:uid="{00000000-0005-0000-0000-00005F020000}"/>
    <cellStyle name="Euro 31 4 3" xfId="3535" xr:uid="{00000000-0005-0000-0000-000060020000}"/>
    <cellStyle name="Euro 31 5" xfId="286" xr:uid="{00000000-0005-0000-0000-000061020000}"/>
    <cellStyle name="Euro 32" xfId="287" xr:uid="{00000000-0005-0000-0000-000062020000}"/>
    <cellStyle name="Euro 32 2" xfId="288" xr:uid="{00000000-0005-0000-0000-000063020000}"/>
    <cellStyle name="Euro 32 2 2" xfId="3537" xr:uid="{00000000-0005-0000-0000-000064020000}"/>
    <cellStyle name="Euro 32 3" xfId="289" xr:uid="{00000000-0005-0000-0000-000065020000}"/>
    <cellStyle name="Euro 32 3 2" xfId="290" xr:uid="{00000000-0005-0000-0000-000066020000}"/>
    <cellStyle name="Euro 32 3 2 2" xfId="291" xr:uid="{00000000-0005-0000-0000-000067020000}"/>
    <cellStyle name="Euro 32 3 3" xfId="2817" xr:uid="{00000000-0005-0000-0000-000068020000}"/>
    <cellStyle name="Euro 32 3 3 2" xfId="3539" xr:uid="{00000000-0005-0000-0000-000069020000}"/>
    <cellStyle name="Euro 32 3 4" xfId="3538" xr:uid="{00000000-0005-0000-0000-00006A020000}"/>
    <cellStyle name="Euro 32 4" xfId="292" xr:uid="{00000000-0005-0000-0000-00006B020000}"/>
    <cellStyle name="Euro 32 4 2" xfId="293" xr:uid="{00000000-0005-0000-0000-00006C020000}"/>
    <cellStyle name="Euro 32 4 2 2" xfId="3541" xr:uid="{00000000-0005-0000-0000-00006D020000}"/>
    <cellStyle name="Euro 32 4 3" xfId="3540" xr:uid="{00000000-0005-0000-0000-00006E020000}"/>
    <cellStyle name="Euro 32 5" xfId="294" xr:uid="{00000000-0005-0000-0000-00006F020000}"/>
    <cellStyle name="Euro 33" xfId="295" xr:uid="{00000000-0005-0000-0000-000070020000}"/>
    <cellStyle name="Euro 33 2" xfId="296" xr:uid="{00000000-0005-0000-0000-000071020000}"/>
    <cellStyle name="Euro 33 2 2" xfId="3542" xr:uid="{00000000-0005-0000-0000-000072020000}"/>
    <cellStyle name="Euro 33 3" xfId="297" xr:uid="{00000000-0005-0000-0000-000073020000}"/>
    <cellStyle name="Euro 33 3 2" xfId="298" xr:uid="{00000000-0005-0000-0000-000074020000}"/>
    <cellStyle name="Euro 33 3 2 2" xfId="299" xr:uid="{00000000-0005-0000-0000-000075020000}"/>
    <cellStyle name="Euro 33 3 3" xfId="2818" xr:uid="{00000000-0005-0000-0000-000076020000}"/>
    <cellStyle name="Euro 33 3 3 2" xfId="3544" xr:uid="{00000000-0005-0000-0000-000077020000}"/>
    <cellStyle name="Euro 33 3 4" xfId="3543" xr:uid="{00000000-0005-0000-0000-000078020000}"/>
    <cellStyle name="Euro 33 4" xfId="300" xr:uid="{00000000-0005-0000-0000-000079020000}"/>
    <cellStyle name="Euro 33 4 2" xfId="301" xr:uid="{00000000-0005-0000-0000-00007A020000}"/>
    <cellStyle name="Euro 33 4 2 2" xfId="3546" xr:uid="{00000000-0005-0000-0000-00007B020000}"/>
    <cellStyle name="Euro 33 4 3" xfId="3545" xr:uid="{00000000-0005-0000-0000-00007C020000}"/>
    <cellStyle name="Euro 33 5" xfId="302" xr:uid="{00000000-0005-0000-0000-00007D020000}"/>
    <cellStyle name="Euro 34" xfId="303" xr:uid="{00000000-0005-0000-0000-00007E020000}"/>
    <cellStyle name="Euro 34 2" xfId="304" xr:uid="{00000000-0005-0000-0000-00007F020000}"/>
    <cellStyle name="Euro 34 2 2" xfId="3547" xr:uid="{00000000-0005-0000-0000-000080020000}"/>
    <cellStyle name="Euro 34 3" xfId="305" xr:uid="{00000000-0005-0000-0000-000081020000}"/>
    <cellStyle name="Euro 34 3 2" xfId="306" xr:uid="{00000000-0005-0000-0000-000082020000}"/>
    <cellStyle name="Euro 34 3 2 2" xfId="307" xr:uid="{00000000-0005-0000-0000-000083020000}"/>
    <cellStyle name="Euro 34 3 3" xfId="2819" xr:uid="{00000000-0005-0000-0000-000084020000}"/>
    <cellStyle name="Euro 34 3 3 2" xfId="3549" xr:uid="{00000000-0005-0000-0000-000085020000}"/>
    <cellStyle name="Euro 34 3 4" xfId="3548" xr:uid="{00000000-0005-0000-0000-000086020000}"/>
    <cellStyle name="Euro 34 4" xfId="308" xr:uid="{00000000-0005-0000-0000-000087020000}"/>
    <cellStyle name="Euro 34 4 2" xfId="309" xr:uid="{00000000-0005-0000-0000-000088020000}"/>
    <cellStyle name="Euro 34 4 2 2" xfId="3551" xr:uid="{00000000-0005-0000-0000-000089020000}"/>
    <cellStyle name="Euro 34 4 3" xfId="3550" xr:uid="{00000000-0005-0000-0000-00008A020000}"/>
    <cellStyle name="Euro 34 5" xfId="310" xr:uid="{00000000-0005-0000-0000-00008B020000}"/>
    <cellStyle name="Euro 35" xfId="311" xr:uid="{00000000-0005-0000-0000-00008C020000}"/>
    <cellStyle name="Euro 35 2" xfId="312" xr:uid="{00000000-0005-0000-0000-00008D020000}"/>
    <cellStyle name="Euro 35 2 2" xfId="3552" xr:uid="{00000000-0005-0000-0000-00008E020000}"/>
    <cellStyle name="Euro 35 3" xfId="313" xr:uid="{00000000-0005-0000-0000-00008F020000}"/>
    <cellStyle name="Euro 35 3 2" xfId="314" xr:uid="{00000000-0005-0000-0000-000090020000}"/>
    <cellStyle name="Euro 35 3 2 2" xfId="315" xr:uid="{00000000-0005-0000-0000-000091020000}"/>
    <cellStyle name="Euro 35 3 3" xfId="2820" xr:uid="{00000000-0005-0000-0000-000092020000}"/>
    <cellStyle name="Euro 35 3 3 2" xfId="3554" xr:uid="{00000000-0005-0000-0000-000093020000}"/>
    <cellStyle name="Euro 35 3 4" xfId="3553" xr:uid="{00000000-0005-0000-0000-000094020000}"/>
    <cellStyle name="Euro 35 4" xfId="316" xr:uid="{00000000-0005-0000-0000-000095020000}"/>
    <cellStyle name="Euro 35 4 2" xfId="317" xr:uid="{00000000-0005-0000-0000-000096020000}"/>
    <cellStyle name="Euro 35 4 2 2" xfId="3556" xr:uid="{00000000-0005-0000-0000-000097020000}"/>
    <cellStyle name="Euro 35 4 3" xfId="3555" xr:uid="{00000000-0005-0000-0000-000098020000}"/>
    <cellStyle name="Euro 35 5" xfId="318" xr:uid="{00000000-0005-0000-0000-000099020000}"/>
    <cellStyle name="Euro 36" xfId="319" xr:uid="{00000000-0005-0000-0000-00009A020000}"/>
    <cellStyle name="Euro 36 2" xfId="320" xr:uid="{00000000-0005-0000-0000-00009B020000}"/>
    <cellStyle name="Euro 36 2 2" xfId="3557" xr:uid="{00000000-0005-0000-0000-00009C020000}"/>
    <cellStyle name="Euro 36 3" xfId="321" xr:uid="{00000000-0005-0000-0000-00009D020000}"/>
    <cellStyle name="Euro 36 3 2" xfId="322" xr:uid="{00000000-0005-0000-0000-00009E020000}"/>
    <cellStyle name="Euro 36 3 2 2" xfId="323" xr:uid="{00000000-0005-0000-0000-00009F020000}"/>
    <cellStyle name="Euro 36 3 3" xfId="2821" xr:uid="{00000000-0005-0000-0000-0000A0020000}"/>
    <cellStyle name="Euro 36 3 3 2" xfId="3559" xr:uid="{00000000-0005-0000-0000-0000A1020000}"/>
    <cellStyle name="Euro 36 3 4" xfId="3558" xr:uid="{00000000-0005-0000-0000-0000A2020000}"/>
    <cellStyle name="Euro 36 4" xfId="324" xr:uid="{00000000-0005-0000-0000-0000A3020000}"/>
    <cellStyle name="Euro 36 4 2" xfId="325" xr:uid="{00000000-0005-0000-0000-0000A4020000}"/>
    <cellStyle name="Euro 36 4 2 2" xfId="3561" xr:uid="{00000000-0005-0000-0000-0000A5020000}"/>
    <cellStyle name="Euro 36 4 3" xfId="3560" xr:uid="{00000000-0005-0000-0000-0000A6020000}"/>
    <cellStyle name="Euro 36 5" xfId="326" xr:uid="{00000000-0005-0000-0000-0000A7020000}"/>
    <cellStyle name="Euro 37" xfId="327" xr:uid="{00000000-0005-0000-0000-0000A8020000}"/>
    <cellStyle name="Euro 37 2" xfId="328" xr:uid="{00000000-0005-0000-0000-0000A9020000}"/>
    <cellStyle name="Euro 37 2 2" xfId="3562" xr:uid="{00000000-0005-0000-0000-0000AA020000}"/>
    <cellStyle name="Euro 37 3" xfId="329" xr:uid="{00000000-0005-0000-0000-0000AB020000}"/>
    <cellStyle name="Euro 37 3 2" xfId="330" xr:uid="{00000000-0005-0000-0000-0000AC020000}"/>
    <cellStyle name="Euro 37 3 2 2" xfId="331" xr:uid="{00000000-0005-0000-0000-0000AD020000}"/>
    <cellStyle name="Euro 37 3 3" xfId="2822" xr:uid="{00000000-0005-0000-0000-0000AE020000}"/>
    <cellStyle name="Euro 37 3 3 2" xfId="3564" xr:uid="{00000000-0005-0000-0000-0000AF020000}"/>
    <cellStyle name="Euro 37 3 4" xfId="3563" xr:uid="{00000000-0005-0000-0000-0000B0020000}"/>
    <cellStyle name="Euro 37 4" xfId="332" xr:uid="{00000000-0005-0000-0000-0000B1020000}"/>
    <cellStyle name="Euro 37 4 2" xfId="333" xr:uid="{00000000-0005-0000-0000-0000B2020000}"/>
    <cellStyle name="Euro 37 4 2 2" xfId="3566" xr:uid="{00000000-0005-0000-0000-0000B3020000}"/>
    <cellStyle name="Euro 37 4 3" xfId="3565" xr:uid="{00000000-0005-0000-0000-0000B4020000}"/>
    <cellStyle name="Euro 37 5" xfId="334" xr:uid="{00000000-0005-0000-0000-0000B5020000}"/>
    <cellStyle name="Euro 38" xfId="335" xr:uid="{00000000-0005-0000-0000-0000B6020000}"/>
    <cellStyle name="Euro 38 2" xfId="336" xr:uid="{00000000-0005-0000-0000-0000B7020000}"/>
    <cellStyle name="Euro 38 2 2" xfId="3567" xr:uid="{00000000-0005-0000-0000-0000B8020000}"/>
    <cellStyle name="Euro 38 3" xfId="337" xr:uid="{00000000-0005-0000-0000-0000B9020000}"/>
    <cellStyle name="Euro 38 3 2" xfId="338" xr:uid="{00000000-0005-0000-0000-0000BA020000}"/>
    <cellStyle name="Euro 38 3 2 2" xfId="339" xr:uid="{00000000-0005-0000-0000-0000BB020000}"/>
    <cellStyle name="Euro 38 3 3" xfId="2823" xr:uid="{00000000-0005-0000-0000-0000BC020000}"/>
    <cellStyle name="Euro 38 3 3 2" xfId="3569" xr:uid="{00000000-0005-0000-0000-0000BD020000}"/>
    <cellStyle name="Euro 38 3 4" xfId="3568" xr:uid="{00000000-0005-0000-0000-0000BE020000}"/>
    <cellStyle name="Euro 38 4" xfId="340" xr:uid="{00000000-0005-0000-0000-0000BF020000}"/>
    <cellStyle name="Euro 38 4 2" xfId="341" xr:uid="{00000000-0005-0000-0000-0000C0020000}"/>
    <cellStyle name="Euro 38 4 2 2" xfId="3571" xr:uid="{00000000-0005-0000-0000-0000C1020000}"/>
    <cellStyle name="Euro 38 4 3" xfId="3570" xr:uid="{00000000-0005-0000-0000-0000C2020000}"/>
    <cellStyle name="Euro 38 5" xfId="342" xr:uid="{00000000-0005-0000-0000-0000C3020000}"/>
    <cellStyle name="Euro 39" xfId="343" xr:uid="{00000000-0005-0000-0000-0000C4020000}"/>
    <cellStyle name="Euro 39 2" xfId="344" xr:uid="{00000000-0005-0000-0000-0000C5020000}"/>
    <cellStyle name="Euro 39 2 2" xfId="3572" xr:uid="{00000000-0005-0000-0000-0000C6020000}"/>
    <cellStyle name="Euro 39 3" xfId="345" xr:uid="{00000000-0005-0000-0000-0000C7020000}"/>
    <cellStyle name="Euro 39 3 2" xfId="346" xr:uid="{00000000-0005-0000-0000-0000C8020000}"/>
    <cellStyle name="Euro 39 3 2 2" xfId="347" xr:uid="{00000000-0005-0000-0000-0000C9020000}"/>
    <cellStyle name="Euro 39 3 3" xfId="2824" xr:uid="{00000000-0005-0000-0000-0000CA020000}"/>
    <cellStyle name="Euro 39 3 3 2" xfId="3574" xr:uid="{00000000-0005-0000-0000-0000CB020000}"/>
    <cellStyle name="Euro 39 3 4" xfId="3573" xr:uid="{00000000-0005-0000-0000-0000CC020000}"/>
    <cellStyle name="Euro 39 4" xfId="348" xr:uid="{00000000-0005-0000-0000-0000CD020000}"/>
    <cellStyle name="Euro 39 4 2" xfId="349" xr:uid="{00000000-0005-0000-0000-0000CE020000}"/>
    <cellStyle name="Euro 39 4 2 2" xfId="3576" xr:uid="{00000000-0005-0000-0000-0000CF020000}"/>
    <cellStyle name="Euro 39 4 3" xfId="3575" xr:uid="{00000000-0005-0000-0000-0000D0020000}"/>
    <cellStyle name="Euro 39 5" xfId="350" xr:uid="{00000000-0005-0000-0000-0000D1020000}"/>
    <cellStyle name="Euro 4" xfId="351" xr:uid="{00000000-0005-0000-0000-0000D2020000}"/>
    <cellStyle name="Euro 4 2" xfId="352" xr:uid="{00000000-0005-0000-0000-0000D3020000}"/>
    <cellStyle name="Euro 4 2 2" xfId="3577" xr:uid="{00000000-0005-0000-0000-0000D4020000}"/>
    <cellStyle name="Euro 4 3" xfId="353" xr:uid="{00000000-0005-0000-0000-0000D5020000}"/>
    <cellStyle name="Euro 4 3 2" xfId="354" xr:uid="{00000000-0005-0000-0000-0000D6020000}"/>
    <cellStyle name="Euro 4 3 2 2" xfId="355" xr:uid="{00000000-0005-0000-0000-0000D7020000}"/>
    <cellStyle name="Euro 4 3 3" xfId="2825" xr:uid="{00000000-0005-0000-0000-0000D8020000}"/>
    <cellStyle name="Euro 4 3 3 2" xfId="3579" xr:uid="{00000000-0005-0000-0000-0000D9020000}"/>
    <cellStyle name="Euro 4 3 4" xfId="3578" xr:uid="{00000000-0005-0000-0000-0000DA020000}"/>
    <cellStyle name="Euro 4 4" xfId="356" xr:uid="{00000000-0005-0000-0000-0000DB020000}"/>
    <cellStyle name="Euro 4 4 2" xfId="357" xr:uid="{00000000-0005-0000-0000-0000DC020000}"/>
    <cellStyle name="Euro 4 4 2 2" xfId="3581" xr:uid="{00000000-0005-0000-0000-0000DD020000}"/>
    <cellStyle name="Euro 4 4 3" xfId="3580" xr:uid="{00000000-0005-0000-0000-0000DE020000}"/>
    <cellStyle name="Euro 4 5" xfId="358" xr:uid="{00000000-0005-0000-0000-0000DF020000}"/>
    <cellStyle name="Euro 40" xfId="359" xr:uid="{00000000-0005-0000-0000-0000E0020000}"/>
    <cellStyle name="Euro 40 2" xfId="360" xr:uid="{00000000-0005-0000-0000-0000E1020000}"/>
    <cellStyle name="Euro 40 2 2" xfId="3582" xr:uid="{00000000-0005-0000-0000-0000E2020000}"/>
    <cellStyle name="Euro 40 3" xfId="361" xr:uid="{00000000-0005-0000-0000-0000E3020000}"/>
    <cellStyle name="Euro 40 3 2" xfId="362" xr:uid="{00000000-0005-0000-0000-0000E4020000}"/>
    <cellStyle name="Euro 40 3 2 2" xfId="363" xr:uid="{00000000-0005-0000-0000-0000E5020000}"/>
    <cellStyle name="Euro 40 3 3" xfId="2826" xr:uid="{00000000-0005-0000-0000-0000E6020000}"/>
    <cellStyle name="Euro 40 3 3 2" xfId="3584" xr:uid="{00000000-0005-0000-0000-0000E7020000}"/>
    <cellStyle name="Euro 40 3 4" xfId="3583" xr:uid="{00000000-0005-0000-0000-0000E8020000}"/>
    <cellStyle name="Euro 40 4" xfId="364" xr:uid="{00000000-0005-0000-0000-0000E9020000}"/>
    <cellStyle name="Euro 40 4 2" xfId="365" xr:uid="{00000000-0005-0000-0000-0000EA020000}"/>
    <cellStyle name="Euro 40 4 2 2" xfId="3586" xr:uid="{00000000-0005-0000-0000-0000EB020000}"/>
    <cellStyle name="Euro 40 4 3" xfId="3585" xr:uid="{00000000-0005-0000-0000-0000EC020000}"/>
    <cellStyle name="Euro 40 5" xfId="366" xr:uid="{00000000-0005-0000-0000-0000ED020000}"/>
    <cellStyle name="Euro 41" xfId="367" xr:uid="{00000000-0005-0000-0000-0000EE020000}"/>
    <cellStyle name="Euro 41 2" xfId="368" xr:uid="{00000000-0005-0000-0000-0000EF020000}"/>
    <cellStyle name="Euro 41 2 2" xfId="3587" xr:uid="{00000000-0005-0000-0000-0000F0020000}"/>
    <cellStyle name="Euro 41 3" xfId="369" xr:uid="{00000000-0005-0000-0000-0000F1020000}"/>
    <cellStyle name="Euro 41 3 2" xfId="370" xr:uid="{00000000-0005-0000-0000-0000F2020000}"/>
    <cellStyle name="Euro 41 3 2 2" xfId="371" xr:uid="{00000000-0005-0000-0000-0000F3020000}"/>
    <cellStyle name="Euro 41 3 3" xfId="2827" xr:uid="{00000000-0005-0000-0000-0000F4020000}"/>
    <cellStyle name="Euro 41 3 3 2" xfId="3589" xr:uid="{00000000-0005-0000-0000-0000F5020000}"/>
    <cellStyle name="Euro 41 3 4" xfId="3588" xr:uid="{00000000-0005-0000-0000-0000F6020000}"/>
    <cellStyle name="Euro 41 4" xfId="372" xr:uid="{00000000-0005-0000-0000-0000F7020000}"/>
    <cellStyle name="Euro 41 4 2" xfId="373" xr:uid="{00000000-0005-0000-0000-0000F8020000}"/>
    <cellStyle name="Euro 41 4 2 2" xfId="3591" xr:uid="{00000000-0005-0000-0000-0000F9020000}"/>
    <cellStyle name="Euro 41 4 3" xfId="3590" xr:uid="{00000000-0005-0000-0000-0000FA020000}"/>
    <cellStyle name="Euro 41 5" xfId="374" xr:uid="{00000000-0005-0000-0000-0000FB020000}"/>
    <cellStyle name="Euro 42" xfId="375" xr:uid="{00000000-0005-0000-0000-0000FC020000}"/>
    <cellStyle name="Euro 42 2" xfId="376" xr:uid="{00000000-0005-0000-0000-0000FD020000}"/>
    <cellStyle name="Euro 42 2 2" xfId="3592" xr:uid="{00000000-0005-0000-0000-0000FE020000}"/>
    <cellStyle name="Euro 42 3" xfId="377" xr:uid="{00000000-0005-0000-0000-0000FF020000}"/>
    <cellStyle name="Euro 42 3 2" xfId="378" xr:uid="{00000000-0005-0000-0000-000000030000}"/>
    <cellStyle name="Euro 42 3 2 2" xfId="379" xr:uid="{00000000-0005-0000-0000-000001030000}"/>
    <cellStyle name="Euro 42 3 3" xfId="2828" xr:uid="{00000000-0005-0000-0000-000002030000}"/>
    <cellStyle name="Euro 42 3 3 2" xfId="3594" xr:uid="{00000000-0005-0000-0000-000003030000}"/>
    <cellStyle name="Euro 42 3 4" xfId="3593" xr:uid="{00000000-0005-0000-0000-000004030000}"/>
    <cellStyle name="Euro 42 4" xfId="380" xr:uid="{00000000-0005-0000-0000-000005030000}"/>
    <cellStyle name="Euro 42 4 2" xfId="381" xr:uid="{00000000-0005-0000-0000-000006030000}"/>
    <cellStyle name="Euro 42 4 2 2" xfId="3596" xr:uid="{00000000-0005-0000-0000-000007030000}"/>
    <cellStyle name="Euro 42 4 3" xfId="3595" xr:uid="{00000000-0005-0000-0000-000008030000}"/>
    <cellStyle name="Euro 42 5" xfId="382" xr:uid="{00000000-0005-0000-0000-000009030000}"/>
    <cellStyle name="Euro 43" xfId="383" xr:uid="{00000000-0005-0000-0000-00000A030000}"/>
    <cellStyle name="Euro 43 2" xfId="384" xr:uid="{00000000-0005-0000-0000-00000B030000}"/>
    <cellStyle name="Euro 43 2 2" xfId="3597" xr:uid="{00000000-0005-0000-0000-00000C030000}"/>
    <cellStyle name="Euro 43 3" xfId="385" xr:uid="{00000000-0005-0000-0000-00000D030000}"/>
    <cellStyle name="Euro 43 3 2" xfId="386" xr:uid="{00000000-0005-0000-0000-00000E030000}"/>
    <cellStyle name="Euro 43 3 2 2" xfId="387" xr:uid="{00000000-0005-0000-0000-00000F030000}"/>
    <cellStyle name="Euro 43 3 3" xfId="2829" xr:uid="{00000000-0005-0000-0000-000010030000}"/>
    <cellStyle name="Euro 43 3 3 2" xfId="3599" xr:uid="{00000000-0005-0000-0000-000011030000}"/>
    <cellStyle name="Euro 43 3 4" xfId="3598" xr:uid="{00000000-0005-0000-0000-000012030000}"/>
    <cellStyle name="Euro 43 4" xfId="388" xr:uid="{00000000-0005-0000-0000-000013030000}"/>
    <cellStyle name="Euro 43 4 2" xfId="389" xr:uid="{00000000-0005-0000-0000-000014030000}"/>
    <cellStyle name="Euro 43 4 2 2" xfId="3601" xr:uid="{00000000-0005-0000-0000-000015030000}"/>
    <cellStyle name="Euro 43 4 3" xfId="3600" xr:uid="{00000000-0005-0000-0000-000016030000}"/>
    <cellStyle name="Euro 43 5" xfId="390" xr:uid="{00000000-0005-0000-0000-000017030000}"/>
    <cellStyle name="Euro 44" xfId="391" xr:uid="{00000000-0005-0000-0000-000018030000}"/>
    <cellStyle name="Euro 44 2" xfId="392" xr:uid="{00000000-0005-0000-0000-000019030000}"/>
    <cellStyle name="Euro 44 2 2" xfId="3602" xr:uid="{00000000-0005-0000-0000-00001A030000}"/>
    <cellStyle name="Euro 44 3" xfId="393" xr:uid="{00000000-0005-0000-0000-00001B030000}"/>
    <cellStyle name="Euro 44 3 2" xfId="394" xr:uid="{00000000-0005-0000-0000-00001C030000}"/>
    <cellStyle name="Euro 44 3 2 2" xfId="395" xr:uid="{00000000-0005-0000-0000-00001D030000}"/>
    <cellStyle name="Euro 44 3 3" xfId="2830" xr:uid="{00000000-0005-0000-0000-00001E030000}"/>
    <cellStyle name="Euro 44 3 3 2" xfId="3604" xr:uid="{00000000-0005-0000-0000-00001F030000}"/>
    <cellStyle name="Euro 44 3 4" xfId="3603" xr:uid="{00000000-0005-0000-0000-000020030000}"/>
    <cellStyle name="Euro 44 4" xfId="396" xr:uid="{00000000-0005-0000-0000-000021030000}"/>
    <cellStyle name="Euro 44 4 2" xfId="397" xr:uid="{00000000-0005-0000-0000-000022030000}"/>
    <cellStyle name="Euro 44 4 2 2" xfId="3606" xr:uid="{00000000-0005-0000-0000-000023030000}"/>
    <cellStyle name="Euro 44 4 3" xfId="3605" xr:uid="{00000000-0005-0000-0000-000024030000}"/>
    <cellStyle name="Euro 44 5" xfId="398" xr:uid="{00000000-0005-0000-0000-000025030000}"/>
    <cellStyle name="Euro 45" xfId="399" xr:uid="{00000000-0005-0000-0000-000026030000}"/>
    <cellStyle name="Euro 45 2" xfId="400" xr:uid="{00000000-0005-0000-0000-000027030000}"/>
    <cellStyle name="Euro 45 2 2" xfId="3608" xr:uid="{00000000-0005-0000-0000-000028030000}"/>
    <cellStyle name="Euro 45 2 3" xfId="2832" xr:uid="{00000000-0005-0000-0000-000029030000}"/>
    <cellStyle name="Euro 45 3" xfId="3607" xr:uid="{00000000-0005-0000-0000-00002A030000}"/>
    <cellStyle name="Euro 45 4" xfId="2831" xr:uid="{00000000-0005-0000-0000-00002B030000}"/>
    <cellStyle name="Euro 45 5" xfId="2707" xr:uid="{00000000-0005-0000-0000-00002C030000}"/>
    <cellStyle name="Euro 46" xfId="401" xr:uid="{00000000-0005-0000-0000-00002D030000}"/>
    <cellStyle name="Euro 46 2" xfId="402" xr:uid="{00000000-0005-0000-0000-00002E030000}"/>
    <cellStyle name="Euro 47" xfId="403" xr:uid="{00000000-0005-0000-0000-00002F030000}"/>
    <cellStyle name="Euro 47 2" xfId="404" xr:uid="{00000000-0005-0000-0000-000030030000}"/>
    <cellStyle name="Euro 47 2 2" xfId="405" xr:uid="{00000000-0005-0000-0000-000031030000}"/>
    <cellStyle name="Euro 47 3" xfId="2833" xr:uid="{00000000-0005-0000-0000-000032030000}"/>
    <cellStyle name="Euro 47 3 2" xfId="3610" xr:uid="{00000000-0005-0000-0000-000033030000}"/>
    <cellStyle name="Euro 47 4" xfId="3609" xr:uid="{00000000-0005-0000-0000-000034030000}"/>
    <cellStyle name="Euro 48" xfId="406" xr:uid="{00000000-0005-0000-0000-000035030000}"/>
    <cellStyle name="Euro 48 2" xfId="3611" xr:uid="{00000000-0005-0000-0000-000036030000}"/>
    <cellStyle name="Euro 49" xfId="407" xr:uid="{00000000-0005-0000-0000-000037030000}"/>
    <cellStyle name="Euro 49 2" xfId="408" xr:uid="{00000000-0005-0000-0000-000038030000}"/>
    <cellStyle name="Euro 49 2 2" xfId="3613" xr:uid="{00000000-0005-0000-0000-000039030000}"/>
    <cellStyle name="Euro 49 3" xfId="3612" xr:uid="{00000000-0005-0000-0000-00003A030000}"/>
    <cellStyle name="Euro 5" xfId="409" xr:uid="{00000000-0005-0000-0000-00003B030000}"/>
    <cellStyle name="Euro 5 2" xfId="410" xr:uid="{00000000-0005-0000-0000-00003C030000}"/>
    <cellStyle name="Euro 5 2 2" xfId="3614" xr:uid="{00000000-0005-0000-0000-00003D030000}"/>
    <cellStyle name="Euro 5 3" xfId="411" xr:uid="{00000000-0005-0000-0000-00003E030000}"/>
    <cellStyle name="Euro 5 3 2" xfId="412" xr:uid="{00000000-0005-0000-0000-00003F030000}"/>
    <cellStyle name="Euro 5 3 2 2" xfId="413" xr:uid="{00000000-0005-0000-0000-000040030000}"/>
    <cellStyle name="Euro 5 3 3" xfId="2834" xr:uid="{00000000-0005-0000-0000-000041030000}"/>
    <cellStyle name="Euro 5 3 3 2" xfId="3616" xr:uid="{00000000-0005-0000-0000-000042030000}"/>
    <cellStyle name="Euro 5 3 4" xfId="3615" xr:uid="{00000000-0005-0000-0000-000043030000}"/>
    <cellStyle name="Euro 5 4" xfId="414" xr:uid="{00000000-0005-0000-0000-000044030000}"/>
    <cellStyle name="Euro 5 4 2" xfId="415" xr:uid="{00000000-0005-0000-0000-000045030000}"/>
    <cellStyle name="Euro 5 4 2 2" xfId="3618" xr:uid="{00000000-0005-0000-0000-000046030000}"/>
    <cellStyle name="Euro 5 4 3" xfId="3617" xr:uid="{00000000-0005-0000-0000-000047030000}"/>
    <cellStyle name="Euro 5 5" xfId="416" xr:uid="{00000000-0005-0000-0000-000048030000}"/>
    <cellStyle name="Euro 50" xfId="417" xr:uid="{00000000-0005-0000-0000-000049030000}"/>
    <cellStyle name="Euro 51" xfId="2835" xr:uid="{00000000-0005-0000-0000-00004A030000}"/>
    <cellStyle name="Euro 51 2" xfId="3619" xr:uid="{00000000-0005-0000-0000-00004B030000}"/>
    <cellStyle name="Euro 6" xfId="418" xr:uid="{00000000-0005-0000-0000-00004C030000}"/>
    <cellStyle name="Euro 6 2" xfId="419" xr:uid="{00000000-0005-0000-0000-00004D030000}"/>
    <cellStyle name="Euro 6 2 2" xfId="3620" xr:uid="{00000000-0005-0000-0000-00004E030000}"/>
    <cellStyle name="Euro 6 3" xfId="420" xr:uid="{00000000-0005-0000-0000-00004F030000}"/>
    <cellStyle name="Euro 6 3 2" xfId="421" xr:uid="{00000000-0005-0000-0000-000050030000}"/>
    <cellStyle name="Euro 6 3 2 2" xfId="422" xr:uid="{00000000-0005-0000-0000-000051030000}"/>
    <cellStyle name="Euro 6 3 3" xfId="2836" xr:uid="{00000000-0005-0000-0000-000052030000}"/>
    <cellStyle name="Euro 6 3 3 2" xfId="3622" xr:uid="{00000000-0005-0000-0000-000053030000}"/>
    <cellStyle name="Euro 6 3 4" xfId="3621" xr:uid="{00000000-0005-0000-0000-000054030000}"/>
    <cellStyle name="Euro 6 4" xfId="423" xr:uid="{00000000-0005-0000-0000-000055030000}"/>
    <cellStyle name="Euro 6 4 2" xfId="424" xr:uid="{00000000-0005-0000-0000-000056030000}"/>
    <cellStyle name="Euro 6 4 2 2" xfId="3624" xr:uid="{00000000-0005-0000-0000-000057030000}"/>
    <cellStyle name="Euro 6 4 3" xfId="3623" xr:uid="{00000000-0005-0000-0000-000058030000}"/>
    <cellStyle name="Euro 6 5" xfId="425" xr:uid="{00000000-0005-0000-0000-000059030000}"/>
    <cellStyle name="Euro 7" xfId="426" xr:uid="{00000000-0005-0000-0000-00005A030000}"/>
    <cellStyle name="Euro 7 2" xfId="427" xr:uid="{00000000-0005-0000-0000-00005B030000}"/>
    <cellStyle name="Euro 7 2 2" xfId="3625" xr:uid="{00000000-0005-0000-0000-00005C030000}"/>
    <cellStyle name="Euro 7 3" xfId="428" xr:uid="{00000000-0005-0000-0000-00005D030000}"/>
    <cellStyle name="Euro 7 3 2" xfId="429" xr:uid="{00000000-0005-0000-0000-00005E030000}"/>
    <cellStyle name="Euro 7 3 2 2" xfId="430" xr:uid="{00000000-0005-0000-0000-00005F030000}"/>
    <cellStyle name="Euro 7 3 3" xfId="2837" xr:uid="{00000000-0005-0000-0000-000060030000}"/>
    <cellStyle name="Euro 7 3 3 2" xfId="3627" xr:uid="{00000000-0005-0000-0000-000061030000}"/>
    <cellStyle name="Euro 7 3 4" xfId="3626" xr:uid="{00000000-0005-0000-0000-000062030000}"/>
    <cellStyle name="Euro 7 4" xfId="431" xr:uid="{00000000-0005-0000-0000-000063030000}"/>
    <cellStyle name="Euro 7 4 2" xfId="432" xr:uid="{00000000-0005-0000-0000-000064030000}"/>
    <cellStyle name="Euro 7 4 2 2" xfId="3629" xr:uid="{00000000-0005-0000-0000-000065030000}"/>
    <cellStyle name="Euro 7 4 3" xfId="3628" xr:uid="{00000000-0005-0000-0000-000066030000}"/>
    <cellStyle name="Euro 7 5" xfId="433" xr:uid="{00000000-0005-0000-0000-000067030000}"/>
    <cellStyle name="Euro 8" xfId="434" xr:uid="{00000000-0005-0000-0000-000068030000}"/>
    <cellStyle name="Euro 8 2" xfId="435" xr:uid="{00000000-0005-0000-0000-000069030000}"/>
    <cellStyle name="Euro 8 2 2" xfId="3630" xr:uid="{00000000-0005-0000-0000-00006A030000}"/>
    <cellStyle name="Euro 8 3" xfId="436" xr:uid="{00000000-0005-0000-0000-00006B030000}"/>
    <cellStyle name="Euro 8 3 2" xfId="437" xr:uid="{00000000-0005-0000-0000-00006C030000}"/>
    <cellStyle name="Euro 8 3 2 2" xfId="438" xr:uid="{00000000-0005-0000-0000-00006D030000}"/>
    <cellStyle name="Euro 8 3 3" xfId="2838" xr:uid="{00000000-0005-0000-0000-00006E030000}"/>
    <cellStyle name="Euro 8 3 3 2" xfId="3632" xr:uid="{00000000-0005-0000-0000-00006F030000}"/>
    <cellStyle name="Euro 8 3 4" xfId="3631" xr:uid="{00000000-0005-0000-0000-000070030000}"/>
    <cellStyle name="Euro 8 4" xfId="439" xr:uid="{00000000-0005-0000-0000-000071030000}"/>
    <cellStyle name="Euro 8 4 2" xfId="440" xr:uid="{00000000-0005-0000-0000-000072030000}"/>
    <cellStyle name="Euro 8 4 2 2" xfId="3634" xr:uid="{00000000-0005-0000-0000-000073030000}"/>
    <cellStyle name="Euro 8 4 3" xfId="3633" xr:uid="{00000000-0005-0000-0000-000074030000}"/>
    <cellStyle name="Euro 8 5" xfId="441" xr:uid="{00000000-0005-0000-0000-000075030000}"/>
    <cellStyle name="Euro 9" xfId="442" xr:uid="{00000000-0005-0000-0000-000076030000}"/>
    <cellStyle name="Euro 9 2" xfId="443" xr:uid="{00000000-0005-0000-0000-000077030000}"/>
    <cellStyle name="Euro 9 2 2" xfId="3635" xr:uid="{00000000-0005-0000-0000-000078030000}"/>
    <cellStyle name="Euro 9 3" xfId="444" xr:uid="{00000000-0005-0000-0000-000079030000}"/>
    <cellStyle name="Euro 9 3 2" xfId="445" xr:uid="{00000000-0005-0000-0000-00007A030000}"/>
    <cellStyle name="Euro 9 3 2 2" xfId="446" xr:uid="{00000000-0005-0000-0000-00007B030000}"/>
    <cellStyle name="Euro 9 3 3" xfId="2839" xr:uid="{00000000-0005-0000-0000-00007C030000}"/>
    <cellStyle name="Euro 9 3 3 2" xfId="3637" xr:uid="{00000000-0005-0000-0000-00007D030000}"/>
    <cellStyle name="Euro 9 3 4" xfId="3636" xr:uid="{00000000-0005-0000-0000-00007E030000}"/>
    <cellStyle name="Euro 9 4" xfId="447" xr:uid="{00000000-0005-0000-0000-00007F030000}"/>
    <cellStyle name="Euro 9 4 2" xfId="448" xr:uid="{00000000-0005-0000-0000-000080030000}"/>
    <cellStyle name="Euro 9 4 2 2" xfId="3639" xr:uid="{00000000-0005-0000-0000-000081030000}"/>
    <cellStyle name="Euro 9 4 3" xfId="3638" xr:uid="{00000000-0005-0000-0000-000082030000}"/>
    <cellStyle name="Euro 9 5" xfId="449" xr:uid="{00000000-0005-0000-0000-000083030000}"/>
    <cellStyle name="Fixed2 - Type2" xfId="450" xr:uid="{00000000-0005-0000-0000-000084030000}"/>
    <cellStyle name="Good 2" xfId="451" xr:uid="{00000000-0005-0000-0000-000085030000}"/>
    <cellStyle name="Hyperlink 2" xfId="452" xr:uid="{00000000-0005-0000-0000-000086030000}"/>
    <cellStyle name="Hyperlink 2 2" xfId="2840" xr:uid="{00000000-0005-0000-0000-000087030000}"/>
    <cellStyle name="Hyperlink 3" xfId="6492" xr:uid="{DB07F205-9368-4892-BCB5-FD719BDF40D7}"/>
    <cellStyle name="Input 2" xfId="453" xr:uid="{00000000-0005-0000-0000-000088030000}"/>
    <cellStyle name="Input 2 2" xfId="454" xr:uid="{00000000-0005-0000-0000-000089030000}"/>
    <cellStyle name="Input 2 2 2" xfId="455" xr:uid="{00000000-0005-0000-0000-00008A030000}"/>
    <cellStyle name="Input 2 3" xfId="456" xr:uid="{00000000-0005-0000-0000-00008B030000}"/>
    <cellStyle name="Input 3" xfId="457" xr:uid="{00000000-0005-0000-0000-00008C030000}"/>
    <cellStyle name="Input 3 2" xfId="458" xr:uid="{00000000-0005-0000-0000-00008D030000}"/>
    <cellStyle name="Input 3 3" xfId="2841" xr:uid="{00000000-0005-0000-0000-00008E030000}"/>
    <cellStyle name="InputCells" xfId="459" xr:uid="{00000000-0005-0000-0000-00008F030000}"/>
    <cellStyle name="Komma 2" xfId="460" xr:uid="{00000000-0005-0000-0000-000090030000}"/>
    <cellStyle name="Komma 2 2" xfId="2843" xr:uid="{00000000-0005-0000-0000-000091030000}"/>
    <cellStyle name="Komma 2 2 2" xfId="5423" xr:uid="{00000000-0005-0000-0000-000092030000}"/>
    <cellStyle name="Komma 2 3" xfId="2842" xr:uid="{00000000-0005-0000-0000-000093030000}"/>
    <cellStyle name="Komma 2 3 2" xfId="5424" xr:uid="{00000000-0005-0000-0000-000094030000}"/>
    <cellStyle name="Komma 2 4" xfId="2704" xr:uid="{00000000-0005-0000-0000-000095030000}"/>
    <cellStyle name="Komma 2 4 2" xfId="5425" xr:uid="{00000000-0005-0000-0000-000096030000}"/>
    <cellStyle name="Komma 2 4 3" xfId="6338" xr:uid="{00000000-0005-0000-0000-000097030000}"/>
    <cellStyle name="Komma 2 4 4" xfId="6471" xr:uid="{00000000-0005-0000-0000-000098030000}"/>
    <cellStyle name="Komma 2 5" xfId="4526" xr:uid="{00000000-0005-0000-0000-000099030000}"/>
    <cellStyle name="Komma 3" xfId="2705" xr:uid="{00000000-0005-0000-0000-00009A030000}"/>
    <cellStyle name="Komma 3 2" xfId="2845" xr:uid="{00000000-0005-0000-0000-00009B030000}"/>
    <cellStyle name="Komma 3 3" xfId="2844" xr:uid="{00000000-0005-0000-0000-00009C030000}"/>
    <cellStyle name="Komma 3 4" xfId="5426" xr:uid="{00000000-0005-0000-0000-00009D030000}"/>
    <cellStyle name="Komma 4" xfId="2846" xr:uid="{00000000-0005-0000-0000-00009E030000}"/>
    <cellStyle name="Komma 4 2" xfId="3640" xr:uid="{00000000-0005-0000-0000-00009F030000}"/>
    <cellStyle name="Komma 4 2 2" xfId="5428" xr:uid="{00000000-0005-0000-0000-0000A0030000}"/>
    <cellStyle name="Komma 4 2 3" xfId="6351" xr:uid="{00000000-0005-0000-0000-0000A1030000}"/>
    <cellStyle name="Komma 4 2 4" xfId="6484" xr:uid="{00000000-0005-0000-0000-0000A2030000}"/>
    <cellStyle name="Komma 4 3" xfId="5427" xr:uid="{00000000-0005-0000-0000-0000A3030000}"/>
    <cellStyle name="Komma 4 4" xfId="6341" xr:uid="{00000000-0005-0000-0000-0000A4030000}"/>
    <cellStyle name="Komma 4 5" xfId="6474" xr:uid="{00000000-0005-0000-0000-0000A5030000}"/>
    <cellStyle name="Komma 5" xfId="2847" xr:uid="{00000000-0005-0000-0000-0000A6030000}"/>
    <cellStyle name="Komma 5 2" xfId="3641" xr:uid="{00000000-0005-0000-0000-0000A7030000}"/>
    <cellStyle name="Komma 5 2 2" xfId="5430" xr:uid="{00000000-0005-0000-0000-0000A8030000}"/>
    <cellStyle name="Komma 5 3" xfId="5429" xr:uid="{00000000-0005-0000-0000-0000A9030000}"/>
    <cellStyle name="Kontroller celle" xfId="461" xr:uid="{00000000-0005-0000-0000-0000AA030000}"/>
    <cellStyle name="Link 2" xfId="2848" xr:uid="{00000000-0005-0000-0000-0000AB030000}"/>
    <cellStyle name="Link 3" xfId="2849" xr:uid="{00000000-0005-0000-0000-0000AC030000}"/>
    <cellStyle name="Markeringsfarve1" xfId="462" xr:uid="{00000000-0005-0000-0000-0000AD030000}"/>
    <cellStyle name="Markeringsfarve2" xfId="463" xr:uid="{00000000-0005-0000-0000-0000AE030000}"/>
    <cellStyle name="Markeringsfarve3" xfId="464" xr:uid="{00000000-0005-0000-0000-0000AF030000}"/>
    <cellStyle name="Markeringsfarve4" xfId="465" xr:uid="{00000000-0005-0000-0000-0000B0030000}"/>
    <cellStyle name="Markeringsfarve5" xfId="466" xr:uid="{00000000-0005-0000-0000-0000B1030000}"/>
    <cellStyle name="Markeringsfarve6" xfId="467" xr:uid="{00000000-0005-0000-0000-0000B2030000}"/>
    <cellStyle name="Migliaia [0] 10" xfId="468" xr:uid="{00000000-0005-0000-0000-0000B3030000}"/>
    <cellStyle name="Migliaia [0] 10 2" xfId="469" xr:uid="{00000000-0005-0000-0000-0000B4030000}"/>
    <cellStyle name="Migliaia [0] 10 2 2" xfId="470" xr:uid="{00000000-0005-0000-0000-0000B5030000}"/>
    <cellStyle name="Migliaia [0] 10 2 2 2" xfId="4529" xr:uid="{00000000-0005-0000-0000-0000B6030000}"/>
    <cellStyle name="Migliaia [0] 10 2 2 3" xfId="5474" xr:uid="{00000000-0005-0000-0000-0000B7030000}"/>
    <cellStyle name="Migliaia [0] 10 2 3" xfId="3344" xr:uid="{00000000-0005-0000-0000-0000B8030000}"/>
    <cellStyle name="Migliaia [0] 10 2 4" xfId="4528" xr:uid="{00000000-0005-0000-0000-0000B9030000}"/>
    <cellStyle name="Migliaia [0] 10 2 5" xfId="5473" xr:uid="{00000000-0005-0000-0000-0000BA030000}"/>
    <cellStyle name="Migliaia [0] 10 3" xfId="471" xr:uid="{00000000-0005-0000-0000-0000BB030000}"/>
    <cellStyle name="Migliaia [0] 10 3 2" xfId="4530" xr:uid="{00000000-0005-0000-0000-0000BC030000}"/>
    <cellStyle name="Migliaia [0] 10 3 3" xfId="5475" xr:uid="{00000000-0005-0000-0000-0000BD030000}"/>
    <cellStyle name="Migliaia [0] 10 4" xfId="2581" xr:uid="{00000000-0005-0000-0000-0000BE030000}"/>
    <cellStyle name="Migliaia [0] 10 5" xfId="4527" xr:uid="{00000000-0005-0000-0000-0000BF030000}"/>
    <cellStyle name="Migliaia [0] 10 6" xfId="5472" xr:uid="{00000000-0005-0000-0000-0000C0030000}"/>
    <cellStyle name="Migliaia [0] 11" xfId="472" xr:uid="{00000000-0005-0000-0000-0000C1030000}"/>
    <cellStyle name="Migliaia [0] 11 2" xfId="473" xr:uid="{00000000-0005-0000-0000-0000C2030000}"/>
    <cellStyle name="Migliaia [0] 11 2 2" xfId="474" xr:uid="{00000000-0005-0000-0000-0000C3030000}"/>
    <cellStyle name="Migliaia [0] 11 2 2 2" xfId="4533" xr:uid="{00000000-0005-0000-0000-0000C4030000}"/>
    <cellStyle name="Migliaia [0] 11 2 2 3" xfId="5478" xr:uid="{00000000-0005-0000-0000-0000C5030000}"/>
    <cellStyle name="Migliaia [0] 11 2 3" xfId="3345" xr:uid="{00000000-0005-0000-0000-0000C6030000}"/>
    <cellStyle name="Migliaia [0] 11 2 4" xfId="4532" xr:uid="{00000000-0005-0000-0000-0000C7030000}"/>
    <cellStyle name="Migliaia [0] 11 2 5" xfId="5477" xr:uid="{00000000-0005-0000-0000-0000C8030000}"/>
    <cellStyle name="Migliaia [0] 11 3" xfId="475" xr:uid="{00000000-0005-0000-0000-0000C9030000}"/>
    <cellStyle name="Migliaia [0] 11 3 2" xfId="4534" xr:uid="{00000000-0005-0000-0000-0000CA030000}"/>
    <cellStyle name="Migliaia [0] 11 3 3" xfId="5479" xr:uid="{00000000-0005-0000-0000-0000CB030000}"/>
    <cellStyle name="Migliaia [0] 11 4" xfId="2582" xr:uid="{00000000-0005-0000-0000-0000CC030000}"/>
    <cellStyle name="Migliaia [0] 11 5" xfId="4531" xr:uid="{00000000-0005-0000-0000-0000CD030000}"/>
    <cellStyle name="Migliaia [0] 11 6" xfId="5476" xr:uid="{00000000-0005-0000-0000-0000CE030000}"/>
    <cellStyle name="Migliaia [0] 12" xfId="476" xr:uid="{00000000-0005-0000-0000-0000CF030000}"/>
    <cellStyle name="Migliaia [0] 12 2" xfId="477" xr:uid="{00000000-0005-0000-0000-0000D0030000}"/>
    <cellStyle name="Migliaia [0] 12 2 2" xfId="478" xr:uid="{00000000-0005-0000-0000-0000D1030000}"/>
    <cellStyle name="Migliaia [0] 12 2 2 2" xfId="4537" xr:uid="{00000000-0005-0000-0000-0000D2030000}"/>
    <cellStyle name="Migliaia [0] 12 2 2 3" xfId="5482" xr:uid="{00000000-0005-0000-0000-0000D3030000}"/>
    <cellStyle name="Migliaia [0] 12 2 3" xfId="3346" xr:uid="{00000000-0005-0000-0000-0000D4030000}"/>
    <cellStyle name="Migliaia [0] 12 2 4" xfId="4536" xr:uid="{00000000-0005-0000-0000-0000D5030000}"/>
    <cellStyle name="Migliaia [0] 12 2 5" xfId="5481" xr:uid="{00000000-0005-0000-0000-0000D6030000}"/>
    <cellStyle name="Migliaia [0] 12 3" xfId="479" xr:uid="{00000000-0005-0000-0000-0000D7030000}"/>
    <cellStyle name="Migliaia [0] 12 3 2" xfId="4538" xr:uid="{00000000-0005-0000-0000-0000D8030000}"/>
    <cellStyle name="Migliaia [0] 12 3 3" xfId="5483" xr:uid="{00000000-0005-0000-0000-0000D9030000}"/>
    <cellStyle name="Migliaia [0] 12 4" xfId="2583" xr:uid="{00000000-0005-0000-0000-0000DA030000}"/>
    <cellStyle name="Migliaia [0] 12 5" xfId="4535" xr:uid="{00000000-0005-0000-0000-0000DB030000}"/>
    <cellStyle name="Migliaia [0] 12 6" xfId="5480" xr:uid="{00000000-0005-0000-0000-0000DC030000}"/>
    <cellStyle name="Migliaia [0] 13" xfId="480" xr:uid="{00000000-0005-0000-0000-0000DD030000}"/>
    <cellStyle name="Migliaia [0] 13 2" xfId="481" xr:uid="{00000000-0005-0000-0000-0000DE030000}"/>
    <cellStyle name="Migliaia [0] 13 2 2" xfId="482" xr:uid="{00000000-0005-0000-0000-0000DF030000}"/>
    <cellStyle name="Migliaia [0] 13 2 2 2" xfId="4541" xr:uid="{00000000-0005-0000-0000-0000E0030000}"/>
    <cellStyle name="Migliaia [0] 13 2 2 3" xfId="5486" xr:uid="{00000000-0005-0000-0000-0000E1030000}"/>
    <cellStyle name="Migliaia [0] 13 2 3" xfId="3347" xr:uid="{00000000-0005-0000-0000-0000E2030000}"/>
    <cellStyle name="Migliaia [0] 13 2 4" xfId="4540" xr:uid="{00000000-0005-0000-0000-0000E3030000}"/>
    <cellStyle name="Migliaia [0] 13 2 5" xfId="5485" xr:uid="{00000000-0005-0000-0000-0000E4030000}"/>
    <cellStyle name="Migliaia [0] 13 3" xfId="483" xr:uid="{00000000-0005-0000-0000-0000E5030000}"/>
    <cellStyle name="Migliaia [0] 13 3 2" xfId="4542" xr:uid="{00000000-0005-0000-0000-0000E6030000}"/>
    <cellStyle name="Migliaia [0] 13 3 3" xfId="5487" xr:uid="{00000000-0005-0000-0000-0000E7030000}"/>
    <cellStyle name="Migliaia [0] 13 4" xfId="2584" xr:uid="{00000000-0005-0000-0000-0000E8030000}"/>
    <cellStyle name="Migliaia [0] 13 5" xfId="4539" xr:uid="{00000000-0005-0000-0000-0000E9030000}"/>
    <cellStyle name="Migliaia [0] 13 6" xfId="5484" xr:uid="{00000000-0005-0000-0000-0000EA030000}"/>
    <cellStyle name="Migliaia [0] 14" xfId="484" xr:uid="{00000000-0005-0000-0000-0000EB030000}"/>
    <cellStyle name="Migliaia [0] 14 2" xfId="485" xr:uid="{00000000-0005-0000-0000-0000EC030000}"/>
    <cellStyle name="Migliaia [0] 14 2 2" xfId="486" xr:uid="{00000000-0005-0000-0000-0000ED030000}"/>
    <cellStyle name="Migliaia [0] 14 2 2 2" xfId="4545" xr:uid="{00000000-0005-0000-0000-0000EE030000}"/>
    <cellStyle name="Migliaia [0] 14 2 2 3" xfId="5490" xr:uid="{00000000-0005-0000-0000-0000EF030000}"/>
    <cellStyle name="Migliaia [0] 14 2 3" xfId="3348" xr:uid="{00000000-0005-0000-0000-0000F0030000}"/>
    <cellStyle name="Migliaia [0] 14 2 4" xfId="4544" xr:uid="{00000000-0005-0000-0000-0000F1030000}"/>
    <cellStyle name="Migliaia [0] 14 2 5" xfId="5489" xr:uid="{00000000-0005-0000-0000-0000F2030000}"/>
    <cellStyle name="Migliaia [0] 14 3" xfId="487" xr:uid="{00000000-0005-0000-0000-0000F3030000}"/>
    <cellStyle name="Migliaia [0] 14 3 2" xfId="4546" xr:uid="{00000000-0005-0000-0000-0000F4030000}"/>
    <cellStyle name="Migliaia [0] 14 3 3" xfId="5491" xr:uid="{00000000-0005-0000-0000-0000F5030000}"/>
    <cellStyle name="Migliaia [0] 14 4" xfId="2585" xr:uid="{00000000-0005-0000-0000-0000F6030000}"/>
    <cellStyle name="Migliaia [0] 14 5" xfId="4543" xr:uid="{00000000-0005-0000-0000-0000F7030000}"/>
    <cellStyle name="Migliaia [0] 14 6" xfId="5488" xr:uid="{00000000-0005-0000-0000-0000F8030000}"/>
    <cellStyle name="Migliaia [0] 15" xfId="488" xr:uid="{00000000-0005-0000-0000-0000F9030000}"/>
    <cellStyle name="Migliaia [0] 15 2" xfId="489" xr:uid="{00000000-0005-0000-0000-0000FA030000}"/>
    <cellStyle name="Migliaia [0] 15 2 2" xfId="490" xr:uid="{00000000-0005-0000-0000-0000FB030000}"/>
    <cellStyle name="Migliaia [0] 15 2 2 2" xfId="4549" xr:uid="{00000000-0005-0000-0000-0000FC030000}"/>
    <cellStyle name="Migliaia [0] 15 2 2 3" xfId="5494" xr:uid="{00000000-0005-0000-0000-0000FD030000}"/>
    <cellStyle name="Migliaia [0] 15 2 3" xfId="3349" xr:uid="{00000000-0005-0000-0000-0000FE030000}"/>
    <cellStyle name="Migliaia [0] 15 2 4" xfId="4548" xr:uid="{00000000-0005-0000-0000-0000FF030000}"/>
    <cellStyle name="Migliaia [0] 15 2 5" xfId="5493" xr:uid="{00000000-0005-0000-0000-000000040000}"/>
    <cellStyle name="Migliaia [0] 15 3" xfId="491" xr:uid="{00000000-0005-0000-0000-000001040000}"/>
    <cellStyle name="Migliaia [0] 15 3 2" xfId="4550" xr:uid="{00000000-0005-0000-0000-000002040000}"/>
    <cellStyle name="Migliaia [0] 15 3 3" xfId="5495" xr:uid="{00000000-0005-0000-0000-000003040000}"/>
    <cellStyle name="Migliaia [0] 15 4" xfId="2586" xr:uid="{00000000-0005-0000-0000-000004040000}"/>
    <cellStyle name="Migliaia [0] 15 5" xfId="4547" xr:uid="{00000000-0005-0000-0000-000005040000}"/>
    <cellStyle name="Migliaia [0] 15 6" xfId="5492" xr:uid="{00000000-0005-0000-0000-000006040000}"/>
    <cellStyle name="Migliaia [0] 16" xfId="492" xr:uid="{00000000-0005-0000-0000-000007040000}"/>
    <cellStyle name="Migliaia [0] 16 2" xfId="493" xr:uid="{00000000-0005-0000-0000-000008040000}"/>
    <cellStyle name="Migliaia [0] 16 2 2" xfId="494" xr:uid="{00000000-0005-0000-0000-000009040000}"/>
    <cellStyle name="Migliaia [0] 16 2 2 2" xfId="4553" xr:uid="{00000000-0005-0000-0000-00000A040000}"/>
    <cellStyle name="Migliaia [0] 16 2 2 3" xfId="5498" xr:uid="{00000000-0005-0000-0000-00000B040000}"/>
    <cellStyle name="Migliaia [0] 16 2 3" xfId="3350" xr:uid="{00000000-0005-0000-0000-00000C040000}"/>
    <cellStyle name="Migliaia [0] 16 2 4" xfId="4552" xr:uid="{00000000-0005-0000-0000-00000D040000}"/>
    <cellStyle name="Migliaia [0] 16 2 5" xfId="5497" xr:uid="{00000000-0005-0000-0000-00000E040000}"/>
    <cellStyle name="Migliaia [0] 16 3" xfId="495" xr:uid="{00000000-0005-0000-0000-00000F040000}"/>
    <cellStyle name="Migliaia [0] 16 3 2" xfId="4554" xr:uid="{00000000-0005-0000-0000-000010040000}"/>
    <cellStyle name="Migliaia [0] 16 3 3" xfId="5499" xr:uid="{00000000-0005-0000-0000-000011040000}"/>
    <cellStyle name="Migliaia [0] 16 4" xfId="2587" xr:uid="{00000000-0005-0000-0000-000012040000}"/>
    <cellStyle name="Migliaia [0] 16 5" xfId="4551" xr:uid="{00000000-0005-0000-0000-000013040000}"/>
    <cellStyle name="Migliaia [0] 16 6" xfId="5496" xr:uid="{00000000-0005-0000-0000-000014040000}"/>
    <cellStyle name="Migliaia [0] 17" xfId="496" xr:uid="{00000000-0005-0000-0000-000015040000}"/>
    <cellStyle name="Migliaia [0] 17 2" xfId="497" xr:uid="{00000000-0005-0000-0000-000016040000}"/>
    <cellStyle name="Migliaia [0] 17 2 2" xfId="498" xr:uid="{00000000-0005-0000-0000-000017040000}"/>
    <cellStyle name="Migliaia [0] 17 2 2 2" xfId="4557" xr:uid="{00000000-0005-0000-0000-000018040000}"/>
    <cellStyle name="Migliaia [0] 17 2 2 3" xfId="5502" xr:uid="{00000000-0005-0000-0000-000019040000}"/>
    <cellStyle name="Migliaia [0] 17 2 3" xfId="3351" xr:uid="{00000000-0005-0000-0000-00001A040000}"/>
    <cellStyle name="Migliaia [0] 17 2 4" xfId="4556" xr:uid="{00000000-0005-0000-0000-00001B040000}"/>
    <cellStyle name="Migliaia [0] 17 2 5" xfId="5501" xr:uid="{00000000-0005-0000-0000-00001C040000}"/>
    <cellStyle name="Migliaia [0] 17 3" xfId="499" xr:uid="{00000000-0005-0000-0000-00001D040000}"/>
    <cellStyle name="Migliaia [0] 17 3 2" xfId="4558" xr:uid="{00000000-0005-0000-0000-00001E040000}"/>
    <cellStyle name="Migliaia [0] 17 3 3" xfId="5503" xr:uid="{00000000-0005-0000-0000-00001F040000}"/>
    <cellStyle name="Migliaia [0] 17 4" xfId="2588" xr:uid="{00000000-0005-0000-0000-000020040000}"/>
    <cellStyle name="Migliaia [0] 17 5" xfId="4555" xr:uid="{00000000-0005-0000-0000-000021040000}"/>
    <cellStyle name="Migliaia [0] 17 6" xfId="5500" xr:uid="{00000000-0005-0000-0000-000022040000}"/>
    <cellStyle name="Migliaia [0] 18" xfId="500" xr:uid="{00000000-0005-0000-0000-000023040000}"/>
    <cellStyle name="Migliaia [0] 18 2" xfId="501" xr:uid="{00000000-0005-0000-0000-000024040000}"/>
    <cellStyle name="Migliaia [0] 18 2 2" xfId="502" xr:uid="{00000000-0005-0000-0000-000025040000}"/>
    <cellStyle name="Migliaia [0] 18 2 2 2" xfId="4561" xr:uid="{00000000-0005-0000-0000-000026040000}"/>
    <cellStyle name="Migliaia [0] 18 2 2 3" xfId="5506" xr:uid="{00000000-0005-0000-0000-000027040000}"/>
    <cellStyle name="Migliaia [0] 18 2 3" xfId="3352" xr:uid="{00000000-0005-0000-0000-000028040000}"/>
    <cellStyle name="Migliaia [0] 18 2 4" xfId="4560" xr:uid="{00000000-0005-0000-0000-000029040000}"/>
    <cellStyle name="Migliaia [0] 18 2 5" xfId="5505" xr:uid="{00000000-0005-0000-0000-00002A040000}"/>
    <cellStyle name="Migliaia [0] 18 3" xfId="503" xr:uid="{00000000-0005-0000-0000-00002B040000}"/>
    <cellStyle name="Migliaia [0] 18 3 2" xfId="4562" xr:uid="{00000000-0005-0000-0000-00002C040000}"/>
    <cellStyle name="Migliaia [0] 18 3 3" xfId="5507" xr:uid="{00000000-0005-0000-0000-00002D040000}"/>
    <cellStyle name="Migliaia [0] 18 4" xfId="2589" xr:uid="{00000000-0005-0000-0000-00002E040000}"/>
    <cellStyle name="Migliaia [0] 18 5" xfId="4559" xr:uid="{00000000-0005-0000-0000-00002F040000}"/>
    <cellStyle name="Migliaia [0] 18 6" xfId="5504" xr:uid="{00000000-0005-0000-0000-000030040000}"/>
    <cellStyle name="Migliaia [0] 19" xfId="504" xr:uid="{00000000-0005-0000-0000-000031040000}"/>
    <cellStyle name="Migliaia [0] 19 2" xfId="505" xr:uid="{00000000-0005-0000-0000-000032040000}"/>
    <cellStyle name="Migliaia [0] 19 2 2" xfId="506" xr:uid="{00000000-0005-0000-0000-000033040000}"/>
    <cellStyle name="Migliaia [0] 19 2 2 2" xfId="4565" xr:uid="{00000000-0005-0000-0000-000034040000}"/>
    <cellStyle name="Migliaia [0] 19 2 2 3" xfId="5510" xr:uid="{00000000-0005-0000-0000-000035040000}"/>
    <cellStyle name="Migliaia [0] 19 2 3" xfId="3353" xr:uid="{00000000-0005-0000-0000-000036040000}"/>
    <cellStyle name="Migliaia [0] 19 2 4" xfId="4564" xr:uid="{00000000-0005-0000-0000-000037040000}"/>
    <cellStyle name="Migliaia [0] 19 2 5" xfId="5509" xr:uid="{00000000-0005-0000-0000-000038040000}"/>
    <cellStyle name="Migliaia [0] 19 3" xfId="507" xr:uid="{00000000-0005-0000-0000-000039040000}"/>
    <cellStyle name="Migliaia [0] 19 3 2" xfId="4566" xr:uid="{00000000-0005-0000-0000-00003A040000}"/>
    <cellStyle name="Migliaia [0] 19 3 3" xfId="5511" xr:uid="{00000000-0005-0000-0000-00003B040000}"/>
    <cellStyle name="Migliaia [0] 19 4" xfId="2590" xr:uid="{00000000-0005-0000-0000-00003C040000}"/>
    <cellStyle name="Migliaia [0] 19 5" xfId="4563" xr:uid="{00000000-0005-0000-0000-00003D040000}"/>
    <cellStyle name="Migliaia [0] 19 6" xfId="5508" xr:uid="{00000000-0005-0000-0000-00003E040000}"/>
    <cellStyle name="Migliaia [0] 2" xfId="508" xr:uid="{00000000-0005-0000-0000-00003F040000}"/>
    <cellStyle name="Migliaia [0] 2 2" xfId="509" xr:uid="{00000000-0005-0000-0000-000040040000}"/>
    <cellStyle name="Migliaia [0] 2 2 2" xfId="510" xr:uid="{00000000-0005-0000-0000-000041040000}"/>
    <cellStyle name="Migliaia [0] 2 2 2 2" xfId="4569" xr:uid="{00000000-0005-0000-0000-000042040000}"/>
    <cellStyle name="Migliaia [0] 2 2 2 3" xfId="5514" xr:uid="{00000000-0005-0000-0000-000043040000}"/>
    <cellStyle name="Migliaia [0] 2 2 3" xfId="3354" xr:uid="{00000000-0005-0000-0000-000044040000}"/>
    <cellStyle name="Migliaia [0] 2 2 4" xfId="4568" xr:uid="{00000000-0005-0000-0000-000045040000}"/>
    <cellStyle name="Migliaia [0] 2 2 5" xfId="5513" xr:uid="{00000000-0005-0000-0000-000046040000}"/>
    <cellStyle name="Migliaia [0] 2 3" xfId="511" xr:uid="{00000000-0005-0000-0000-000047040000}"/>
    <cellStyle name="Migliaia [0] 2 3 2" xfId="4570" xr:uid="{00000000-0005-0000-0000-000048040000}"/>
    <cellStyle name="Migliaia [0] 2 3 3" xfId="5515" xr:uid="{00000000-0005-0000-0000-000049040000}"/>
    <cellStyle name="Migliaia [0] 2 4" xfId="2591" xr:uid="{00000000-0005-0000-0000-00004A040000}"/>
    <cellStyle name="Migliaia [0] 2 5" xfId="4567" xr:uid="{00000000-0005-0000-0000-00004B040000}"/>
    <cellStyle name="Migliaia [0] 2 6" xfId="5512" xr:uid="{00000000-0005-0000-0000-00004C040000}"/>
    <cellStyle name="Migliaia [0] 20" xfId="512" xr:uid="{00000000-0005-0000-0000-00004D040000}"/>
    <cellStyle name="Migliaia [0] 20 2" xfId="513" xr:uid="{00000000-0005-0000-0000-00004E040000}"/>
    <cellStyle name="Migliaia [0] 20 2 2" xfId="514" xr:uid="{00000000-0005-0000-0000-00004F040000}"/>
    <cellStyle name="Migliaia [0] 20 2 2 2" xfId="4573" xr:uid="{00000000-0005-0000-0000-000050040000}"/>
    <cellStyle name="Migliaia [0] 20 2 2 3" xfId="5518" xr:uid="{00000000-0005-0000-0000-000051040000}"/>
    <cellStyle name="Migliaia [0] 20 2 3" xfId="3355" xr:uid="{00000000-0005-0000-0000-000052040000}"/>
    <cellStyle name="Migliaia [0] 20 2 4" xfId="4572" xr:uid="{00000000-0005-0000-0000-000053040000}"/>
    <cellStyle name="Migliaia [0] 20 2 5" xfId="5517" xr:uid="{00000000-0005-0000-0000-000054040000}"/>
    <cellStyle name="Migliaia [0] 20 3" xfId="515" xr:uid="{00000000-0005-0000-0000-000055040000}"/>
    <cellStyle name="Migliaia [0] 20 3 2" xfId="4574" xr:uid="{00000000-0005-0000-0000-000056040000}"/>
    <cellStyle name="Migliaia [0] 20 3 3" xfId="5519" xr:uid="{00000000-0005-0000-0000-000057040000}"/>
    <cellStyle name="Migliaia [0] 20 4" xfId="2592" xr:uid="{00000000-0005-0000-0000-000058040000}"/>
    <cellStyle name="Migliaia [0] 20 5" xfId="4571" xr:uid="{00000000-0005-0000-0000-000059040000}"/>
    <cellStyle name="Migliaia [0] 20 6" xfId="5516" xr:uid="{00000000-0005-0000-0000-00005A040000}"/>
    <cellStyle name="Migliaia [0] 21" xfId="516" xr:uid="{00000000-0005-0000-0000-00005B040000}"/>
    <cellStyle name="Migliaia [0] 21 2" xfId="517" xr:uid="{00000000-0005-0000-0000-00005C040000}"/>
    <cellStyle name="Migliaia [0] 21 2 2" xfId="518" xr:uid="{00000000-0005-0000-0000-00005D040000}"/>
    <cellStyle name="Migliaia [0] 21 2 2 2" xfId="4577" xr:uid="{00000000-0005-0000-0000-00005E040000}"/>
    <cellStyle name="Migliaia [0] 21 2 2 3" xfId="5522" xr:uid="{00000000-0005-0000-0000-00005F040000}"/>
    <cellStyle name="Migliaia [0] 21 2 3" xfId="3356" xr:uid="{00000000-0005-0000-0000-000060040000}"/>
    <cellStyle name="Migliaia [0] 21 2 4" xfId="4576" xr:uid="{00000000-0005-0000-0000-000061040000}"/>
    <cellStyle name="Migliaia [0] 21 2 5" xfId="5521" xr:uid="{00000000-0005-0000-0000-000062040000}"/>
    <cellStyle name="Migliaia [0] 21 3" xfId="519" xr:uid="{00000000-0005-0000-0000-000063040000}"/>
    <cellStyle name="Migliaia [0] 21 3 2" xfId="4578" xr:uid="{00000000-0005-0000-0000-000064040000}"/>
    <cellStyle name="Migliaia [0] 21 3 3" xfId="5523" xr:uid="{00000000-0005-0000-0000-000065040000}"/>
    <cellStyle name="Migliaia [0] 21 4" xfId="2593" xr:uid="{00000000-0005-0000-0000-000066040000}"/>
    <cellStyle name="Migliaia [0] 21 5" xfId="4575" xr:uid="{00000000-0005-0000-0000-000067040000}"/>
    <cellStyle name="Migliaia [0] 21 6" xfId="5520" xr:uid="{00000000-0005-0000-0000-000068040000}"/>
    <cellStyle name="Migliaia [0] 22" xfId="520" xr:uid="{00000000-0005-0000-0000-000069040000}"/>
    <cellStyle name="Migliaia [0] 22 2" xfId="521" xr:uid="{00000000-0005-0000-0000-00006A040000}"/>
    <cellStyle name="Migliaia [0] 22 2 2" xfId="522" xr:uid="{00000000-0005-0000-0000-00006B040000}"/>
    <cellStyle name="Migliaia [0] 22 2 2 2" xfId="4581" xr:uid="{00000000-0005-0000-0000-00006C040000}"/>
    <cellStyle name="Migliaia [0] 22 2 2 3" xfId="5526" xr:uid="{00000000-0005-0000-0000-00006D040000}"/>
    <cellStyle name="Migliaia [0] 22 2 3" xfId="3357" xr:uid="{00000000-0005-0000-0000-00006E040000}"/>
    <cellStyle name="Migliaia [0] 22 2 4" xfId="4580" xr:uid="{00000000-0005-0000-0000-00006F040000}"/>
    <cellStyle name="Migliaia [0] 22 2 5" xfId="5525" xr:uid="{00000000-0005-0000-0000-000070040000}"/>
    <cellStyle name="Migliaia [0] 22 3" xfId="523" xr:uid="{00000000-0005-0000-0000-000071040000}"/>
    <cellStyle name="Migliaia [0] 22 3 2" xfId="4582" xr:uid="{00000000-0005-0000-0000-000072040000}"/>
    <cellStyle name="Migliaia [0] 22 3 3" xfId="5527" xr:uid="{00000000-0005-0000-0000-000073040000}"/>
    <cellStyle name="Migliaia [0] 22 4" xfId="2594" xr:uid="{00000000-0005-0000-0000-000074040000}"/>
    <cellStyle name="Migliaia [0] 22 5" xfId="4579" xr:uid="{00000000-0005-0000-0000-000075040000}"/>
    <cellStyle name="Migliaia [0] 22 6" xfId="5524" xr:uid="{00000000-0005-0000-0000-000076040000}"/>
    <cellStyle name="Migliaia [0] 23" xfId="524" xr:uid="{00000000-0005-0000-0000-000077040000}"/>
    <cellStyle name="Migliaia [0] 23 2" xfId="525" xr:uid="{00000000-0005-0000-0000-000078040000}"/>
    <cellStyle name="Migliaia [0] 23 2 2" xfId="526" xr:uid="{00000000-0005-0000-0000-000079040000}"/>
    <cellStyle name="Migliaia [0] 23 2 2 2" xfId="4585" xr:uid="{00000000-0005-0000-0000-00007A040000}"/>
    <cellStyle name="Migliaia [0] 23 2 2 3" xfId="5530" xr:uid="{00000000-0005-0000-0000-00007B040000}"/>
    <cellStyle name="Migliaia [0] 23 2 3" xfId="3358" xr:uid="{00000000-0005-0000-0000-00007C040000}"/>
    <cellStyle name="Migliaia [0] 23 2 4" xfId="4584" xr:uid="{00000000-0005-0000-0000-00007D040000}"/>
    <cellStyle name="Migliaia [0] 23 2 5" xfId="5529" xr:uid="{00000000-0005-0000-0000-00007E040000}"/>
    <cellStyle name="Migliaia [0] 23 3" xfId="527" xr:uid="{00000000-0005-0000-0000-00007F040000}"/>
    <cellStyle name="Migliaia [0] 23 3 2" xfId="4586" xr:uid="{00000000-0005-0000-0000-000080040000}"/>
    <cellStyle name="Migliaia [0] 23 3 3" xfId="5531" xr:uid="{00000000-0005-0000-0000-000081040000}"/>
    <cellStyle name="Migliaia [0] 23 4" xfId="2595" xr:uid="{00000000-0005-0000-0000-000082040000}"/>
    <cellStyle name="Migliaia [0] 23 5" xfId="4583" xr:uid="{00000000-0005-0000-0000-000083040000}"/>
    <cellStyle name="Migliaia [0] 23 6" xfId="5528" xr:uid="{00000000-0005-0000-0000-000084040000}"/>
    <cellStyle name="Migliaia [0] 24" xfId="528" xr:uid="{00000000-0005-0000-0000-000085040000}"/>
    <cellStyle name="Migliaia [0] 24 2" xfId="529" xr:uid="{00000000-0005-0000-0000-000086040000}"/>
    <cellStyle name="Migliaia [0] 24 2 2" xfId="530" xr:uid="{00000000-0005-0000-0000-000087040000}"/>
    <cellStyle name="Migliaia [0] 24 2 2 2" xfId="4589" xr:uid="{00000000-0005-0000-0000-000088040000}"/>
    <cellStyle name="Migliaia [0] 24 2 2 3" xfId="5534" xr:uid="{00000000-0005-0000-0000-000089040000}"/>
    <cellStyle name="Migliaia [0] 24 2 3" xfId="3359" xr:uid="{00000000-0005-0000-0000-00008A040000}"/>
    <cellStyle name="Migliaia [0] 24 2 4" xfId="4588" xr:uid="{00000000-0005-0000-0000-00008B040000}"/>
    <cellStyle name="Migliaia [0] 24 2 5" xfId="5533" xr:uid="{00000000-0005-0000-0000-00008C040000}"/>
    <cellStyle name="Migliaia [0] 24 3" xfId="531" xr:uid="{00000000-0005-0000-0000-00008D040000}"/>
    <cellStyle name="Migliaia [0] 24 3 2" xfId="4590" xr:uid="{00000000-0005-0000-0000-00008E040000}"/>
    <cellStyle name="Migliaia [0] 24 3 3" xfId="5535" xr:uid="{00000000-0005-0000-0000-00008F040000}"/>
    <cellStyle name="Migliaia [0] 24 4" xfId="2596" xr:uid="{00000000-0005-0000-0000-000090040000}"/>
    <cellStyle name="Migliaia [0] 24 5" xfId="4587" xr:uid="{00000000-0005-0000-0000-000091040000}"/>
    <cellStyle name="Migliaia [0] 24 6" xfId="5532" xr:uid="{00000000-0005-0000-0000-000092040000}"/>
    <cellStyle name="Migliaia [0] 25" xfId="532" xr:uid="{00000000-0005-0000-0000-000093040000}"/>
    <cellStyle name="Migliaia [0] 25 2" xfId="533" xr:uid="{00000000-0005-0000-0000-000094040000}"/>
    <cellStyle name="Migliaia [0] 25 2 2" xfId="534" xr:uid="{00000000-0005-0000-0000-000095040000}"/>
    <cellStyle name="Migliaia [0] 25 2 2 2" xfId="4593" xr:uid="{00000000-0005-0000-0000-000096040000}"/>
    <cellStyle name="Migliaia [0] 25 2 2 3" xfId="5538" xr:uid="{00000000-0005-0000-0000-000097040000}"/>
    <cellStyle name="Migliaia [0] 25 2 3" xfId="3360" xr:uid="{00000000-0005-0000-0000-000098040000}"/>
    <cellStyle name="Migliaia [0] 25 2 4" xfId="4592" xr:uid="{00000000-0005-0000-0000-000099040000}"/>
    <cellStyle name="Migliaia [0] 25 2 5" xfId="5537" xr:uid="{00000000-0005-0000-0000-00009A040000}"/>
    <cellStyle name="Migliaia [0] 25 3" xfId="535" xr:uid="{00000000-0005-0000-0000-00009B040000}"/>
    <cellStyle name="Migliaia [0] 25 3 2" xfId="4594" xr:uid="{00000000-0005-0000-0000-00009C040000}"/>
    <cellStyle name="Migliaia [0] 25 3 3" xfId="5539" xr:uid="{00000000-0005-0000-0000-00009D040000}"/>
    <cellStyle name="Migliaia [0] 25 4" xfId="2597" xr:uid="{00000000-0005-0000-0000-00009E040000}"/>
    <cellStyle name="Migliaia [0] 25 5" xfId="4591" xr:uid="{00000000-0005-0000-0000-00009F040000}"/>
    <cellStyle name="Migliaia [0] 25 6" xfId="5536" xr:uid="{00000000-0005-0000-0000-0000A0040000}"/>
    <cellStyle name="Migliaia [0] 26" xfId="536" xr:uid="{00000000-0005-0000-0000-0000A1040000}"/>
    <cellStyle name="Migliaia [0] 26 2" xfId="537" xr:uid="{00000000-0005-0000-0000-0000A2040000}"/>
    <cellStyle name="Migliaia [0] 26 2 2" xfId="538" xr:uid="{00000000-0005-0000-0000-0000A3040000}"/>
    <cellStyle name="Migliaia [0] 26 2 2 2" xfId="4597" xr:uid="{00000000-0005-0000-0000-0000A4040000}"/>
    <cellStyle name="Migliaia [0] 26 2 2 3" xfId="5542" xr:uid="{00000000-0005-0000-0000-0000A5040000}"/>
    <cellStyle name="Migliaia [0] 26 2 3" xfId="3361" xr:uid="{00000000-0005-0000-0000-0000A6040000}"/>
    <cellStyle name="Migliaia [0] 26 2 4" xfId="4596" xr:uid="{00000000-0005-0000-0000-0000A7040000}"/>
    <cellStyle name="Migliaia [0] 26 2 5" xfId="5541" xr:uid="{00000000-0005-0000-0000-0000A8040000}"/>
    <cellStyle name="Migliaia [0] 26 3" xfId="539" xr:uid="{00000000-0005-0000-0000-0000A9040000}"/>
    <cellStyle name="Migliaia [0] 26 3 2" xfId="4598" xr:uid="{00000000-0005-0000-0000-0000AA040000}"/>
    <cellStyle name="Migliaia [0] 26 3 3" xfId="5543" xr:uid="{00000000-0005-0000-0000-0000AB040000}"/>
    <cellStyle name="Migliaia [0] 26 4" xfId="2598" xr:uid="{00000000-0005-0000-0000-0000AC040000}"/>
    <cellStyle name="Migliaia [0] 26 5" xfId="4595" xr:uid="{00000000-0005-0000-0000-0000AD040000}"/>
    <cellStyle name="Migliaia [0] 26 6" xfId="5540" xr:uid="{00000000-0005-0000-0000-0000AE040000}"/>
    <cellStyle name="Migliaia [0] 27" xfId="540" xr:uid="{00000000-0005-0000-0000-0000AF040000}"/>
    <cellStyle name="Migliaia [0] 27 2" xfId="541" xr:uid="{00000000-0005-0000-0000-0000B0040000}"/>
    <cellStyle name="Migliaia [0] 27 2 2" xfId="542" xr:uid="{00000000-0005-0000-0000-0000B1040000}"/>
    <cellStyle name="Migliaia [0] 27 2 2 2" xfId="4601" xr:uid="{00000000-0005-0000-0000-0000B2040000}"/>
    <cellStyle name="Migliaia [0] 27 2 2 3" xfId="5546" xr:uid="{00000000-0005-0000-0000-0000B3040000}"/>
    <cellStyle name="Migliaia [0] 27 2 3" xfId="3362" xr:uid="{00000000-0005-0000-0000-0000B4040000}"/>
    <cellStyle name="Migliaia [0] 27 2 4" xfId="4600" xr:uid="{00000000-0005-0000-0000-0000B5040000}"/>
    <cellStyle name="Migliaia [0] 27 2 5" xfId="5545" xr:uid="{00000000-0005-0000-0000-0000B6040000}"/>
    <cellStyle name="Migliaia [0] 27 3" xfId="543" xr:uid="{00000000-0005-0000-0000-0000B7040000}"/>
    <cellStyle name="Migliaia [0] 27 3 2" xfId="4602" xr:uid="{00000000-0005-0000-0000-0000B8040000}"/>
    <cellStyle name="Migliaia [0] 27 3 3" xfId="5547" xr:uid="{00000000-0005-0000-0000-0000B9040000}"/>
    <cellStyle name="Migliaia [0] 27 4" xfId="2599" xr:uid="{00000000-0005-0000-0000-0000BA040000}"/>
    <cellStyle name="Migliaia [0] 27 5" xfId="4599" xr:uid="{00000000-0005-0000-0000-0000BB040000}"/>
    <cellStyle name="Migliaia [0] 27 6" xfId="5544" xr:uid="{00000000-0005-0000-0000-0000BC040000}"/>
    <cellStyle name="Migliaia [0] 28" xfId="544" xr:uid="{00000000-0005-0000-0000-0000BD040000}"/>
    <cellStyle name="Migliaia [0] 28 2" xfId="545" xr:uid="{00000000-0005-0000-0000-0000BE040000}"/>
    <cellStyle name="Migliaia [0] 28 2 2" xfId="546" xr:uid="{00000000-0005-0000-0000-0000BF040000}"/>
    <cellStyle name="Migliaia [0] 28 2 2 2" xfId="4605" xr:uid="{00000000-0005-0000-0000-0000C0040000}"/>
    <cellStyle name="Migliaia [0] 28 2 2 3" xfId="5550" xr:uid="{00000000-0005-0000-0000-0000C1040000}"/>
    <cellStyle name="Migliaia [0] 28 2 3" xfId="3363" xr:uid="{00000000-0005-0000-0000-0000C2040000}"/>
    <cellStyle name="Migliaia [0] 28 2 4" xfId="4604" xr:uid="{00000000-0005-0000-0000-0000C3040000}"/>
    <cellStyle name="Migliaia [0] 28 2 5" xfId="5549" xr:uid="{00000000-0005-0000-0000-0000C4040000}"/>
    <cellStyle name="Migliaia [0] 28 3" xfId="547" xr:uid="{00000000-0005-0000-0000-0000C5040000}"/>
    <cellStyle name="Migliaia [0] 28 3 2" xfId="4606" xr:uid="{00000000-0005-0000-0000-0000C6040000}"/>
    <cellStyle name="Migliaia [0] 28 3 3" xfId="5551" xr:uid="{00000000-0005-0000-0000-0000C7040000}"/>
    <cellStyle name="Migliaia [0] 28 4" xfId="2600" xr:uid="{00000000-0005-0000-0000-0000C8040000}"/>
    <cellStyle name="Migliaia [0] 28 5" xfId="4603" xr:uid="{00000000-0005-0000-0000-0000C9040000}"/>
    <cellStyle name="Migliaia [0] 28 6" xfId="5548" xr:uid="{00000000-0005-0000-0000-0000CA040000}"/>
    <cellStyle name="Migliaia [0] 29" xfId="548" xr:uid="{00000000-0005-0000-0000-0000CB040000}"/>
    <cellStyle name="Migliaia [0] 29 2" xfId="549" xr:uid="{00000000-0005-0000-0000-0000CC040000}"/>
    <cellStyle name="Migliaia [0] 29 2 2" xfId="550" xr:uid="{00000000-0005-0000-0000-0000CD040000}"/>
    <cellStyle name="Migliaia [0] 29 2 2 2" xfId="4609" xr:uid="{00000000-0005-0000-0000-0000CE040000}"/>
    <cellStyle name="Migliaia [0] 29 2 2 3" xfId="5554" xr:uid="{00000000-0005-0000-0000-0000CF040000}"/>
    <cellStyle name="Migliaia [0] 29 2 3" xfId="3364" xr:uid="{00000000-0005-0000-0000-0000D0040000}"/>
    <cellStyle name="Migliaia [0] 29 2 4" xfId="4608" xr:uid="{00000000-0005-0000-0000-0000D1040000}"/>
    <cellStyle name="Migliaia [0] 29 2 5" xfId="5553" xr:uid="{00000000-0005-0000-0000-0000D2040000}"/>
    <cellStyle name="Migliaia [0] 29 3" xfId="551" xr:uid="{00000000-0005-0000-0000-0000D3040000}"/>
    <cellStyle name="Migliaia [0] 29 3 2" xfId="4610" xr:uid="{00000000-0005-0000-0000-0000D4040000}"/>
    <cellStyle name="Migliaia [0] 29 3 3" xfId="5555" xr:uid="{00000000-0005-0000-0000-0000D5040000}"/>
    <cellStyle name="Migliaia [0] 29 4" xfId="2601" xr:uid="{00000000-0005-0000-0000-0000D6040000}"/>
    <cellStyle name="Migliaia [0] 29 5" xfId="4607" xr:uid="{00000000-0005-0000-0000-0000D7040000}"/>
    <cellStyle name="Migliaia [0] 29 6" xfId="5552" xr:uid="{00000000-0005-0000-0000-0000D8040000}"/>
    <cellStyle name="Migliaia [0] 3" xfId="552" xr:uid="{00000000-0005-0000-0000-0000D9040000}"/>
    <cellStyle name="Migliaia [0] 3 2" xfId="553" xr:uid="{00000000-0005-0000-0000-0000DA040000}"/>
    <cellStyle name="Migliaia [0] 3 2 2" xfId="554" xr:uid="{00000000-0005-0000-0000-0000DB040000}"/>
    <cellStyle name="Migliaia [0] 3 2 2 2" xfId="4613" xr:uid="{00000000-0005-0000-0000-0000DC040000}"/>
    <cellStyle name="Migliaia [0] 3 2 2 3" xfId="5558" xr:uid="{00000000-0005-0000-0000-0000DD040000}"/>
    <cellStyle name="Migliaia [0] 3 2 3" xfId="3365" xr:uid="{00000000-0005-0000-0000-0000DE040000}"/>
    <cellStyle name="Migliaia [0] 3 2 4" xfId="4612" xr:uid="{00000000-0005-0000-0000-0000DF040000}"/>
    <cellStyle name="Migliaia [0] 3 2 5" xfId="5557" xr:uid="{00000000-0005-0000-0000-0000E0040000}"/>
    <cellStyle name="Migliaia [0] 3 3" xfId="555" xr:uid="{00000000-0005-0000-0000-0000E1040000}"/>
    <cellStyle name="Migliaia [0] 3 3 2" xfId="4614" xr:uid="{00000000-0005-0000-0000-0000E2040000}"/>
    <cellStyle name="Migliaia [0] 3 3 3" xfId="5559" xr:uid="{00000000-0005-0000-0000-0000E3040000}"/>
    <cellStyle name="Migliaia [0] 3 4" xfId="2602" xr:uid="{00000000-0005-0000-0000-0000E4040000}"/>
    <cellStyle name="Migliaia [0] 3 5" xfId="4611" xr:uid="{00000000-0005-0000-0000-0000E5040000}"/>
    <cellStyle name="Migliaia [0] 3 6" xfId="5556" xr:uid="{00000000-0005-0000-0000-0000E6040000}"/>
    <cellStyle name="Migliaia [0] 30" xfId="556" xr:uid="{00000000-0005-0000-0000-0000E7040000}"/>
    <cellStyle name="Migliaia [0] 30 2" xfId="557" xr:uid="{00000000-0005-0000-0000-0000E8040000}"/>
    <cellStyle name="Migliaia [0] 30 2 2" xfId="558" xr:uid="{00000000-0005-0000-0000-0000E9040000}"/>
    <cellStyle name="Migliaia [0] 30 2 2 2" xfId="4617" xr:uid="{00000000-0005-0000-0000-0000EA040000}"/>
    <cellStyle name="Migliaia [0] 30 2 2 3" xfId="5562" xr:uid="{00000000-0005-0000-0000-0000EB040000}"/>
    <cellStyle name="Migliaia [0] 30 2 3" xfId="3366" xr:uid="{00000000-0005-0000-0000-0000EC040000}"/>
    <cellStyle name="Migliaia [0] 30 2 4" xfId="4616" xr:uid="{00000000-0005-0000-0000-0000ED040000}"/>
    <cellStyle name="Migliaia [0] 30 2 5" xfId="5561" xr:uid="{00000000-0005-0000-0000-0000EE040000}"/>
    <cellStyle name="Migliaia [0] 30 3" xfId="559" xr:uid="{00000000-0005-0000-0000-0000EF040000}"/>
    <cellStyle name="Migliaia [0] 30 3 2" xfId="4618" xr:uid="{00000000-0005-0000-0000-0000F0040000}"/>
    <cellStyle name="Migliaia [0] 30 3 3" xfId="5563" xr:uid="{00000000-0005-0000-0000-0000F1040000}"/>
    <cellStyle name="Migliaia [0] 30 4" xfId="2603" xr:uid="{00000000-0005-0000-0000-0000F2040000}"/>
    <cellStyle name="Migliaia [0] 30 5" xfId="4615" xr:uid="{00000000-0005-0000-0000-0000F3040000}"/>
    <cellStyle name="Migliaia [0] 30 6" xfId="5560" xr:uid="{00000000-0005-0000-0000-0000F4040000}"/>
    <cellStyle name="Migliaia [0] 31" xfId="560" xr:uid="{00000000-0005-0000-0000-0000F5040000}"/>
    <cellStyle name="Migliaia [0] 31 2" xfId="561" xr:uid="{00000000-0005-0000-0000-0000F6040000}"/>
    <cellStyle name="Migliaia [0] 31 2 2" xfId="562" xr:uid="{00000000-0005-0000-0000-0000F7040000}"/>
    <cellStyle name="Migliaia [0] 31 2 2 2" xfId="4621" xr:uid="{00000000-0005-0000-0000-0000F8040000}"/>
    <cellStyle name="Migliaia [0] 31 2 2 3" xfId="5566" xr:uid="{00000000-0005-0000-0000-0000F9040000}"/>
    <cellStyle name="Migliaia [0] 31 2 3" xfId="3367" xr:uid="{00000000-0005-0000-0000-0000FA040000}"/>
    <cellStyle name="Migliaia [0] 31 2 4" xfId="4620" xr:uid="{00000000-0005-0000-0000-0000FB040000}"/>
    <cellStyle name="Migliaia [0] 31 2 5" xfId="5565" xr:uid="{00000000-0005-0000-0000-0000FC040000}"/>
    <cellStyle name="Migliaia [0] 31 3" xfId="563" xr:uid="{00000000-0005-0000-0000-0000FD040000}"/>
    <cellStyle name="Migliaia [0] 31 3 2" xfId="4622" xr:uid="{00000000-0005-0000-0000-0000FE040000}"/>
    <cellStyle name="Migliaia [0] 31 3 3" xfId="5567" xr:uid="{00000000-0005-0000-0000-0000FF040000}"/>
    <cellStyle name="Migliaia [0] 31 4" xfId="2604" xr:uid="{00000000-0005-0000-0000-000000050000}"/>
    <cellStyle name="Migliaia [0] 31 5" xfId="4619" xr:uid="{00000000-0005-0000-0000-000001050000}"/>
    <cellStyle name="Migliaia [0] 31 6" xfId="5564" xr:uid="{00000000-0005-0000-0000-000002050000}"/>
    <cellStyle name="Migliaia [0] 32" xfId="564" xr:uid="{00000000-0005-0000-0000-000003050000}"/>
    <cellStyle name="Migliaia [0] 32 2" xfId="565" xr:uid="{00000000-0005-0000-0000-000004050000}"/>
    <cellStyle name="Migliaia [0] 32 2 2" xfId="566" xr:uid="{00000000-0005-0000-0000-000005050000}"/>
    <cellStyle name="Migliaia [0] 32 2 2 2" xfId="4625" xr:uid="{00000000-0005-0000-0000-000006050000}"/>
    <cellStyle name="Migliaia [0] 32 2 2 3" xfId="5570" xr:uid="{00000000-0005-0000-0000-000007050000}"/>
    <cellStyle name="Migliaia [0] 32 2 3" xfId="3368" xr:uid="{00000000-0005-0000-0000-000008050000}"/>
    <cellStyle name="Migliaia [0] 32 2 4" xfId="4624" xr:uid="{00000000-0005-0000-0000-000009050000}"/>
    <cellStyle name="Migliaia [0] 32 2 5" xfId="5569" xr:uid="{00000000-0005-0000-0000-00000A050000}"/>
    <cellStyle name="Migliaia [0] 32 3" xfId="567" xr:uid="{00000000-0005-0000-0000-00000B050000}"/>
    <cellStyle name="Migliaia [0] 32 3 2" xfId="4626" xr:uid="{00000000-0005-0000-0000-00000C050000}"/>
    <cellStyle name="Migliaia [0] 32 3 3" xfId="5571" xr:uid="{00000000-0005-0000-0000-00000D050000}"/>
    <cellStyle name="Migliaia [0] 32 4" xfId="2605" xr:uid="{00000000-0005-0000-0000-00000E050000}"/>
    <cellStyle name="Migliaia [0] 32 5" xfId="4623" xr:uid="{00000000-0005-0000-0000-00000F050000}"/>
    <cellStyle name="Migliaia [0] 32 6" xfId="5568" xr:uid="{00000000-0005-0000-0000-000010050000}"/>
    <cellStyle name="Migliaia [0] 33" xfId="568" xr:uid="{00000000-0005-0000-0000-000011050000}"/>
    <cellStyle name="Migliaia [0] 33 2" xfId="569" xr:uid="{00000000-0005-0000-0000-000012050000}"/>
    <cellStyle name="Migliaia [0] 33 2 2" xfId="570" xr:uid="{00000000-0005-0000-0000-000013050000}"/>
    <cellStyle name="Migliaia [0] 33 2 2 2" xfId="4629" xr:uid="{00000000-0005-0000-0000-000014050000}"/>
    <cellStyle name="Migliaia [0] 33 2 2 3" xfId="5574" xr:uid="{00000000-0005-0000-0000-000015050000}"/>
    <cellStyle name="Migliaia [0] 33 2 3" xfId="3369" xr:uid="{00000000-0005-0000-0000-000016050000}"/>
    <cellStyle name="Migliaia [0] 33 2 4" xfId="4628" xr:uid="{00000000-0005-0000-0000-000017050000}"/>
    <cellStyle name="Migliaia [0] 33 2 5" xfId="5573" xr:uid="{00000000-0005-0000-0000-000018050000}"/>
    <cellStyle name="Migliaia [0] 33 3" xfId="571" xr:uid="{00000000-0005-0000-0000-000019050000}"/>
    <cellStyle name="Migliaia [0] 33 3 2" xfId="4630" xr:uid="{00000000-0005-0000-0000-00001A050000}"/>
    <cellStyle name="Migliaia [0] 33 3 3" xfId="5575" xr:uid="{00000000-0005-0000-0000-00001B050000}"/>
    <cellStyle name="Migliaia [0] 33 4" xfId="2606" xr:uid="{00000000-0005-0000-0000-00001C050000}"/>
    <cellStyle name="Migliaia [0] 33 5" xfId="4627" xr:uid="{00000000-0005-0000-0000-00001D050000}"/>
    <cellStyle name="Migliaia [0] 33 6" xfId="5572" xr:uid="{00000000-0005-0000-0000-00001E050000}"/>
    <cellStyle name="Migliaia [0] 34" xfId="572" xr:uid="{00000000-0005-0000-0000-00001F050000}"/>
    <cellStyle name="Migliaia [0] 34 2" xfId="573" xr:uid="{00000000-0005-0000-0000-000020050000}"/>
    <cellStyle name="Migliaia [0] 34 2 2" xfId="574" xr:uid="{00000000-0005-0000-0000-000021050000}"/>
    <cellStyle name="Migliaia [0] 34 2 2 2" xfId="4633" xr:uid="{00000000-0005-0000-0000-000022050000}"/>
    <cellStyle name="Migliaia [0] 34 2 2 3" xfId="5578" xr:uid="{00000000-0005-0000-0000-000023050000}"/>
    <cellStyle name="Migliaia [0] 34 2 3" xfId="3370" xr:uid="{00000000-0005-0000-0000-000024050000}"/>
    <cellStyle name="Migliaia [0] 34 2 4" xfId="4632" xr:uid="{00000000-0005-0000-0000-000025050000}"/>
    <cellStyle name="Migliaia [0] 34 2 5" xfId="5577" xr:uid="{00000000-0005-0000-0000-000026050000}"/>
    <cellStyle name="Migliaia [0] 34 3" xfId="575" xr:uid="{00000000-0005-0000-0000-000027050000}"/>
    <cellStyle name="Migliaia [0] 34 3 2" xfId="4634" xr:uid="{00000000-0005-0000-0000-000028050000}"/>
    <cellStyle name="Migliaia [0] 34 3 3" xfId="5579" xr:uid="{00000000-0005-0000-0000-000029050000}"/>
    <cellStyle name="Migliaia [0] 34 4" xfId="2607" xr:uid="{00000000-0005-0000-0000-00002A050000}"/>
    <cellStyle name="Migliaia [0] 34 5" xfId="4631" xr:uid="{00000000-0005-0000-0000-00002B050000}"/>
    <cellStyle name="Migliaia [0] 34 6" xfId="5576" xr:uid="{00000000-0005-0000-0000-00002C050000}"/>
    <cellStyle name="Migliaia [0] 35" xfId="576" xr:uid="{00000000-0005-0000-0000-00002D050000}"/>
    <cellStyle name="Migliaia [0] 35 2" xfId="577" xr:uid="{00000000-0005-0000-0000-00002E050000}"/>
    <cellStyle name="Migliaia [0] 35 2 2" xfId="578" xr:uid="{00000000-0005-0000-0000-00002F050000}"/>
    <cellStyle name="Migliaia [0] 35 2 2 2" xfId="4637" xr:uid="{00000000-0005-0000-0000-000030050000}"/>
    <cellStyle name="Migliaia [0] 35 2 2 3" xfId="5582" xr:uid="{00000000-0005-0000-0000-000031050000}"/>
    <cellStyle name="Migliaia [0] 35 2 3" xfId="3371" xr:uid="{00000000-0005-0000-0000-000032050000}"/>
    <cellStyle name="Migliaia [0] 35 2 4" xfId="4636" xr:uid="{00000000-0005-0000-0000-000033050000}"/>
    <cellStyle name="Migliaia [0] 35 2 5" xfId="5581" xr:uid="{00000000-0005-0000-0000-000034050000}"/>
    <cellStyle name="Migliaia [0] 35 3" xfId="579" xr:uid="{00000000-0005-0000-0000-000035050000}"/>
    <cellStyle name="Migliaia [0] 35 3 2" xfId="4638" xr:uid="{00000000-0005-0000-0000-000036050000}"/>
    <cellStyle name="Migliaia [0] 35 3 3" xfId="5583" xr:uid="{00000000-0005-0000-0000-000037050000}"/>
    <cellStyle name="Migliaia [0] 35 4" xfId="2608" xr:uid="{00000000-0005-0000-0000-000038050000}"/>
    <cellStyle name="Migliaia [0] 35 5" xfId="4635" xr:uid="{00000000-0005-0000-0000-000039050000}"/>
    <cellStyle name="Migliaia [0] 35 6" xfId="5580" xr:uid="{00000000-0005-0000-0000-00003A050000}"/>
    <cellStyle name="Migliaia [0] 36" xfId="580" xr:uid="{00000000-0005-0000-0000-00003B050000}"/>
    <cellStyle name="Migliaia [0] 36 2" xfId="581" xr:uid="{00000000-0005-0000-0000-00003C050000}"/>
    <cellStyle name="Migliaia [0] 36 2 2" xfId="582" xr:uid="{00000000-0005-0000-0000-00003D050000}"/>
    <cellStyle name="Migliaia [0] 36 2 2 2" xfId="4641" xr:uid="{00000000-0005-0000-0000-00003E050000}"/>
    <cellStyle name="Migliaia [0] 36 2 2 3" xfId="5586" xr:uid="{00000000-0005-0000-0000-00003F050000}"/>
    <cellStyle name="Migliaia [0] 36 2 3" xfId="3372" xr:uid="{00000000-0005-0000-0000-000040050000}"/>
    <cellStyle name="Migliaia [0] 36 2 4" xfId="4640" xr:uid="{00000000-0005-0000-0000-000041050000}"/>
    <cellStyle name="Migliaia [0] 36 2 5" xfId="5585" xr:uid="{00000000-0005-0000-0000-000042050000}"/>
    <cellStyle name="Migliaia [0] 36 3" xfId="583" xr:uid="{00000000-0005-0000-0000-000043050000}"/>
    <cellStyle name="Migliaia [0] 36 3 2" xfId="4642" xr:uid="{00000000-0005-0000-0000-000044050000}"/>
    <cellStyle name="Migliaia [0] 36 3 3" xfId="5587" xr:uid="{00000000-0005-0000-0000-000045050000}"/>
    <cellStyle name="Migliaia [0] 36 4" xfId="2609" xr:uid="{00000000-0005-0000-0000-000046050000}"/>
    <cellStyle name="Migliaia [0] 36 5" xfId="4639" xr:uid="{00000000-0005-0000-0000-000047050000}"/>
    <cellStyle name="Migliaia [0] 36 6" xfId="5584" xr:uid="{00000000-0005-0000-0000-000048050000}"/>
    <cellStyle name="Migliaia [0] 37" xfId="584" xr:uid="{00000000-0005-0000-0000-000049050000}"/>
    <cellStyle name="Migliaia [0] 37 2" xfId="585" xr:uid="{00000000-0005-0000-0000-00004A050000}"/>
    <cellStyle name="Migliaia [0] 37 2 2" xfId="586" xr:uid="{00000000-0005-0000-0000-00004B050000}"/>
    <cellStyle name="Migliaia [0] 37 2 2 2" xfId="4645" xr:uid="{00000000-0005-0000-0000-00004C050000}"/>
    <cellStyle name="Migliaia [0] 37 2 2 3" xfId="5590" xr:uid="{00000000-0005-0000-0000-00004D050000}"/>
    <cellStyle name="Migliaia [0] 37 2 3" xfId="3373" xr:uid="{00000000-0005-0000-0000-00004E050000}"/>
    <cellStyle name="Migliaia [0] 37 2 4" xfId="4644" xr:uid="{00000000-0005-0000-0000-00004F050000}"/>
    <cellStyle name="Migliaia [0] 37 2 5" xfId="5589" xr:uid="{00000000-0005-0000-0000-000050050000}"/>
    <cellStyle name="Migliaia [0] 37 3" xfId="587" xr:uid="{00000000-0005-0000-0000-000051050000}"/>
    <cellStyle name="Migliaia [0] 37 3 2" xfId="4646" xr:uid="{00000000-0005-0000-0000-000052050000}"/>
    <cellStyle name="Migliaia [0] 37 3 3" xfId="5591" xr:uid="{00000000-0005-0000-0000-000053050000}"/>
    <cellStyle name="Migliaia [0] 37 4" xfId="2610" xr:uid="{00000000-0005-0000-0000-000054050000}"/>
    <cellStyle name="Migliaia [0] 37 5" xfId="4643" xr:uid="{00000000-0005-0000-0000-000055050000}"/>
    <cellStyle name="Migliaia [0] 37 6" xfId="5588" xr:uid="{00000000-0005-0000-0000-000056050000}"/>
    <cellStyle name="Migliaia [0] 38" xfId="588" xr:uid="{00000000-0005-0000-0000-000057050000}"/>
    <cellStyle name="Migliaia [0] 38 2" xfId="589" xr:uid="{00000000-0005-0000-0000-000058050000}"/>
    <cellStyle name="Migliaia [0] 38 2 2" xfId="590" xr:uid="{00000000-0005-0000-0000-000059050000}"/>
    <cellStyle name="Migliaia [0] 38 2 2 2" xfId="4649" xr:uid="{00000000-0005-0000-0000-00005A050000}"/>
    <cellStyle name="Migliaia [0] 38 2 2 3" xfId="5594" xr:uid="{00000000-0005-0000-0000-00005B050000}"/>
    <cellStyle name="Migliaia [0] 38 2 3" xfId="3374" xr:uid="{00000000-0005-0000-0000-00005C050000}"/>
    <cellStyle name="Migliaia [0] 38 2 4" xfId="4648" xr:uid="{00000000-0005-0000-0000-00005D050000}"/>
    <cellStyle name="Migliaia [0] 38 2 5" xfId="5593" xr:uid="{00000000-0005-0000-0000-00005E050000}"/>
    <cellStyle name="Migliaia [0] 38 3" xfId="591" xr:uid="{00000000-0005-0000-0000-00005F050000}"/>
    <cellStyle name="Migliaia [0] 38 3 2" xfId="4650" xr:uid="{00000000-0005-0000-0000-000060050000}"/>
    <cellStyle name="Migliaia [0] 38 3 3" xfId="5595" xr:uid="{00000000-0005-0000-0000-000061050000}"/>
    <cellStyle name="Migliaia [0] 38 4" xfId="2611" xr:uid="{00000000-0005-0000-0000-000062050000}"/>
    <cellStyle name="Migliaia [0] 38 5" xfId="4647" xr:uid="{00000000-0005-0000-0000-000063050000}"/>
    <cellStyle name="Migliaia [0] 38 6" xfId="5592" xr:uid="{00000000-0005-0000-0000-000064050000}"/>
    <cellStyle name="Migliaia [0] 39" xfId="592" xr:uid="{00000000-0005-0000-0000-000065050000}"/>
    <cellStyle name="Migliaia [0] 39 2" xfId="593" xr:uid="{00000000-0005-0000-0000-000066050000}"/>
    <cellStyle name="Migliaia [0] 39 2 2" xfId="594" xr:uid="{00000000-0005-0000-0000-000067050000}"/>
    <cellStyle name="Migliaia [0] 39 2 2 2" xfId="4653" xr:uid="{00000000-0005-0000-0000-000068050000}"/>
    <cellStyle name="Migliaia [0] 39 2 2 3" xfId="5598" xr:uid="{00000000-0005-0000-0000-000069050000}"/>
    <cellStyle name="Migliaia [0] 39 2 3" xfId="3375" xr:uid="{00000000-0005-0000-0000-00006A050000}"/>
    <cellStyle name="Migliaia [0] 39 2 4" xfId="4652" xr:uid="{00000000-0005-0000-0000-00006B050000}"/>
    <cellStyle name="Migliaia [0] 39 2 5" xfId="5597" xr:uid="{00000000-0005-0000-0000-00006C050000}"/>
    <cellStyle name="Migliaia [0] 39 3" xfId="595" xr:uid="{00000000-0005-0000-0000-00006D050000}"/>
    <cellStyle name="Migliaia [0] 39 3 2" xfId="4654" xr:uid="{00000000-0005-0000-0000-00006E050000}"/>
    <cellStyle name="Migliaia [0] 39 3 3" xfId="5599" xr:uid="{00000000-0005-0000-0000-00006F050000}"/>
    <cellStyle name="Migliaia [0] 39 4" xfId="2612" xr:uid="{00000000-0005-0000-0000-000070050000}"/>
    <cellStyle name="Migliaia [0] 39 5" xfId="4651" xr:uid="{00000000-0005-0000-0000-000071050000}"/>
    <cellStyle name="Migliaia [0] 39 6" xfId="5596" xr:uid="{00000000-0005-0000-0000-000072050000}"/>
    <cellStyle name="Migliaia [0] 4" xfId="596" xr:uid="{00000000-0005-0000-0000-000073050000}"/>
    <cellStyle name="Migliaia [0] 4 2" xfId="597" xr:uid="{00000000-0005-0000-0000-000074050000}"/>
    <cellStyle name="Migliaia [0] 4 2 2" xfId="598" xr:uid="{00000000-0005-0000-0000-000075050000}"/>
    <cellStyle name="Migliaia [0] 4 2 2 2" xfId="4657" xr:uid="{00000000-0005-0000-0000-000076050000}"/>
    <cellStyle name="Migliaia [0] 4 2 2 3" xfId="5602" xr:uid="{00000000-0005-0000-0000-000077050000}"/>
    <cellStyle name="Migliaia [0] 4 2 3" xfId="3376" xr:uid="{00000000-0005-0000-0000-000078050000}"/>
    <cellStyle name="Migliaia [0] 4 2 4" xfId="4656" xr:uid="{00000000-0005-0000-0000-000079050000}"/>
    <cellStyle name="Migliaia [0] 4 2 5" xfId="5601" xr:uid="{00000000-0005-0000-0000-00007A050000}"/>
    <cellStyle name="Migliaia [0] 4 3" xfId="599" xr:uid="{00000000-0005-0000-0000-00007B050000}"/>
    <cellStyle name="Migliaia [0] 4 3 2" xfId="4658" xr:uid="{00000000-0005-0000-0000-00007C050000}"/>
    <cellStyle name="Migliaia [0] 4 3 3" xfId="5603" xr:uid="{00000000-0005-0000-0000-00007D050000}"/>
    <cellStyle name="Migliaia [0] 4 4" xfId="2613" xr:uid="{00000000-0005-0000-0000-00007E050000}"/>
    <cellStyle name="Migliaia [0] 4 5" xfId="4655" xr:uid="{00000000-0005-0000-0000-00007F050000}"/>
    <cellStyle name="Migliaia [0] 4 6" xfId="5600" xr:uid="{00000000-0005-0000-0000-000080050000}"/>
    <cellStyle name="Migliaia [0] 40" xfId="600" xr:uid="{00000000-0005-0000-0000-000081050000}"/>
    <cellStyle name="Migliaia [0] 40 2" xfId="601" xr:uid="{00000000-0005-0000-0000-000082050000}"/>
    <cellStyle name="Migliaia [0] 40 2 2" xfId="602" xr:uid="{00000000-0005-0000-0000-000083050000}"/>
    <cellStyle name="Migliaia [0] 40 2 2 2" xfId="4661" xr:uid="{00000000-0005-0000-0000-000084050000}"/>
    <cellStyle name="Migliaia [0] 40 2 2 3" xfId="5606" xr:uid="{00000000-0005-0000-0000-000085050000}"/>
    <cellStyle name="Migliaia [0] 40 2 3" xfId="3377" xr:uid="{00000000-0005-0000-0000-000086050000}"/>
    <cellStyle name="Migliaia [0] 40 2 4" xfId="4660" xr:uid="{00000000-0005-0000-0000-000087050000}"/>
    <cellStyle name="Migliaia [0] 40 2 5" xfId="5605" xr:uid="{00000000-0005-0000-0000-000088050000}"/>
    <cellStyle name="Migliaia [0] 40 3" xfId="603" xr:uid="{00000000-0005-0000-0000-000089050000}"/>
    <cellStyle name="Migliaia [0] 40 3 2" xfId="4662" xr:uid="{00000000-0005-0000-0000-00008A050000}"/>
    <cellStyle name="Migliaia [0] 40 3 3" xfId="5607" xr:uid="{00000000-0005-0000-0000-00008B050000}"/>
    <cellStyle name="Migliaia [0] 40 4" xfId="2614" xr:uid="{00000000-0005-0000-0000-00008C050000}"/>
    <cellStyle name="Migliaia [0] 40 5" xfId="4659" xr:uid="{00000000-0005-0000-0000-00008D050000}"/>
    <cellStyle name="Migliaia [0] 40 6" xfId="5604" xr:uid="{00000000-0005-0000-0000-00008E050000}"/>
    <cellStyle name="Migliaia [0] 41" xfId="604" xr:uid="{00000000-0005-0000-0000-00008F050000}"/>
    <cellStyle name="Migliaia [0] 41 2" xfId="605" xr:uid="{00000000-0005-0000-0000-000090050000}"/>
    <cellStyle name="Migliaia [0] 41 2 2" xfId="606" xr:uid="{00000000-0005-0000-0000-000091050000}"/>
    <cellStyle name="Migliaia [0] 41 2 2 2" xfId="4665" xr:uid="{00000000-0005-0000-0000-000092050000}"/>
    <cellStyle name="Migliaia [0] 41 2 2 3" xfId="5610" xr:uid="{00000000-0005-0000-0000-000093050000}"/>
    <cellStyle name="Migliaia [0] 41 2 3" xfId="3378" xr:uid="{00000000-0005-0000-0000-000094050000}"/>
    <cellStyle name="Migliaia [0] 41 2 4" xfId="4664" xr:uid="{00000000-0005-0000-0000-000095050000}"/>
    <cellStyle name="Migliaia [0] 41 2 5" xfId="5609" xr:uid="{00000000-0005-0000-0000-000096050000}"/>
    <cellStyle name="Migliaia [0] 41 3" xfId="607" xr:uid="{00000000-0005-0000-0000-000097050000}"/>
    <cellStyle name="Migliaia [0] 41 3 2" xfId="4666" xr:uid="{00000000-0005-0000-0000-000098050000}"/>
    <cellStyle name="Migliaia [0] 41 3 3" xfId="5611" xr:uid="{00000000-0005-0000-0000-000099050000}"/>
    <cellStyle name="Migliaia [0] 41 4" xfId="2615" xr:uid="{00000000-0005-0000-0000-00009A050000}"/>
    <cellStyle name="Migliaia [0] 41 5" xfId="4663" xr:uid="{00000000-0005-0000-0000-00009B050000}"/>
    <cellStyle name="Migliaia [0] 41 6" xfId="5608" xr:uid="{00000000-0005-0000-0000-00009C050000}"/>
    <cellStyle name="Migliaia [0] 42" xfId="608" xr:uid="{00000000-0005-0000-0000-00009D050000}"/>
    <cellStyle name="Migliaia [0] 42 2" xfId="609" xr:uid="{00000000-0005-0000-0000-00009E050000}"/>
    <cellStyle name="Migliaia [0] 42 2 2" xfId="610" xr:uid="{00000000-0005-0000-0000-00009F050000}"/>
    <cellStyle name="Migliaia [0] 42 2 2 2" xfId="4669" xr:uid="{00000000-0005-0000-0000-0000A0050000}"/>
    <cellStyle name="Migliaia [0] 42 2 2 3" xfId="5614" xr:uid="{00000000-0005-0000-0000-0000A1050000}"/>
    <cellStyle name="Migliaia [0] 42 2 3" xfId="3379" xr:uid="{00000000-0005-0000-0000-0000A2050000}"/>
    <cellStyle name="Migliaia [0] 42 2 4" xfId="4668" xr:uid="{00000000-0005-0000-0000-0000A3050000}"/>
    <cellStyle name="Migliaia [0] 42 2 5" xfId="5613" xr:uid="{00000000-0005-0000-0000-0000A4050000}"/>
    <cellStyle name="Migliaia [0] 42 3" xfId="611" xr:uid="{00000000-0005-0000-0000-0000A5050000}"/>
    <cellStyle name="Migliaia [0] 42 3 2" xfId="4670" xr:uid="{00000000-0005-0000-0000-0000A6050000}"/>
    <cellStyle name="Migliaia [0] 42 3 3" xfId="5615" xr:uid="{00000000-0005-0000-0000-0000A7050000}"/>
    <cellStyle name="Migliaia [0] 42 4" xfId="2616" xr:uid="{00000000-0005-0000-0000-0000A8050000}"/>
    <cellStyle name="Migliaia [0] 42 5" xfId="4667" xr:uid="{00000000-0005-0000-0000-0000A9050000}"/>
    <cellStyle name="Migliaia [0] 42 6" xfId="5612" xr:uid="{00000000-0005-0000-0000-0000AA050000}"/>
    <cellStyle name="Migliaia [0] 43" xfId="612" xr:uid="{00000000-0005-0000-0000-0000AB050000}"/>
    <cellStyle name="Migliaia [0] 43 2" xfId="613" xr:uid="{00000000-0005-0000-0000-0000AC050000}"/>
    <cellStyle name="Migliaia [0] 43 2 2" xfId="614" xr:uid="{00000000-0005-0000-0000-0000AD050000}"/>
    <cellStyle name="Migliaia [0] 43 2 2 2" xfId="4673" xr:uid="{00000000-0005-0000-0000-0000AE050000}"/>
    <cellStyle name="Migliaia [0] 43 2 2 3" xfId="5618" xr:uid="{00000000-0005-0000-0000-0000AF050000}"/>
    <cellStyle name="Migliaia [0] 43 2 3" xfId="3380" xr:uid="{00000000-0005-0000-0000-0000B0050000}"/>
    <cellStyle name="Migliaia [0] 43 2 4" xfId="4672" xr:uid="{00000000-0005-0000-0000-0000B1050000}"/>
    <cellStyle name="Migliaia [0] 43 2 5" xfId="5617" xr:uid="{00000000-0005-0000-0000-0000B2050000}"/>
    <cellStyle name="Migliaia [0] 43 3" xfId="615" xr:uid="{00000000-0005-0000-0000-0000B3050000}"/>
    <cellStyle name="Migliaia [0] 43 3 2" xfId="4674" xr:uid="{00000000-0005-0000-0000-0000B4050000}"/>
    <cellStyle name="Migliaia [0] 43 3 3" xfId="5619" xr:uid="{00000000-0005-0000-0000-0000B5050000}"/>
    <cellStyle name="Migliaia [0] 43 4" xfId="2617" xr:uid="{00000000-0005-0000-0000-0000B6050000}"/>
    <cellStyle name="Migliaia [0] 43 5" xfId="4671" xr:uid="{00000000-0005-0000-0000-0000B7050000}"/>
    <cellStyle name="Migliaia [0] 43 6" xfId="5616" xr:uid="{00000000-0005-0000-0000-0000B8050000}"/>
    <cellStyle name="Migliaia [0] 44" xfId="616" xr:uid="{00000000-0005-0000-0000-0000B9050000}"/>
    <cellStyle name="Migliaia [0] 44 2" xfId="617" xr:uid="{00000000-0005-0000-0000-0000BA050000}"/>
    <cellStyle name="Migliaia [0] 44 2 2" xfId="618" xr:uid="{00000000-0005-0000-0000-0000BB050000}"/>
    <cellStyle name="Migliaia [0] 44 2 2 2" xfId="4677" xr:uid="{00000000-0005-0000-0000-0000BC050000}"/>
    <cellStyle name="Migliaia [0] 44 2 2 3" xfId="5622" xr:uid="{00000000-0005-0000-0000-0000BD050000}"/>
    <cellStyle name="Migliaia [0] 44 2 3" xfId="3381" xr:uid="{00000000-0005-0000-0000-0000BE050000}"/>
    <cellStyle name="Migliaia [0] 44 2 4" xfId="4676" xr:uid="{00000000-0005-0000-0000-0000BF050000}"/>
    <cellStyle name="Migliaia [0] 44 2 5" xfId="5621" xr:uid="{00000000-0005-0000-0000-0000C0050000}"/>
    <cellStyle name="Migliaia [0] 44 3" xfId="619" xr:uid="{00000000-0005-0000-0000-0000C1050000}"/>
    <cellStyle name="Migliaia [0] 44 3 2" xfId="4678" xr:uid="{00000000-0005-0000-0000-0000C2050000}"/>
    <cellStyle name="Migliaia [0] 44 3 3" xfId="5623" xr:uid="{00000000-0005-0000-0000-0000C3050000}"/>
    <cellStyle name="Migliaia [0] 44 4" xfId="2618" xr:uid="{00000000-0005-0000-0000-0000C4050000}"/>
    <cellStyle name="Migliaia [0] 44 5" xfId="4675" xr:uid="{00000000-0005-0000-0000-0000C5050000}"/>
    <cellStyle name="Migliaia [0] 44 6" xfId="5620" xr:uid="{00000000-0005-0000-0000-0000C6050000}"/>
    <cellStyle name="Migliaia [0] 45" xfId="620" xr:uid="{00000000-0005-0000-0000-0000C7050000}"/>
    <cellStyle name="Migliaia [0] 45 2" xfId="621" xr:uid="{00000000-0005-0000-0000-0000C8050000}"/>
    <cellStyle name="Migliaia [0] 45 2 2" xfId="622" xr:uid="{00000000-0005-0000-0000-0000C9050000}"/>
    <cellStyle name="Migliaia [0] 45 2 2 2" xfId="4681" xr:uid="{00000000-0005-0000-0000-0000CA050000}"/>
    <cellStyle name="Migliaia [0] 45 2 2 3" xfId="5626" xr:uid="{00000000-0005-0000-0000-0000CB050000}"/>
    <cellStyle name="Migliaia [0] 45 2 3" xfId="3382" xr:uid="{00000000-0005-0000-0000-0000CC050000}"/>
    <cellStyle name="Migliaia [0] 45 2 4" xfId="4680" xr:uid="{00000000-0005-0000-0000-0000CD050000}"/>
    <cellStyle name="Migliaia [0] 45 2 5" xfId="5625" xr:uid="{00000000-0005-0000-0000-0000CE050000}"/>
    <cellStyle name="Migliaia [0] 45 3" xfId="623" xr:uid="{00000000-0005-0000-0000-0000CF050000}"/>
    <cellStyle name="Migliaia [0] 45 3 2" xfId="4682" xr:uid="{00000000-0005-0000-0000-0000D0050000}"/>
    <cellStyle name="Migliaia [0] 45 3 3" xfId="5627" xr:uid="{00000000-0005-0000-0000-0000D1050000}"/>
    <cellStyle name="Migliaia [0] 45 4" xfId="2619" xr:uid="{00000000-0005-0000-0000-0000D2050000}"/>
    <cellStyle name="Migliaia [0] 45 5" xfId="4679" xr:uid="{00000000-0005-0000-0000-0000D3050000}"/>
    <cellStyle name="Migliaia [0] 45 6" xfId="5624" xr:uid="{00000000-0005-0000-0000-0000D4050000}"/>
    <cellStyle name="Migliaia [0] 46" xfId="624" xr:uid="{00000000-0005-0000-0000-0000D5050000}"/>
    <cellStyle name="Migliaia [0] 46 2" xfId="625" xr:uid="{00000000-0005-0000-0000-0000D6050000}"/>
    <cellStyle name="Migliaia [0] 46 2 2" xfId="626" xr:uid="{00000000-0005-0000-0000-0000D7050000}"/>
    <cellStyle name="Migliaia [0] 46 2 2 2" xfId="4685" xr:uid="{00000000-0005-0000-0000-0000D8050000}"/>
    <cellStyle name="Migliaia [0] 46 2 2 3" xfId="5630" xr:uid="{00000000-0005-0000-0000-0000D9050000}"/>
    <cellStyle name="Migliaia [0] 46 2 3" xfId="3383" xr:uid="{00000000-0005-0000-0000-0000DA050000}"/>
    <cellStyle name="Migliaia [0] 46 2 4" xfId="4684" xr:uid="{00000000-0005-0000-0000-0000DB050000}"/>
    <cellStyle name="Migliaia [0] 46 2 5" xfId="5629" xr:uid="{00000000-0005-0000-0000-0000DC050000}"/>
    <cellStyle name="Migliaia [0] 46 3" xfId="627" xr:uid="{00000000-0005-0000-0000-0000DD050000}"/>
    <cellStyle name="Migliaia [0] 46 3 2" xfId="4686" xr:uid="{00000000-0005-0000-0000-0000DE050000}"/>
    <cellStyle name="Migliaia [0] 46 3 3" xfId="5631" xr:uid="{00000000-0005-0000-0000-0000DF050000}"/>
    <cellStyle name="Migliaia [0] 46 4" xfId="2620" xr:uid="{00000000-0005-0000-0000-0000E0050000}"/>
    <cellStyle name="Migliaia [0] 46 5" xfId="4683" xr:uid="{00000000-0005-0000-0000-0000E1050000}"/>
    <cellStyle name="Migliaia [0] 46 6" xfId="5628" xr:uid="{00000000-0005-0000-0000-0000E2050000}"/>
    <cellStyle name="Migliaia [0] 47" xfId="628" xr:uid="{00000000-0005-0000-0000-0000E3050000}"/>
    <cellStyle name="Migliaia [0] 47 2" xfId="629" xr:uid="{00000000-0005-0000-0000-0000E4050000}"/>
    <cellStyle name="Migliaia [0] 47 2 2" xfId="630" xr:uid="{00000000-0005-0000-0000-0000E5050000}"/>
    <cellStyle name="Migliaia [0] 47 2 2 2" xfId="4689" xr:uid="{00000000-0005-0000-0000-0000E6050000}"/>
    <cellStyle name="Migliaia [0] 47 2 2 3" xfId="5634" xr:uid="{00000000-0005-0000-0000-0000E7050000}"/>
    <cellStyle name="Migliaia [0] 47 2 3" xfId="3384" xr:uid="{00000000-0005-0000-0000-0000E8050000}"/>
    <cellStyle name="Migliaia [0] 47 2 4" xfId="4688" xr:uid="{00000000-0005-0000-0000-0000E9050000}"/>
    <cellStyle name="Migliaia [0] 47 2 5" xfId="5633" xr:uid="{00000000-0005-0000-0000-0000EA050000}"/>
    <cellStyle name="Migliaia [0] 47 3" xfId="631" xr:uid="{00000000-0005-0000-0000-0000EB050000}"/>
    <cellStyle name="Migliaia [0] 47 3 2" xfId="4690" xr:uid="{00000000-0005-0000-0000-0000EC050000}"/>
    <cellStyle name="Migliaia [0] 47 3 3" xfId="5635" xr:uid="{00000000-0005-0000-0000-0000ED050000}"/>
    <cellStyle name="Migliaia [0] 47 4" xfId="2621" xr:uid="{00000000-0005-0000-0000-0000EE050000}"/>
    <cellStyle name="Migliaia [0] 47 5" xfId="4687" xr:uid="{00000000-0005-0000-0000-0000EF050000}"/>
    <cellStyle name="Migliaia [0] 47 6" xfId="5632" xr:uid="{00000000-0005-0000-0000-0000F0050000}"/>
    <cellStyle name="Migliaia [0] 48" xfId="632" xr:uid="{00000000-0005-0000-0000-0000F1050000}"/>
    <cellStyle name="Migliaia [0] 48 2" xfId="633" xr:uid="{00000000-0005-0000-0000-0000F2050000}"/>
    <cellStyle name="Migliaia [0] 48 2 2" xfId="634" xr:uid="{00000000-0005-0000-0000-0000F3050000}"/>
    <cellStyle name="Migliaia [0] 48 2 2 2" xfId="4693" xr:uid="{00000000-0005-0000-0000-0000F4050000}"/>
    <cellStyle name="Migliaia [0] 48 2 2 3" xfId="5638" xr:uid="{00000000-0005-0000-0000-0000F5050000}"/>
    <cellStyle name="Migliaia [0] 48 2 3" xfId="3385" xr:uid="{00000000-0005-0000-0000-0000F6050000}"/>
    <cellStyle name="Migliaia [0] 48 2 4" xfId="4692" xr:uid="{00000000-0005-0000-0000-0000F7050000}"/>
    <cellStyle name="Migliaia [0] 48 2 5" xfId="5637" xr:uid="{00000000-0005-0000-0000-0000F8050000}"/>
    <cellStyle name="Migliaia [0] 48 3" xfId="635" xr:uid="{00000000-0005-0000-0000-0000F9050000}"/>
    <cellStyle name="Migliaia [0] 48 3 2" xfId="4694" xr:uid="{00000000-0005-0000-0000-0000FA050000}"/>
    <cellStyle name="Migliaia [0] 48 3 3" xfId="5639" xr:uid="{00000000-0005-0000-0000-0000FB050000}"/>
    <cellStyle name="Migliaia [0] 48 4" xfId="2622" xr:uid="{00000000-0005-0000-0000-0000FC050000}"/>
    <cellStyle name="Migliaia [0] 48 5" xfId="4691" xr:uid="{00000000-0005-0000-0000-0000FD050000}"/>
    <cellStyle name="Migliaia [0] 48 6" xfId="5636" xr:uid="{00000000-0005-0000-0000-0000FE050000}"/>
    <cellStyle name="Migliaia [0] 49" xfId="636" xr:uid="{00000000-0005-0000-0000-0000FF050000}"/>
    <cellStyle name="Migliaia [0] 49 2" xfId="637" xr:uid="{00000000-0005-0000-0000-000000060000}"/>
    <cellStyle name="Migliaia [0] 49 2 2" xfId="638" xr:uid="{00000000-0005-0000-0000-000001060000}"/>
    <cellStyle name="Migliaia [0] 49 2 2 2" xfId="4697" xr:uid="{00000000-0005-0000-0000-000002060000}"/>
    <cellStyle name="Migliaia [0] 49 2 2 3" xfId="5642" xr:uid="{00000000-0005-0000-0000-000003060000}"/>
    <cellStyle name="Migliaia [0] 49 2 3" xfId="3386" xr:uid="{00000000-0005-0000-0000-000004060000}"/>
    <cellStyle name="Migliaia [0] 49 2 4" xfId="4696" xr:uid="{00000000-0005-0000-0000-000005060000}"/>
    <cellStyle name="Migliaia [0] 49 2 5" xfId="5641" xr:uid="{00000000-0005-0000-0000-000006060000}"/>
    <cellStyle name="Migliaia [0] 49 3" xfId="639" xr:uid="{00000000-0005-0000-0000-000007060000}"/>
    <cellStyle name="Migliaia [0] 49 3 2" xfId="4698" xr:uid="{00000000-0005-0000-0000-000008060000}"/>
    <cellStyle name="Migliaia [0] 49 3 3" xfId="5643" xr:uid="{00000000-0005-0000-0000-000009060000}"/>
    <cellStyle name="Migliaia [0] 49 4" xfId="2623" xr:uid="{00000000-0005-0000-0000-00000A060000}"/>
    <cellStyle name="Migliaia [0] 49 5" xfId="4695" xr:uid="{00000000-0005-0000-0000-00000B060000}"/>
    <cellStyle name="Migliaia [0] 49 6" xfId="5640" xr:uid="{00000000-0005-0000-0000-00000C060000}"/>
    <cellStyle name="Migliaia [0] 5" xfId="640" xr:uid="{00000000-0005-0000-0000-00000D060000}"/>
    <cellStyle name="Migliaia [0] 5 2" xfId="641" xr:uid="{00000000-0005-0000-0000-00000E060000}"/>
    <cellStyle name="Migliaia [0] 5 2 2" xfId="642" xr:uid="{00000000-0005-0000-0000-00000F060000}"/>
    <cellStyle name="Migliaia [0] 5 2 2 2" xfId="4701" xr:uid="{00000000-0005-0000-0000-000010060000}"/>
    <cellStyle name="Migliaia [0] 5 2 2 3" xfId="5646" xr:uid="{00000000-0005-0000-0000-000011060000}"/>
    <cellStyle name="Migliaia [0] 5 2 3" xfId="3387" xr:uid="{00000000-0005-0000-0000-000012060000}"/>
    <cellStyle name="Migliaia [0] 5 2 4" xfId="4700" xr:uid="{00000000-0005-0000-0000-000013060000}"/>
    <cellStyle name="Migliaia [0] 5 2 5" xfId="5645" xr:uid="{00000000-0005-0000-0000-000014060000}"/>
    <cellStyle name="Migliaia [0] 5 3" xfId="643" xr:uid="{00000000-0005-0000-0000-000015060000}"/>
    <cellStyle name="Migliaia [0] 5 3 2" xfId="4702" xr:uid="{00000000-0005-0000-0000-000016060000}"/>
    <cellStyle name="Migliaia [0] 5 3 3" xfId="5647" xr:uid="{00000000-0005-0000-0000-000017060000}"/>
    <cellStyle name="Migliaia [0] 5 4" xfId="2624" xr:uid="{00000000-0005-0000-0000-000018060000}"/>
    <cellStyle name="Migliaia [0] 5 5" xfId="4699" xr:uid="{00000000-0005-0000-0000-000019060000}"/>
    <cellStyle name="Migliaia [0] 5 6" xfId="5644" xr:uid="{00000000-0005-0000-0000-00001A060000}"/>
    <cellStyle name="Migliaia [0] 50" xfId="644" xr:uid="{00000000-0005-0000-0000-00001B060000}"/>
    <cellStyle name="Migliaia [0] 50 2" xfId="645" xr:uid="{00000000-0005-0000-0000-00001C060000}"/>
    <cellStyle name="Migliaia [0] 50 2 2" xfId="646" xr:uid="{00000000-0005-0000-0000-00001D060000}"/>
    <cellStyle name="Migliaia [0] 50 2 2 2" xfId="4705" xr:uid="{00000000-0005-0000-0000-00001E060000}"/>
    <cellStyle name="Migliaia [0] 50 2 2 3" xfId="5650" xr:uid="{00000000-0005-0000-0000-00001F060000}"/>
    <cellStyle name="Migliaia [0] 50 2 3" xfId="3388" xr:uid="{00000000-0005-0000-0000-000020060000}"/>
    <cellStyle name="Migliaia [0] 50 2 4" xfId="4704" xr:uid="{00000000-0005-0000-0000-000021060000}"/>
    <cellStyle name="Migliaia [0] 50 2 5" xfId="5649" xr:uid="{00000000-0005-0000-0000-000022060000}"/>
    <cellStyle name="Migliaia [0] 50 3" xfId="647" xr:uid="{00000000-0005-0000-0000-000023060000}"/>
    <cellStyle name="Migliaia [0] 50 3 2" xfId="4706" xr:uid="{00000000-0005-0000-0000-000024060000}"/>
    <cellStyle name="Migliaia [0] 50 3 3" xfId="5651" xr:uid="{00000000-0005-0000-0000-000025060000}"/>
    <cellStyle name="Migliaia [0] 50 4" xfId="2625" xr:uid="{00000000-0005-0000-0000-000026060000}"/>
    <cellStyle name="Migliaia [0] 50 5" xfId="4703" xr:uid="{00000000-0005-0000-0000-000027060000}"/>
    <cellStyle name="Migliaia [0] 50 6" xfId="5648" xr:uid="{00000000-0005-0000-0000-000028060000}"/>
    <cellStyle name="Migliaia [0] 51" xfId="648" xr:uid="{00000000-0005-0000-0000-000029060000}"/>
    <cellStyle name="Migliaia [0] 51 2" xfId="649" xr:uid="{00000000-0005-0000-0000-00002A060000}"/>
    <cellStyle name="Migliaia [0] 51 2 2" xfId="650" xr:uid="{00000000-0005-0000-0000-00002B060000}"/>
    <cellStyle name="Migliaia [0] 51 2 2 2" xfId="4709" xr:uid="{00000000-0005-0000-0000-00002C060000}"/>
    <cellStyle name="Migliaia [0] 51 2 2 3" xfId="5654" xr:uid="{00000000-0005-0000-0000-00002D060000}"/>
    <cellStyle name="Migliaia [0] 51 2 3" xfId="3389" xr:uid="{00000000-0005-0000-0000-00002E060000}"/>
    <cellStyle name="Migliaia [0] 51 2 4" xfId="4708" xr:uid="{00000000-0005-0000-0000-00002F060000}"/>
    <cellStyle name="Migliaia [0] 51 2 5" xfId="5653" xr:uid="{00000000-0005-0000-0000-000030060000}"/>
    <cellStyle name="Migliaia [0] 51 3" xfId="651" xr:uid="{00000000-0005-0000-0000-000031060000}"/>
    <cellStyle name="Migliaia [0] 51 3 2" xfId="4710" xr:uid="{00000000-0005-0000-0000-000032060000}"/>
    <cellStyle name="Migliaia [0] 51 3 3" xfId="5655" xr:uid="{00000000-0005-0000-0000-000033060000}"/>
    <cellStyle name="Migliaia [0] 51 4" xfId="2626" xr:uid="{00000000-0005-0000-0000-000034060000}"/>
    <cellStyle name="Migliaia [0] 51 5" xfId="4707" xr:uid="{00000000-0005-0000-0000-000035060000}"/>
    <cellStyle name="Migliaia [0] 51 6" xfId="5652" xr:uid="{00000000-0005-0000-0000-000036060000}"/>
    <cellStyle name="Migliaia [0] 52" xfId="652" xr:uid="{00000000-0005-0000-0000-000037060000}"/>
    <cellStyle name="Migliaia [0] 52 2" xfId="653" xr:uid="{00000000-0005-0000-0000-000038060000}"/>
    <cellStyle name="Migliaia [0] 52 2 2" xfId="654" xr:uid="{00000000-0005-0000-0000-000039060000}"/>
    <cellStyle name="Migliaia [0] 52 2 2 2" xfId="4713" xr:uid="{00000000-0005-0000-0000-00003A060000}"/>
    <cellStyle name="Migliaia [0] 52 2 2 3" xfId="5658" xr:uid="{00000000-0005-0000-0000-00003B060000}"/>
    <cellStyle name="Migliaia [0] 52 2 3" xfId="3390" xr:uid="{00000000-0005-0000-0000-00003C060000}"/>
    <cellStyle name="Migliaia [0] 52 2 4" xfId="4712" xr:uid="{00000000-0005-0000-0000-00003D060000}"/>
    <cellStyle name="Migliaia [0] 52 2 5" xfId="5657" xr:uid="{00000000-0005-0000-0000-00003E060000}"/>
    <cellStyle name="Migliaia [0] 52 3" xfId="655" xr:uid="{00000000-0005-0000-0000-00003F060000}"/>
    <cellStyle name="Migliaia [0] 52 3 2" xfId="4714" xr:uid="{00000000-0005-0000-0000-000040060000}"/>
    <cellStyle name="Migliaia [0] 52 3 3" xfId="5659" xr:uid="{00000000-0005-0000-0000-000041060000}"/>
    <cellStyle name="Migliaia [0] 52 4" xfId="2627" xr:uid="{00000000-0005-0000-0000-000042060000}"/>
    <cellStyle name="Migliaia [0] 52 5" xfId="4711" xr:uid="{00000000-0005-0000-0000-000043060000}"/>
    <cellStyle name="Migliaia [0] 52 6" xfId="5656" xr:uid="{00000000-0005-0000-0000-000044060000}"/>
    <cellStyle name="Migliaia [0] 53" xfId="656" xr:uid="{00000000-0005-0000-0000-000045060000}"/>
    <cellStyle name="Migliaia [0] 53 2" xfId="657" xr:uid="{00000000-0005-0000-0000-000046060000}"/>
    <cellStyle name="Migliaia [0] 53 2 2" xfId="658" xr:uid="{00000000-0005-0000-0000-000047060000}"/>
    <cellStyle name="Migliaia [0] 53 2 2 2" xfId="4717" xr:uid="{00000000-0005-0000-0000-000048060000}"/>
    <cellStyle name="Migliaia [0] 53 2 2 3" xfId="5662" xr:uid="{00000000-0005-0000-0000-000049060000}"/>
    <cellStyle name="Migliaia [0] 53 2 3" xfId="3391" xr:uid="{00000000-0005-0000-0000-00004A060000}"/>
    <cellStyle name="Migliaia [0] 53 2 4" xfId="4716" xr:uid="{00000000-0005-0000-0000-00004B060000}"/>
    <cellStyle name="Migliaia [0] 53 2 5" xfId="5661" xr:uid="{00000000-0005-0000-0000-00004C060000}"/>
    <cellStyle name="Migliaia [0] 53 3" xfId="659" xr:uid="{00000000-0005-0000-0000-00004D060000}"/>
    <cellStyle name="Migliaia [0] 53 3 2" xfId="4718" xr:uid="{00000000-0005-0000-0000-00004E060000}"/>
    <cellStyle name="Migliaia [0] 53 3 3" xfId="5663" xr:uid="{00000000-0005-0000-0000-00004F060000}"/>
    <cellStyle name="Migliaia [0] 53 4" xfId="2628" xr:uid="{00000000-0005-0000-0000-000050060000}"/>
    <cellStyle name="Migliaia [0] 53 5" xfId="4715" xr:uid="{00000000-0005-0000-0000-000051060000}"/>
    <cellStyle name="Migliaia [0] 53 6" xfId="5660" xr:uid="{00000000-0005-0000-0000-000052060000}"/>
    <cellStyle name="Migliaia [0] 54" xfId="660" xr:uid="{00000000-0005-0000-0000-000053060000}"/>
    <cellStyle name="Migliaia [0] 54 2" xfId="661" xr:uid="{00000000-0005-0000-0000-000054060000}"/>
    <cellStyle name="Migliaia [0] 54 2 2" xfId="662" xr:uid="{00000000-0005-0000-0000-000055060000}"/>
    <cellStyle name="Migliaia [0] 54 2 2 2" xfId="4721" xr:uid="{00000000-0005-0000-0000-000056060000}"/>
    <cellStyle name="Migliaia [0] 54 2 2 3" xfId="5666" xr:uid="{00000000-0005-0000-0000-000057060000}"/>
    <cellStyle name="Migliaia [0] 54 2 3" xfId="3392" xr:uid="{00000000-0005-0000-0000-000058060000}"/>
    <cellStyle name="Migliaia [0] 54 2 4" xfId="4720" xr:uid="{00000000-0005-0000-0000-000059060000}"/>
    <cellStyle name="Migliaia [0] 54 2 5" xfId="5665" xr:uid="{00000000-0005-0000-0000-00005A060000}"/>
    <cellStyle name="Migliaia [0] 54 3" xfId="663" xr:uid="{00000000-0005-0000-0000-00005B060000}"/>
    <cellStyle name="Migliaia [0] 54 3 2" xfId="4722" xr:uid="{00000000-0005-0000-0000-00005C060000}"/>
    <cellStyle name="Migliaia [0] 54 3 3" xfId="5667" xr:uid="{00000000-0005-0000-0000-00005D060000}"/>
    <cellStyle name="Migliaia [0] 54 4" xfId="2629" xr:uid="{00000000-0005-0000-0000-00005E060000}"/>
    <cellStyle name="Migliaia [0] 54 5" xfId="4719" xr:uid="{00000000-0005-0000-0000-00005F060000}"/>
    <cellStyle name="Migliaia [0] 54 6" xfId="5664" xr:uid="{00000000-0005-0000-0000-000060060000}"/>
    <cellStyle name="Migliaia [0] 55" xfId="664" xr:uid="{00000000-0005-0000-0000-000061060000}"/>
    <cellStyle name="Migliaia [0] 55 2" xfId="665" xr:uid="{00000000-0005-0000-0000-000062060000}"/>
    <cellStyle name="Migliaia [0] 55 2 2" xfId="666" xr:uid="{00000000-0005-0000-0000-000063060000}"/>
    <cellStyle name="Migliaia [0] 55 2 2 2" xfId="4725" xr:uid="{00000000-0005-0000-0000-000064060000}"/>
    <cellStyle name="Migliaia [0] 55 2 2 3" xfId="5670" xr:uid="{00000000-0005-0000-0000-000065060000}"/>
    <cellStyle name="Migliaia [0] 55 2 3" xfId="3393" xr:uid="{00000000-0005-0000-0000-000066060000}"/>
    <cellStyle name="Migliaia [0] 55 2 4" xfId="4724" xr:uid="{00000000-0005-0000-0000-000067060000}"/>
    <cellStyle name="Migliaia [0] 55 2 5" xfId="5669" xr:uid="{00000000-0005-0000-0000-000068060000}"/>
    <cellStyle name="Migliaia [0] 55 3" xfId="667" xr:uid="{00000000-0005-0000-0000-000069060000}"/>
    <cellStyle name="Migliaia [0] 55 3 2" xfId="4726" xr:uid="{00000000-0005-0000-0000-00006A060000}"/>
    <cellStyle name="Migliaia [0] 55 3 3" xfId="5671" xr:uid="{00000000-0005-0000-0000-00006B060000}"/>
    <cellStyle name="Migliaia [0] 55 4" xfId="2630" xr:uid="{00000000-0005-0000-0000-00006C060000}"/>
    <cellStyle name="Migliaia [0] 55 5" xfId="4723" xr:uid="{00000000-0005-0000-0000-00006D060000}"/>
    <cellStyle name="Migliaia [0] 55 6" xfId="5668" xr:uid="{00000000-0005-0000-0000-00006E060000}"/>
    <cellStyle name="Migliaia [0] 56" xfId="668" xr:uid="{00000000-0005-0000-0000-00006F060000}"/>
    <cellStyle name="Migliaia [0] 56 2" xfId="669" xr:uid="{00000000-0005-0000-0000-000070060000}"/>
    <cellStyle name="Migliaia [0] 56 2 2" xfId="670" xr:uid="{00000000-0005-0000-0000-000071060000}"/>
    <cellStyle name="Migliaia [0] 56 2 2 2" xfId="4729" xr:uid="{00000000-0005-0000-0000-000072060000}"/>
    <cellStyle name="Migliaia [0] 56 2 2 3" xfId="5674" xr:uid="{00000000-0005-0000-0000-000073060000}"/>
    <cellStyle name="Migliaia [0] 56 2 3" xfId="3394" xr:uid="{00000000-0005-0000-0000-000074060000}"/>
    <cellStyle name="Migliaia [0] 56 2 4" xfId="4728" xr:uid="{00000000-0005-0000-0000-000075060000}"/>
    <cellStyle name="Migliaia [0] 56 2 5" xfId="5673" xr:uid="{00000000-0005-0000-0000-000076060000}"/>
    <cellStyle name="Migliaia [0] 56 3" xfId="671" xr:uid="{00000000-0005-0000-0000-000077060000}"/>
    <cellStyle name="Migliaia [0] 56 3 2" xfId="4730" xr:uid="{00000000-0005-0000-0000-000078060000}"/>
    <cellStyle name="Migliaia [0] 56 3 3" xfId="5675" xr:uid="{00000000-0005-0000-0000-000079060000}"/>
    <cellStyle name="Migliaia [0] 56 4" xfId="2631" xr:uid="{00000000-0005-0000-0000-00007A060000}"/>
    <cellStyle name="Migliaia [0] 56 5" xfId="4727" xr:uid="{00000000-0005-0000-0000-00007B060000}"/>
    <cellStyle name="Migliaia [0] 56 6" xfId="5672" xr:uid="{00000000-0005-0000-0000-00007C060000}"/>
    <cellStyle name="Migliaia [0] 57" xfId="672" xr:uid="{00000000-0005-0000-0000-00007D060000}"/>
    <cellStyle name="Migliaia [0] 57 2" xfId="673" xr:uid="{00000000-0005-0000-0000-00007E060000}"/>
    <cellStyle name="Migliaia [0] 57 2 2" xfId="674" xr:uid="{00000000-0005-0000-0000-00007F060000}"/>
    <cellStyle name="Migliaia [0] 57 2 2 2" xfId="4733" xr:uid="{00000000-0005-0000-0000-000080060000}"/>
    <cellStyle name="Migliaia [0] 57 2 2 3" xfId="5678" xr:uid="{00000000-0005-0000-0000-000081060000}"/>
    <cellStyle name="Migliaia [0] 57 2 3" xfId="3395" xr:uid="{00000000-0005-0000-0000-000082060000}"/>
    <cellStyle name="Migliaia [0] 57 2 4" xfId="4732" xr:uid="{00000000-0005-0000-0000-000083060000}"/>
    <cellStyle name="Migliaia [0] 57 2 5" xfId="5677" xr:uid="{00000000-0005-0000-0000-000084060000}"/>
    <cellStyle name="Migliaia [0] 57 3" xfId="675" xr:uid="{00000000-0005-0000-0000-000085060000}"/>
    <cellStyle name="Migliaia [0] 57 3 2" xfId="4734" xr:uid="{00000000-0005-0000-0000-000086060000}"/>
    <cellStyle name="Migliaia [0] 57 3 3" xfId="5679" xr:uid="{00000000-0005-0000-0000-000087060000}"/>
    <cellStyle name="Migliaia [0] 57 4" xfId="2632" xr:uid="{00000000-0005-0000-0000-000088060000}"/>
    <cellStyle name="Migliaia [0] 57 5" xfId="4731" xr:uid="{00000000-0005-0000-0000-000089060000}"/>
    <cellStyle name="Migliaia [0] 57 6" xfId="5676" xr:uid="{00000000-0005-0000-0000-00008A060000}"/>
    <cellStyle name="Migliaia [0] 58" xfId="676" xr:uid="{00000000-0005-0000-0000-00008B060000}"/>
    <cellStyle name="Migliaia [0] 58 2" xfId="677" xr:uid="{00000000-0005-0000-0000-00008C060000}"/>
    <cellStyle name="Migliaia [0] 58 2 2" xfId="678" xr:uid="{00000000-0005-0000-0000-00008D060000}"/>
    <cellStyle name="Migliaia [0] 58 2 2 2" xfId="4737" xr:uid="{00000000-0005-0000-0000-00008E060000}"/>
    <cellStyle name="Migliaia [0] 58 2 2 3" xfId="5682" xr:uid="{00000000-0005-0000-0000-00008F060000}"/>
    <cellStyle name="Migliaia [0] 58 2 3" xfId="3396" xr:uid="{00000000-0005-0000-0000-000090060000}"/>
    <cellStyle name="Migliaia [0] 58 2 4" xfId="4736" xr:uid="{00000000-0005-0000-0000-000091060000}"/>
    <cellStyle name="Migliaia [0] 58 2 5" xfId="5681" xr:uid="{00000000-0005-0000-0000-000092060000}"/>
    <cellStyle name="Migliaia [0] 58 3" xfId="679" xr:uid="{00000000-0005-0000-0000-000093060000}"/>
    <cellStyle name="Migliaia [0] 58 3 2" xfId="4738" xr:uid="{00000000-0005-0000-0000-000094060000}"/>
    <cellStyle name="Migliaia [0] 58 3 3" xfId="5683" xr:uid="{00000000-0005-0000-0000-000095060000}"/>
    <cellStyle name="Migliaia [0] 58 4" xfId="2633" xr:uid="{00000000-0005-0000-0000-000096060000}"/>
    <cellStyle name="Migliaia [0] 58 5" xfId="4735" xr:uid="{00000000-0005-0000-0000-000097060000}"/>
    <cellStyle name="Migliaia [0] 58 6" xfId="5680" xr:uid="{00000000-0005-0000-0000-000098060000}"/>
    <cellStyle name="Migliaia [0] 59" xfId="680" xr:uid="{00000000-0005-0000-0000-000099060000}"/>
    <cellStyle name="Migliaia [0] 59 2" xfId="681" xr:uid="{00000000-0005-0000-0000-00009A060000}"/>
    <cellStyle name="Migliaia [0] 59 2 2" xfId="682" xr:uid="{00000000-0005-0000-0000-00009B060000}"/>
    <cellStyle name="Migliaia [0] 59 2 2 2" xfId="4741" xr:uid="{00000000-0005-0000-0000-00009C060000}"/>
    <cellStyle name="Migliaia [0] 59 2 2 3" xfId="5686" xr:uid="{00000000-0005-0000-0000-00009D060000}"/>
    <cellStyle name="Migliaia [0] 59 2 3" xfId="3397" xr:uid="{00000000-0005-0000-0000-00009E060000}"/>
    <cellStyle name="Migliaia [0] 59 2 4" xfId="4740" xr:uid="{00000000-0005-0000-0000-00009F060000}"/>
    <cellStyle name="Migliaia [0] 59 2 5" xfId="5685" xr:uid="{00000000-0005-0000-0000-0000A0060000}"/>
    <cellStyle name="Migliaia [0] 59 3" xfId="683" xr:uid="{00000000-0005-0000-0000-0000A1060000}"/>
    <cellStyle name="Migliaia [0] 59 3 2" xfId="4742" xr:uid="{00000000-0005-0000-0000-0000A2060000}"/>
    <cellStyle name="Migliaia [0] 59 3 3" xfId="5687" xr:uid="{00000000-0005-0000-0000-0000A3060000}"/>
    <cellStyle name="Migliaia [0] 59 4" xfId="2634" xr:uid="{00000000-0005-0000-0000-0000A4060000}"/>
    <cellStyle name="Migliaia [0] 59 5" xfId="4739" xr:uid="{00000000-0005-0000-0000-0000A5060000}"/>
    <cellStyle name="Migliaia [0] 59 6" xfId="5684" xr:uid="{00000000-0005-0000-0000-0000A6060000}"/>
    <cellStyle name="Migliaia [0] 6" xfId="684" xr:uid="{00000000-0005-0000-0000-0000A7060000}"/>
    <cellStyle name="Migliaia [0] 6 2" xfId="685" xr:uid="{00000000-0005-0000-0000-0000A8060000}"/>
    <cellStyle name="Migliaia [0] 6 2 2" xfId="686" xr:uid="{00000000-0005-0000-0000-0000A9060000}"/>
    <cellStyle name="Migliaia [0] 6 2 2 2" xfId="4745" xr:uid="{00000000-0005-0000-0000-0000AA060000}"/>
    <cellStyle name="Migliaia [0] 6 2 2 3" xfId="5690" xr:uid="{00000000-0005-0000-0000-0000AB060000}"/>
    <cellStyle name="Migliaia [0] 6 2 3" xfId="3398" xr:uid="{00000000-0005-0000-0000-0000AC060000}"/>
    <cellStyle name="Migliaia [0] 6 2 4" xfId="4744" xr:uid="{00000000-0005-0000-0000-0000AD060000}"/>
    <cellStyle name="Migliaia [0] 6 2 5" xfId="5689" xr:uid="{00000000-0005-0000-0000-0000AE060000}"/>
    <cellStyle name="Migliaia [0] 6 3" xfId="687" xr:uid="{00000000-0005-0000-0000-0000AF060000}"/>
    <cellStyle name="Migliaia [0] 6 3 2" xfId="4746" xr:uid="{00000000-0005-0000-0000-0000B0060000}"/>
    <cellStyle name="Migliaia [0] 6 3 3" xfId="5691" xr:uid="{00000000-0005-0000-0000-0000B1060000}"/>
    <cellStyle name="Migliaia [0] 6 4" xfId="2635" xr:uid="{00000000-0005-0000-0000-0000B2060000}"/>
    <cellStyle name="Migliaia [0] 6 5" xfId="4743" xr:uid="{00000000-0005-0000-0000-0000B3060000}"/>
    <cellStyle name="Migliaia [0] 6 6" xfId="5688" xr:uid="{00000000-0005-0000-0000-0000B4060000}"/>
    <cellStyle name="Migliaia [0] 7" xfId="688" xr:uid="{00000000-0005-0000-0000-0000B5060000}"/>
    <cellStyle name="Migliaia [0] 7 2" xfId="689" xr:uid="{00000000-0005-0000-0000-0000B6060000}"/>
    <cellStyle name="Migliaia [0] 7 2 2" xfId="690" xr:uid="{00000000-0005-0000-0000-0000B7060000}"/>
    <cellStyle name="Migliaia [0] 7 2 2 2" xfId="4749" xr:uid="{00000000-0005-0000-0000-0000B8060000}"/>
    <cellStyle name="Migliaia [0] 7 2 2 3" xfId="5694" xr:uid="{00000000-0005-0000-0000-0000B9060000}"/>
    <cellStyle name="Migliaia [0] 7 2 3" xfId="3399" xr:uid="{00000000-0005-0000-0000-0000BA060000}"/>
    <cellStyle name="Migliaia [0] 7 2 4" xfId="4748" xr:uid="{00000000-0005-0000-0000-0000BB060000}"/>
    <cellStyle name="Migliaia [0] 7 2 5" xfId="5693" xr:uid="{00000000-0005-0000-0000-0000BC060000}"/>
    <cellStyle name="Migliaia [0] 7 3" xfId="691" xr:uid="{00000000-0005-0000-0000-0000BD060000}"/>
    <cellStyle name="Migliaia [0] 7 3 2" xfId="4750" xr:uid="{00000000-0005-0000-0000-0000BE060000}"/>
    <cellStyle name="Migliaia [0] 7 3 3" xfId="5695" xr:uid="{00000000-0005-0000-0000-0000BF060000}"/>
    <cellStyle name="Migliaia [0] 7 4" xfId="2636" xr:uid="{00000000-0005-0000-0000-0000C0060000}"/>
    <cellStyle name="Migliaia [0] 7 5" xfId="4747" xr:uid="{00000000-0005-0000-0000-0000C1060000}"/>
    <cellStyle name="Migliaia [0] 7 6" xfId="5692" xr:uid="{00000000-0005-0000-0000-0000C2060000}"/>
    <cellStyle name="Migliaia [0] 8" xfId="692" xr:uid="{00000000-0005-0000-0000-0000C3060000}"/>
    <cellStyle name="Migliaia [0] 8 2" xfId="693" xr:uid="{00000000-0005-0000-0000-0000C4060000}"/>
    <cellStyle name="Migliaia [0] 8 2 2" xfId="694" xr:uid="{00000000-0005-0000-0000-0000C5060000}"/>
    <cellStyle name="Migliaia [0] 8 2 2 2" xfId="4753" xr:uid="{00000000-0005-0000-0000-0000C6060000}"/>
    <cellStyle name="Migliaia [0] 8 2 2 3" xfId="5698" xr:uid="{00000000-0005-0000-0000-0000C7060000}"/>
    <cellStyle name="Migliaia [0] 8 2 3" xfId="3400" xr:uid="{00000000-0005-0000-0000-0000C8060000}"/>
    <cellStyle name="Migliaia [0] 8 2 4" xfId="4752" xr:uid="{00000000-0005-0000-0000-0000C9060000}"/>
    <cellStyle name="Migliaia [0] 8 2 5" xfId="5697" xr:uid="{00000000-0005-0000-0000-0000CA060000}"/>
    <cellStyle name="Migliaia [0] 8 3" xfId="695" xr:uid="{00000000-0005-0000-0000-0000CB060000}"/>
    <cellStyle name="Migliaia [0] 8 3 2" xfId="4754" xr:uid="{00000000-0005-0000-0000-0000CC060000}"/>
    <cellStyle name="Migliaia [0] 8 3 3" xfId="5699" xr:uid="{00000000-0005-0000-0000-0000CD060000}"/>
    <cellStyle name="Migliaia [0] 8 4" xfId="2637" xr:uid="{00000000-0005-0000-0000-0000CE060000}"/>
    <cellStyle name="Migliaia [0] 8 5" xfId="4751" xr:uid="{00000000-0005-0000-0000-0000CF060000}"/>
    <cellStyle name="Migliaia [0] 8 6" xfId="5696" xr:uid="{00000000-0005-0000-0000-0000D0060000}"/>
    <cellStyle name="Migliaia [0] 9" xfId="696" xr:uid="{00000000-0005-0000-0000-0000D1060000}"/>
    <cellStyle name="Migliaia [0] 9 2" xfId="697" xr:uid="{00000000-0005-0000-0000-0000D2060000}"/>
    <cellStyle name="Migliaia [0] 9 2 2" xfId="698" xr:uid="{00000000-0005-0000-0000-0000D3060000}"/>
    <cellStyle name="Migliaia [0] 9 2 2 2" xfId="4757" xr:uid="{00000000-0005-0000-0000-0000D4060000}"/>
    <cellStyle name="Migliaia [0] 9 2 2 3" xfId="5702" xr:uid="{00000000-0005-0000-0000-0000D5060000}"/>
    <cellStyle name="Migliaia [0] 9 2 3" xfId="3401" xr:uid="{00000000-0005-0000-0000-0000D6060000}"/>
    <cellStyle name="Migliaia [0] 9 2 4" xfId="4756" xr:uid="{00000000-0005-0000-0000-0000D7060000}"/>
    <cellStyle name="Migliaia [0] 9 2 5" xfId="5701" xr:uid="{00000000-0005-0000-0000-0000D8060000}"/>
    <cellStyle name="Migliaia [0] 9 3" xfId="699" xr:uid="{00000000-0005-0000-0000-0000D9060000}"/>
    <cellStyle name="Migliaia [0] 9 3 2" xfId="4758" xr:uid="{00000000-0005-0000-0000-0000DA060000}"/>
    <cellStyle name="Migliaia [0] 9 3 3" xfId="5703" xr:uid="{00000000-0005-0000-0000-0000DB060000}"/>
    <cellStyle name="Migliaia [0] 9 4" xfId="2638" xr:uid="{00000000-0005-0000-0000-0000DC060000}"/>
    <cellStyle name="Migliaia [0] 9 5" xfId="4755" xr:uid="{00000000-0005-0000-0000-0000DD060000}"/>
    <cellStyle name="Migliaia [0] 9 6" xfId="5700" xr:uid="{00000000-0005-0000-0000-0000DE060000}"/>
    <cellStyle name="Migliaia 10" xfId="700" xr:uid="{00000000-0005-0000-0000-0000DF060000}"/>
    <cellStyle name="Migliaia 10 2" xfId="701" xr:uid="{00000000-0005-0000-0000-0000E0060000}"/>
    <cellStyle name="Migliaia 10 2 2" xfId="702" xr:uid="{00000000-0005-0000-0000-0000E1060000}"/>
    <cellStyle name="Migliaia 10 2 2 2" xfId="3642" xr:uid="{00000000-0005-0000-0000-0000E2060000}"/>
    <cellStyle name="Migliaia 10 2 2 3" xfId="4761" xr:uid="{00000000-0005-0000-0000-0000E3060000}"/>
    <cellStyle name="Migliaia 10 2 2 4" xfId="5706" xr:uid="{00000000-0005-0000-0000-0000E4060000}"/>
    <cellStyle name="Migliaia 10 2 3" xfId="2708" xr:uid="{00000000-0005-0000-0000-0000E5060000}"/>
    <cellStyle name="Migliaia 10 2 4" xfId="4760" xr:uid="{00000000-0005-0000-0000-0000E6060000}"/>
    <cellStyle name="Migliaia 10 2 5" xfId="5705" xr:uid="{00000000-0005-0000-0000-0000E7060000}"/>
    <cellStyle name="Migliaia 10 3" xfId="703" xr:uid="{00000000-0005-0000-0000-0000E8060000}"/>
    <cellStyle name="Migliaia 10 3 2" xfId="704" xr:uid="{00000000-0005-0000-0000-0000E9060000}"/>
    <cellStyle name="Migliaia 10 3 2 2" xfId="705" xr:uid="{00000000-0005-0000-0000-0000EA060000}"/>
    <cellStyle name="Migliaia 10 3 2 2 2" xfId="4764" xr:uid="{00000000-0005-0000-0000-0000EB060000}"/>
    <cellStyle name="Migliaia 10 3 2 2 3" xfId="5709" xr:uid="{00000000-0005-0000-0000-0000EC060000}"/>
    <cellStyle name="Migliaia 10 3 2 3" xfId="2851" xr:uid="{00000000-0005-0000-0000-0000ED060000}"/>
    <cellStyle name="Migliaia 10 3 2 4" xfId="4763" xr:uid="{00000000-0005-0000-0000-0000EE060000}"/>
    <cellStyle name="Migliaia 10 3 2 5" xfId="5708" xr:uid="{00000000-0005-0000-0000-0000EF060000}"/>
    <cellStyle name="Migliaia 10 3 3" xfId="2852" xr:uid="{00000000-0005-0000-0000-0000F0060000}"/>
    <cellStyle name="Migliaia 10 3 3 2" xfId="3644" xr:uid="{00000000-0005-0000-0000-0000F1060000}"/>
    <cellStyle name="Migliaia 10 3 4" xfId="3643" xr:uid="{00000000-0005-0000-0000-0000F2060000}"/>
    <cellStyle name="Migliaia 10 3 5" xfId="2850" xr:uid="{00000000-0005-0000-0000-0000F3060000}"/>
    <cellStyle name="Migliaia 10 3 6" xfId="4762" xr:uid="{00000000-0005-0000-0000-0000F4060000}"/>
    <cellStyle name="Migliaia 10 3 7" xfId="5707" xr:uid="{00000000-0005-0000-0000-0000F5060000}"/>
    <cellStyle name="Migliaia 10 4" xfId="706" xr:uid="{00000000-0005-0000-0000-0000F6060000}"/>
    <cellStyle name="Migliaia 10 4 2" xfId="707" xr:uid="{00000000-0005-0000-0000-0000F7060000}"/>
    <cellStyle name="Migliaia 10 4 2 2" xfId="3646" xr:uid="{00000000-0005-0000-0000-0000F8060000}"/>
    <cellStyle name="Migliaia 10 4 2 3" xfId="2854" xr:uid="{00000000-0005-0000-0000-0000F9060000}"/>
    <cellStyle name="Migliaia 10 4 2 4" xfId="4766" xr:uid="{00000000-0005-0000-0000-0000FA060000}"/>
    <cellStyle name="Migliaia 10 4 2 5" xfId="5711" xr:uid="{00000000-0005-0000-0000-0000FB060000}"/>
    <cellStyle name="Migliaia 10 4 3" xfId="3645" xr:uid="{00000000-0005-0000-0000-0000FC060000}"/>
    <cellStyle name="Migliaia 10 4 4" xfId="2853" xr:uid="{00000000-0005-0000-0000-0000FD060000}"/>
    <cellStyle name="Migliaia 10 4 5" xfId="4765" xr:uid="{00000000-0005-0000-0000-0000FE060000}"/>
    <cellStyle name="Migliaia 10 4 6" xfId="5710" xr:uid="{00000000-0005-0000-0000-0000FF060000}"/>
    <cellStyle name="Migliaia 10 5" xfId="708" xr:uid="{00000000-0005-0000-0000-000000070000}"/>
    <cellStyle name="Migliaia 10 5 2" xfId="2855" xr:uid="{00000000-0005-0000-0000-000001070000}"/>
    <cellStyle name="Migliaia 10 5 3" xfId="4767" xr:uid="{00000000-0005-0000-0000-000002070000}"/>
    <cellStyle name="Migliaia 10 5 4" xfId="5712" xr:uid="{00000000-0005-0000-0000-000003070000}"/>
    <cellStyle name="Migliaia 10 6" xfId="2639" xr:uid="{00000000-0005-0000-0000-000004070000}"/>
    <cellStyle name="Migliaia 10 7" xfId="4759" xr:uid="{00000000-0005-0000-0000-000005070000}"/>
    <cellStyle name="Migliaia 10 8" xfId="5704" xr:uid="{00000000-0005-0000-0000-000006070000}"/>
    <cellStyle name="Migliaia 11" xfId="709" xr:uid="{00000000-0005-0000-0000-000007070000}"/>
    <cellStyle name="Migliaia 11 2" xfId="710" xr:uid="{00000000-0005-0000-0000-000008070000}"/>
    <cellStyle name="Migliaia 11 2 2" xfId="711" xr:uid="{00000000-0005-0000-0000-000009070000}"/>
    <cellStyle name="Migliaia 11 2 2 2" xfId="3647" xr:uid="{00000000-0005-0000-0000-00000A070000}"/>
    <cellStyle name="Migliaia 11 2 2 3" xfId="4770" xr:uid="{00000000-0005-0000-0000-00000B070000}"/>
    <cellStyle name="Migliaia 11 2 2 4" xfId="5715" xr:uid="{00000000-0005-0000-0000-00000C070000}"/>
    <cellStyle name="Migliaia 11 2 3" xfId="2709" xr:uid="{00000000-0005-0000-0000-00000D070000}"/>
    <cellStyle name="Migliaia 11 2 4" xfId="4769" xr:uid="{00000000-0005-0000-0000-00000E070000}"/>
    <cellStyle name="Migliaia 11 2 5" xfId="5714" xr:uid="{00000000-0005-0000-0000-00000F070000}"/>
    <cellStyle name="Migliaia 11 3" xfId="712" xr:uid="{00000000-0005-0000-0000-000010070000}"/>
    <cellStyle name="Migliaia 11 3 2" xfId="713" xr:uid="{00000000-0005-0000-0000-000011070000}"/>
    <cellStyle name="Migliaia 11 3 2 2" xfId="714" xr:uid="{00000000-0005-0000-0000-000012070000}"/>
    <cellStyle name="Migliaia 11 3 2 2 2" xfId="4773" xr:uid="{00000000-0005-0000-0000-000013070000}"/>
    <cellStyle name="Migliaia 11 3 2 2 3" xfId="5718" xr:uid="{00000000-0005-0000-0000-000014070000}"/>
    <cellStyle name="Migliaia 11 3 2 3" xfId="2857" xr:uid="{00000000-0005-0000-0000-000015070000}"/>
    <cellStyle name="Migliaia 11 3 2 4" xfId="4772" xr:uid="{00000000-0005-0000-0000-000016070000}"/>
    <cellStyle name="Migliaia 11 3 2 5" xfId="5717" xr:uid="{00000000-0005-0000-0000-000017070000}"/>
    <cellStyle name="Migliaia 11 3 3" xfId="2858" xr:uid="{00000000-0005-0000-0000-000018070000}"/>
    <cellStyle name="Migliaia 11 3 3 2" xfId="3649" xr:uid="{00000000-0005-0000-0000-000019070000}"/>
    <cellStyle name="Migliaia 11 3 4" xfId="3648" xr:uid="{00000000-0005-0000-0000-00001A070000}"/>
    <cellStyle name="Migliaia 11 3 5" xfId="2856" xr:uid="{00000000-0005-0000-0000-00001B070000}"/>
    <cellStyle name="Migliaia 11 3 6" xfId="4771" xr:uid="{00000000-0005-0000-0000-00001C070000}"/>
    <cellStyle name="Migliaia 11 3 7" xfId="5716" xr:uid="{00000000-0005-0000-0000-00001D070000}"/>
    <cellStyle name="Migliaia 11 4" xfId="715" xr:uid="{00000000-0005-0000-0000-00001E070000}"/>
    <cellStyle name="Migliaia 11 4 2" xfId="716" xr:uid="{00000000-0005-0000-0000-00001F070000}"/>
    <cellStyle name="Migliaia 11 4 2 2" xfId="3651" xr:uid="{00000000-0005-0000-0000-000020070000}"/>
    <cellStyle name="Migliaia 11 4 2 3" xfId="2860" xr:uid="{00000000-0005-0000-0000-000021070000}"/>
    <cellStyle name="Migliaia 11 4 2 4" xfId="4775" xr:uid="{00000000-0005-0000-0000-000022070000}"/>
    <cellStyle name="Migliaia 11 4 2 5" xfId="5720" xr:uid="{00000000-0005-0000-0000-000023070000}"/>
    <cellStyle name="Migliaia 11 4 3" xfId="3650" xr:uid="{00000000-0005-0000-0000-000024070000}"/>
    <cellStyle name="Migliaia 11 4 4" xfId="2859" xr:uid="{00000000-0005-0000-0000-000025070000}"/>
    <cellStyle name="Migliaia 11 4 5" xfId="4774" xr:uid="{00000000-0005-0000-0000-000026070000}"/>
    <cellStyle name="Migliaia 11 4 6" xfId="5719" xr:uid="{00000000-0005-0000-0000-000027070000}"/>
    <cellStyle name="Migliaia 11 5" xfId="717" xr:uid="{00000000-0005-0000-0000-000028070000}"/>
    <cellStyle name="Migliaia 11 5 2" xfId="2861" xr:uid="{00000000-0005-0000-0000-000029070000}"/>
    <cellStyle name="Migliaia 11 5 3" xfId="4776" xr:uid="{00000000-0005-0000-0000-00002A070000}"/>
    <cellStyle name="Migliaia 11 5 4" xfId="5721" xr:uid="{00000000-0005-0000-0000-00002B070000}"/>
    <cellStyle name="Migliaia 11 6" xfId="2640" xr:uid="{00000000-0005-0000-0000-00002C070000}"/>
    <cellStyle name="Migliaia 11 7" xfId="4768" xr:uid="{00000000-0005-0000-0000-00002D070000}"/>
    <cellStyle name="Migliaia 11 8" xfId="5713" xr:uid="{00000000-0005-0000-0000-00002E070000}"/>
    <cellStyle name="Migliaia 12" xfId="718" xr:uid="{00000000-0005-0000-0000-00002F070000}"/>
    <cellStyle name="Migliaia 12 2" xfId="719" xr:uid="{00000000-0005-0000-0000-000030070000}"/>
    <cellStyle name="Migliaia 12 2 2" xfId="720" xr:uid="{00000000-0005-0000-0000-000031070000}"/>
    <cellStyle name="Migliaia 12 2 2 2" xfId="3652" xr:uid="{00000000-0005-0000-0000-000032070000}"/>
    <cellStyle name="Migliaia 12 2 2 3" xfId="4779" xr:uid="{00000000-0005-0000-0000-000033070000}"/>
    <cellStyle name="Migliaia 12 2 2 4" xfId="5724" xr:uid="{00000000-0005-0000-0000-000034070000}"/>
    <cellStyle name="Migliaia 12 2 3" xfId="2710" xr:uid="{00000000-0005-0000-0000-000035070000}"/>
    <cellStyle name="Migliaia 12 2 4" xfId="4778" xr:uid="{00000000-0005-0000-0000-000036070000}"/>
    <cellStyle name="Migliaia 12 2 5" xfId="5723" xr:uid="{00000000-0005-0000-0000-000037070000}"/>
    <cellStyle name="Migliaia 12 3" xfId="721" xr:uid="{00000000-0005-0000-0000-000038070000}"/>
    <cellStyle name="Migliaia 12 3 2" xfId="722" xr:uid="{00000000-0005-0000-0000-000039070000}"/>
    <cellStyle name="Migliaia 12 3 2 2" xfId="723" xr:uid="{00000000-0005-0000-0000-00003A070000}"/>
    <cellStyle name="Migliaia 12 3 2 2 2" xfId="4782" xr:uid="{00000000-0005-0000-0000-00003B070000}"/>
    <cellStyle name="Migliaia 12 3 2 2 3" xfId="5727" xr:uid="{00000000-0005-0000-0000-00003C070000}"/>
    <cellStyle name="Migliaia 12 3 2 3" xfId="2863" xr:uid="{00000000-0005-0000-0000-00003D070000}"/>
    <cellStyle name="Migliaia 12 3 2 4" xfId="4781" xr:uid="{00000000-0005-0000-0000-00003E070000}"/>
    <cellStyle name="Migliaia 12 3 2 5" xfId="5726" xr:uid="{00000000-0005-0000-0000-00003F070000}"/>
    <cellStyle name="Migliaia 12 3 3" xfId="2864" xr:uid="{00000000-0005-0000-0000-000040070000}"/>
    <cellStyle name="Migliaia 12 3 3 2" xfId="3654" xr:uid="{00000000-0005-0000-0000-000041070000}"/>
    <cellStyle name="Migliaia 12 3 4" xfId="3653" xr:uid="{00000000-0005-0000-0000-000042070000}"/>
    <cellStyle name="Migliaia 12 3 5" xfId="2862" xr:uid="{00000000-0005-0000-0000-000043070000}"/>
    <cellStyle name="Migliaia 12 3 6" xfId="4780" xr:uid="{00000000-0005-0000-0000-000044070000}"/>
    <cellStyle name="Migliaia 12 3 7" xfId="5725" xr:uid="{00000000-0005-0000-0000-000045070000}"/>
    <cellStyle name="Migliaia 12 4" xfId="724" xr:uid="{00000000-0005-0000-0000-000046070000}"/>
    <cellStyle name="Migliaia 12 4 2" xfId="725" xr:uid="{00000000-0005-0000-0000-000047070000}"/>
    <cellStyle name="Migliaia 12 4 2 2" xfId="3656" xr:uid="{00000000-0005-0000-0000-000048070000}"/>
    <cellStyle name="Migliaia 12 4 2 3" xfId="2866" xr:uid="{00000000-0005-0000-0000-000049070000}"/>
    <cellStyle name="Migliaia 12 4 2 4" xfId="4784" xr:uid="{00000000-0005-0000-0000-00004A070000}"/>
    <cellStyle name="Migliaia 12 4 2 5" xfId="5729" xr:uid="{00000000-0005-0000-0000-00004B070000}"/>
    <cellStyle name="Migliaia 12 4 3" xfId="3655" xr:uid="{00000000-0005-0000-0000-00004C070000}"/>
    <cellStyle name="Migliaia 12 4 4" xfId="2865" xr:uid="{00000000-0005-0000-0000-00004D070000}"/>
    <cellStyle name="Migliaia 12 4 5" xfId="4783" xr:uid="{00000000-0005-0000-0000-00004E070000}"/>
    <cellStyle name="Migliaia 12 4 6" xfId="5728" xr:uid="{00000000-0005-0000-0000-00004F070000}"/>
    <cellStyle name="Migliaia 12 5" xfId="726" xr:uid="{00000000-0005-0000-0000-000050070000}"/>
    <cellStyle name="Migliaia 12 5 2" xfId="2867" xr:uid="{00000000-0005-0000-0000-000051070000}"/>
    <cellStyle name="Migliaia 12 5 3" xfId="4785" xr:uid="{00000000-0005-0000-0000-000052070000}"/>
    <cellStyle name="Migliaia 12 5 4" xfId="5730" xr:uid="{00000000-0005-0000-0000-000053070000}"/>
    <cellStyle name="Migliaia 12 6" xfId="2641" xr:uid="{00000000-0005-0000-0000-000054070000}"/>
    <cellStyle name="Migliaia 12 7" xfId="4777" xr:uid="{00000000-0005-0000-0000-000055070000}"/>
    <cellStyle name="Migliaia 12 8" xfId="5722" xr:uid="{00000000-0005-0000-0000-000056070000}"/>
    <cellStyle name="Migliaia 13" xfId="727" xr:uid="{00000000-0005-0000-0000-000057070000}"/>
    <cellStyle name="Migliaia 13 2" xfId="728" xr:uid="{00000000-0005-0000-0000-000058070000}"/>
    <cellStyle name="Migliaia 13 2 2" xfId="729" xr:uid="{00000000-0005-0000-0000-000059070000}"/>
    <cellStyle name="Migliaia 13 2 2 2" xfId="3657" xr:uid="{00000000-0005-0000-0000-00005A070000}"/>
    <cellStyle name="Migliaia 13 2 2 3" xfId="4788" xr:uid="{00000000-0005-0000-0000-00005B070000}"/>
    <cellStyle name="Migliaia 13 2 2 4" xfId="5733" xr:uid="{00000000-0005-0000-0000-00005C070000}"/>
    <cellStyle name="Migliaia 13 2 3" xfId="2711" xr:uid="{00000000-0005-0000-0000-00005D070000}"/>
    <cellStyle name="Migliaia 13 2 4" xfId="4787" xr:uid="{00000000-0005-0000-0000-00005E070000}"/>
    <cellStyle name="Migliaia 13 2 5" xfId="5732" xr:uid="{00000000-0005-0000-0000-00005F070000}"/>
    <cellStyle name="Migliaia 13 3" xfId="730" xr:uid="{00000000-0005-0000-0000-000060070000}"/>
    <cellStyle name="Migliaia 13 3 2" xfId="731" xr:uid="{00000000-0005-0000-0000-000061070000}"/>
    <cellStyle name="Migliaia 13 3 2 2" xfId="732" xr:uid="{00000000-0005-0000-0000-000062070000}"/>
    <cellStyle name="Migliaia 13 3 2 2 2" xfId="4791" xr:uid="{00000000-0005-0000-0000-000063070000}"/>
    <cellStyle name="Migliaia 13 3 2 2 3" xfId="5736" xr:uid="{00000000-0005-0000-0000-000064070000}"/>
    <cellStyle name="Migliaia 13 3 2 3" xfId="2869" xr:uid="{00000000-0005-0000-0000-000065070000}"/>
    <cellStyle name="Migliaia 13 3 2 4" xfId="4790" xr:uid="{00000000-0005-0000-0000-000066070000}"/>
    <cellStyle name="Migliaia 13 3 2 5" xfId="5735" xr:uid="{00000000-0005-0000-0000-000067070000}"/>
    <cellStyle name="Migliaia 13 3 3" xfId="2870" xr:uid="{00000000-0005-0000-0000-000068070000}"/>
    <cellStyle name="Migliaia 13 3 3 2" xfId="3659" xr:uid="{00000000-0005-0000-0000-000069070000}"/>
    <cellStyle name="Migliaia 13 3 4" xfId="3658" xr:uid="{00000000-0005-0000-0000-00006A070000}"/>
    <cellStyle name="Migliaia 13 3 5" xfId="2868" xr:uid="{00000000-0005-0000-0000-00006B070000}"/>
    <cellStyle name="Migliaia 13 3 6" xfId="4789" xr:uid="{00000000-0005-0000-0000-00006C070000}"/>
    <cellStyle name="Migliaia 13 3 7" xfId="5734" xr:uid="{00000000-0005-0000-0000-00006D070000}"/>
    <cellStyle name="Migliaia 13 4" xfId="733" xr:uid="{00000000-0005-0000-0000-00006E070000}"/>
    <cellStyle name="Migliaia 13 4 2" xfId="734" xr:uid="{00000000-0005-0000-0000-00006F070000}"/>
    <cellStyle name="Migliaia 13 4 2 2" xfId="3661" xr:uid="{00000000-0005-0000-0000-000070070000}"/>
    <cellStyle name="Migliaia 13 4 2 3" xfId="2872" xr:uid="{00000000-0005-0000-0000-000071070000}"/>
    <cellStyle name="Migliaia 13 4 2 4" xfId="4793" xr:uid="{00000000-0005-0000-0000-000072070000}"/>
    <cellStyle name="Migliaia 13 4 2 5" xfId="5738" xr:uid="{00000000-0005-0000-0000-000073070000}"/>
    <cellStyle name="Migliaia 13 4 3" xfId="3660" xr:uid="{00000000-0005-0000-0000-000074070000}"/>
    <cellStyle name="Migliaia 13 4 4" xfId="2871" xr:uid="{00000000-0005-0000-0000-000075070000}"/>
    <cellStyle name="Migliaia 13 4 5" xfId="4792" xr:uid="{00000000-0005-0000-0000-000076070000}"/>
    <cellStyle name="Migliaia 13 4 6" xfId="5737" xr:uid="{00000000-0005-0000-0000-000077070000}"/>
    <cellStyle name="Migliaia 13 5" xfId="735" xr:uid="{00000000-0005-0000-0000-000078070000}"/>
    <cellStyle name="Migliaia 13 5 2" xfId="2873" xr:uid="{00000000-0005-0000-0000-000079070000}"/>
    <cellStyle name="Migliaia 13 5 3" xfId="4794" xr:uid="{00000000-0005-0000-0000-00007A070000}"/>
    <cellStyle name="Migliaia 13 5 4" xfId="5739" xr:uid="{00000000-0005-0000-0000-00007B070000}"/>
    <cellStyle name="Migliaia 13 6" xfId="2642" xr:uid="{00000000-0005-0000-0000-00007C070000}"/>
    <cellStyle name="Migliaia 13 7" xfId="4786" xr:uid="{00000000-0005-0000-0000-00007D070000}"/>
    <cellStyle name="Migliaia 13 8" xfId="5731" xr:uid="{00000000-0005-0000-0000-00007E070000}"/>
    <cellStyle name="Migliaia 14" xfId="736" xr:uid="{00000000-0005-0000-0000-00007F070000}"/>
    <cellStyle name="Migliaia 14 2" xfId="737" xr:uid="{00000000-0005-0000-0000-000080070000}"/>
    <cellStyle name="Migliaia 14 2 2" xfId="738" xr:uid="{00000000-0005-0000-0000-000081070000}"/>
    <cellStyle name="Migliaia 14 2 2 2" xfId="3662" xr:uid="{00000000-0005-0000-0000-000082070000}"/>
    <cellStyle name="Migliaia 14 2 2 3" xfId="4797" xr:uid="{00000000-0005-0000-0000-000083070000}"/>
    <cellStyle name="Migliaia 14 2 2 4" xfId="5742" xr:uid="{00000000-0005-0000-0000-000084070000}"/>
    <cellStyle name="Migliaia 14 2 3" xfId="2712" xr:uid="{00000000-0005-0000-0000-000085070000}"/>
    <cellStyle name="Migliaia 14 2 4" xfId="4796" xr:uid="{00000000-0005-0000-0000-000086070000}"/>
    <cellStyle name="Migliaia 14 2 5" xfId="5741" xr:uid="{00000000-0005-0000-0000-000087070000}"/>
    <cellStyle name="Migliaia 14 3" xfId="739" xr:uid="{00000000-0005-0000-0000-000088070000}"/>
    <cellStyle name="Migliaia 14 3 2" xfId="740" xr:uid="{00000000-0005-0000-0000-000089070000}"/>
    <cellStyle name="Migliaia 14 3 2 2" xfId="741" xr:uid="{00000000-0005-0000-0000-00008A070000}"/>
    <cellStyle name="Migliaia 14 3 2 2 2" xfId="4800" xr:uid="{00000000-0005-0000-0000-00008B070000}"/>
    <cellStyle name="Migliaia 14 3 2 2 3" xfId="5745" xr:uid="{00000000-0005-0000-0000-00008C070000}"/>
    <cellStyle name="Migliaia 14 3 2 3" xfId="2875" xr:uid="{00000000-0005-0000-0000-00008D070000}"/>
    <cellStyle name="Migliaia 14 3 2 4" xfId="4799" xr:uid="{00000000-0005-0000-0000-00008E070000}"/>
    <cellStyle name="Migliaia 14 3 2 5" xfId="5744" xr:uid="{00000000-0005-0000-0000-00008F070000}"/>
    <cellStyle name="Migliaia 14 3 3" xfId="2876" xr:uid="{00000000-0005-0000-0000-000090070000}"/>
    <cellStyle name="Migliaia 14 3 3 2" xfId="3664" xr:uid="{00000000-0005-0000-0000-000091070000}"/>
    <cellStyle name="Migliaia 14 3 4" xfId="3663" xr:uid="{00000000-0005-0000-0000-000092070000}"/>
    <cellStyle name="Migliaia 14 3 5" xfId="2874" xr:uid="{00000000-0005-0000-0000-000093070000}"/>
    <cellStyle name="Migliaia 14 3 6" xfId="4798" xr:uid="{00000000-0005-0000-0000-000094070000}"/>
    <cellStyle name="Migliaia 14 3 7" xfId="5743" xr:uid="{00000000-0005-0000-0000-000095070000}"/>
    <cellStyle name="Migliaia 14 4" xfId="742" xr:uid="{00000000-0005-0000-0000-000096070000}"/>
    <cellStyle name="Migliaia 14 4 2" xfId="743" xr:uid="{00000000-0005-0000-0000-000097070000}"/>
    <cellStyle name="Migliaia 14 4 2 2" xfId="3666" xr:uid="{00000000-0005-0000-0000-000098070000}"/>
    <cellStyle name="Migliaia 14 4 2 3" xfId="2878" xr:uid="{00000000-0005-0000-0000-000099070000}"/>
    <cellStyle name="Migliaia 14 4 2 4" xfId="4802" xr:uid="{00000000-0005-0000-0000-00009A070000}"/>
    <cellStyle name="Migliaia 14 4 2 5" xfId="5747" xr:uid="{00000000-0005-0000-0000-00009B070000}"/>
    <cellStyle name="Migliaia 14 4 3" xfId="3665" xr:uid="{00000000-0005-0000-0000-00009C070000}"/>
    <cellStyle name="Migliaia 14 4 4" xfId="2877" xr:uid="{00000000-0005-0000-0000-00009D070000}"/>
    <cellStyle name="Migliaia 14 4 5" xfId="4801" xr:uid="{00000000-0005-0000-0000-00009E070000}"/>
    <cellStyle name="Migliaia 14 4 6" xfId="5746" xr:uid="{00000000-0005-0000-0000-00009F070000}"/>
    <cellStyle name="Migliaia 14 5" xfId="744" xr:uid="{00000000-0005-0000-0000-0000A0070000}"/>
    <cellStyle name="Migliaia 14 5 2" xfId="2879" xr:uid="{00000000-0005-0000-0000-0000A1070000}"/>
    <cellStyle name="Migliaia 14 5 3" xfId="4803" xr:uid="{00000000-0005-0000-0000-0000A2070000}"/>
    <cellStyle name="Migliaia 14 5 4" xfId="5748" xr:uid="{00000000-0005-0000-0000-0000A3070000}"/>
    <cellStyle name="Migliaia 14 6" xfId="2643" xr:uid="{00000000-0005-0000-0000-0000A4070000}"/>
    <cellStyle name="Migliaia 14 7" xfId="4795" xr:uid="{00000000-0005-0000-0000-0000A5070000}"/>
    <cellStyle name="Migliaia 14 8" xfId="5740" xr:uid="{00000000-0005-0000-0000-0000A6070000}"/>
    <cellStyle name="Migliaia 15" xfId="745" xr:uid="{00000000-0005-0000-0000-0000A7070000}"/>
    <cellStyle name="Migliaia 15 2" xfId="746" xr:uid="{00000000-0005-0000-0000-0000A8070000}"/>
    <cellStyle name="Migliaia 15 2 2" xfId="747" xr:uid="{00000000-0005-0000-0000-0000A9070000}"/>
    <cellStyle name="Migliaia 15 2 2 2" xfId="3667" xr:uid="{00000000-0005-0000-0000-0000AA070000}"/>
    <cellStyle name="Migliaia 15 2 2 3" xfId="4806" xr:uid="{00000000-0005-0000-0000-0000AB070000}"/>
    <cellStyle name="Migliaia 15 2 2 4" xfId="5751" xr:uid="{00000000-0005-0000-0000-0000AC070000}"/>
    <cellStyle name="Migliaia 15 2 3" xfId="2713" xr:uid="{00000000-0005-0000-0000-0000AD070000}"/>
    <cellStyle name="Migliaia 15 2 4" xfId="4805" xr:uid="{00000000-0005-0000-0000-0000AE070000}"/>
    <cellStyle name="Migliaia 15 2 5" xfId="5750" xr:uid="{00000000-0005-0000-0000-0000AF070000}"/>
    <cellStyle name="Migliaia 15 3" xfId="748" xr:uid="{00000000-0005-0000-0000-0000B0070000}"/>
    <cellStyle name="Migliaia 15 3 2" xfId="749" xr:uid="{00000000-0005-0000-0000-0000B1070000}"/>
    <cellStyle name="Migliaia 15 3 2 2" xfId="750" xr:uid="{00000000-0005-0000-0000-0000B2070000}"/>
    <cellStyle name="Migliaia 15 3 2 2 2" xfId="4809" xr:uid="{00000000-0005-0000-0000-0000B3070000}"/>
    <cellStyle name="Migliaia 15 3 2 2 3" xfId="5754" xr:uid="{00000000-0005-0000-0000-0000B4070000}"/>
    <cellStyle name="Migliaia 15 3 2 3" xfId="2881" xr:uid="{00000000-0005-0000-0000-0000B5070000}"/>
    <cellStyle name="Migliaia 15 3 2 4" xfId="4808" xr:uid="{00000000-0005-0000-0000-0000B6070000}"/>
    <cellStyle name="Migliaia 15 3 2 5" xfId="5753" xr:uid="{00000000-0005-0000-0000-0000B7070000}"/>
    <cellStyle name="Migliaia 15 3 3" xfId="2882" xr:uid="{00000000-0005-0000-0000-0000B8070000}"/>
    <cellStyle name="Migliaia 15 3 3 2" xfId="3669" xr:uid="{00000000-0005-0000-0000-0000B9070000}"/>
    <cellStyle name="Migliaia 15 3 4" xfId="3668" xr:uid="{00000000-0005-0000-0000-0000BA070000}"/>
    <cellStyle name="Migliaia 15 3 5" xfId="2880" xr:uid="{00000000-0005-0000-0000-0000BB070000}"/>
    <cellStyle name="Migliaia 15 3 6" xfId="4807" xr:uid="{00000000-0005-0000-0000-0000BC070000}"/>
    <cellStyle name="Migliaia 15 3 7" xfId="5752" xr:uid="{00000000-0005-0000-0000-0000BD070000}"/>
    <cellStyle name="Migliaia 15 4" xfId="751" xr:uid="{00000000-0005-0000-0000-0000BE070000}"/>
    <cellStyle name="Migliaia 15 4 2" xfId="752" xr:uid="{00000000-0005-0000-0000-0000BF070000}"/>
    <cellStyle name="Migliaia 15 4 2 2" xfId="3671" xr:uid="{00000000-0005-0000-0000-0000C0070000}"/>
    <cellStyle name="Migliaia 15 4 2 3" xfId="2884" xr:uid="{00000000-0005-0000-0000-0000C1070000}"/>
    <cellStyle name="Migliaia 15 4 2 4" xfId="4811" xr:uid="{00000000-0005-0000-0000-0000C2070000}"/>
    <cellStyle name="Migliaia 15 4 2 5" xfId="5756" xr:uid="{00000000-0005-0000-0000-0000C3070000}"/>
    <cellStyle name="Migliaia 15 4 3" xfId="3670" xr:uid="{00000000-0005-0000-0000-0000C4070000}"/>
    <cellStyle name="Migliaia 15 4 4" xfId="2883" xr:uid="{00000000-0005-0000-0000-0000C5070000}"/>
    <cellStyle name="Migliaia 15 4 5" xfId="4810" xr:uid="{00000000-0005-0000-0000-0000C6070000}"/>
    <cellStyle name="Migliaia 15 4 6" xfId="5755" xr:uid="{00000000-0005-0000-0000-0000C7070000}"/>
    <cellStyle name="Migliaia 15 5" xfId="753" xr:uid="{00000000-0005-0000-0000-0000C8070000}"/>
    <cellStyle name="Migliaia 15 5 2" xfId="2885" xr:uid="{00000000-0005-0000-0000-0000C9070000}"/>
    <cellStyle name="Migliaia 15 5 3" xfId="4812" xr:uid="{00000000-0005-0000-0000-0000CA070000}"/>
    <cellStyle name="Migliaia 15 5 4" xfId="5757" xr:uid="{00000000-0005-0000-0000-0000CB070000}"/>
    <cellStyle name="Migliaia 15 6" xfId="2644" xr:uid="{00000000-0005-0000-0000-0000CC070000}"/>
    <cellStyle name="Migliaia 15 7" xfId="4804" xr:uid="{00000000-0005-0000-0000-0000CD070000}"/>
    <cellStyle name="Migliaia 15 8" xfId="5749" xr:uid="{00000000-0005-0000-0000-0000CE070000}"/>
    <cellStyle name="Migliaia 16" xfId="754" xr:uid="{00000000-0005-0000-0000-0000CF070000}"/>
    <cellStyle name="Migliaia 16 2" xfId="755" xr:uid="{00000000-0005-0000-0000-0000D0070000}"/>
    <cellStyle name="Migliaia 16 2 2" xfId="756" xr:uid="{00000000-0005-0000-0000-0000D1070000}"/>
    <cellStyle name="Migliaia 16 2 2 2" xfId="3672" xr:uid="{00000000-0005-0000-0000-0000D2070000}"/>
    <cellStyle name="Migliaia 16 2 2 3" xfId="4815" xr:uid="{00000000-0005-0000-0000-0000D3070000}"/>
    <cellStyle name="Migliaia 16 2 2 4" xfId="5760" xr:uid="{00000000-0005-0000-0000-0000D4070000}"/>
    <cellStyle name="Migliaia 16 2 3" xfId="2714" xr:uid="{00000000-0005-0000-0000-0000D5070000}"/>
    <cellStyle name="Migliaia 16 2 4" xfId="4814" xr:uid="{00000000-0005-0000-0000-0000D6070000}"/>
    <cellStyle name="Migliaia 16 2 5" xfId="5759" xr:uid="{00000000-0005-0000-0000-0000D7070000}"/>
    <cellStyle name="Migliaia 16 3" xfId="757" xr:uid="{00000000-0005-0000-0000-0000D8070000}"/>
    <cellStyle name="Migliaia 16 3 2" xfId="758" xr:uid="{00000000-0005-0000-0000-0000D9070000}"/>
    <cellStyle name="Migliaia 16 3 2 2" xfId="759" xr:uid="{00000000-0005-0000-0000-0000DA070000}"/>
    <cellStyle name="Migliaia 16 3 2 2 2" xfId="4818" xr:uid="{00000000-0005-0000-0000-0000DB070000}"/>
    <cellStyle name="Migliaia 16 3 2 2 3" xfId="5763" xr:uid="{00000000-0005-0000-0000-0000DC070000}"/>
    <cellStyle name="Migliaia 16 3 2 3" xfId="2887" xr:uid="{00000000-0005-0000-0000-0000DD070000}"/>
    <cellStyle name="Migliaia 16 3 2 4" xfId="4817" xr:uid="{00000000-0005-0000-0000-0000DE070000}"/>
    <cellStyle name="Migliaia 16 3 2 5" xfId="5762" xr:uid="{00000000-0005-0000-0000-0000DF070000}"/>
    <cellStyle name="Migliaia 16 3 3" xfId="2888" xr:uid="{00000000-0005-0000-0000-0000E0070000}"/>
    <cellStyle name="Migliaia 16 3 3 2" xfId="3674" xr:uid="{00000000-0005-0000-0000-0000E1070000}"/>
    <cellStyle name="Migliaia 16 3 4" xfId="3673" xr:uid="{00000000-0005-0000-0000-0000E2070000}"/>
    <cellStyle name="Migliaia 16 3 5" xfId="2886" xr:uid="{00000000-0005-0000-0000-0000E3070000}"/>
    <cellStyle name="Migliaia 16 3 6" xfId="4816" xr:uid="{00000000-0005-0000-0000-0000E4070000}"/>
    <cellStyle name="Migliaia 16 3 7" xfId="5761" xr:uid="{00000000-0005-0000-0000-0000E5070000}"/>
    <cellStyle name="Migliaia 16 4" xfId="760" xr:uid="{00000000-0005-0000-0000-0000E6070000}"/>
    <cellStyle name="Migliaia 16 4 2" xfId="761" xr:uid="{00000000-0005-0000-0000-0000E7070000}"/>
    <cellStyle name="Migliaia 16 4 2 2" xfId="3676" xr:uid="{00000000-0005-0000-0000-0000E8070000}"/>
    <cellStyle name="Migliaia 16 4 2 3" xfId="2890" xr:uid="{00000000-0005-0000-0000-0000E9070000}"/>
    <cellStyle name="Migliaia 16 4 2 4" xfId="4820" xr:uid="{00000000-0005-0000-0000-0000EA070000}"/>
    <cellStyle name="Migliaia 16 4 2 5" xfId="5765" xr:uid="{00000000-0005-0000-0000-0000EB070000}"/>
    <cellStyle name="Migliaia 16 4 3" xfId="3675" xr:uid="{00000000-0005-0000-0000-0000EC070000}"/>
    <cellStyle name="Migliaia 16 4 4" xfId="2889" xr:uid="{00000000-0005-0000-0000-0000ED070000}"/>
    <cellStyle name="Migliaia 16 4 5" xfId="4819" xr:uid="{00000000-0005-0000-0000-0000EE070000}"/>
    <cellStyle name="Migliaia 16 4 6" xfId="5764" xr:uid="{00000000-0005-0000-0000-0000EF070000}"/>
    <cellStyle name="Migliaia 16 5" xfId="762" xr:uid="{00000000-0005-0000-0000-0000F0070000}"/>
    <cellStyle name="Migliaia 16 5 2" xfId="2891" xr:uid="{00000000-0005-0000-0000-0000F1070000}"/>
    <cellStyle name="Migliaia 16 5 3" xfId="4821" xr:uid="{00000000-0005-0000-0000-0000F2070000}"/>
    <cellStyle name="Migliaia 16 5 4" xfId="5766" xr:uid="{00000000-0005-0000-0000-0000F3070000}"/>
    <cellStyle name="Migliaia 16 6" xfId="2645" xr:uid="{00000000-0005-0000-0000-0000F4070000}"/>
    <cellStyle name="Migliaia 16 7" xfId="4813" xr:uid="{00000000-0005-0000-0000-0000F5070000}"/>
    <cellStyle name="Migliaia 16 8" xfId="5758" xr:uid="{00000000-0005-0000-0000-0000F6070000}"/>
    <cellStyle name="Migliaia 17" xfId="763" xr:uid="{00000000-0005-0000-0000-0000F7070000}"/>
    <cellStyle name="Migliaia 17 2" xfId="764" xr:uid="{00000000-0005-0000-0000-0000F8070000}"/>
    <cellStyle name="Migliaia 17 2 2" xfId="765" xr:uid="{00000000-0005-0000-0000-0000F9070000}"/>
    <cellStyle name="Migliaia 17 2 2 2" xfId="3677" xr:uid="{00000000-0005-0000-0000-0000FA070000}"/>
    <cellStyle name="Migliaia 17 2 2 3" xfId="4824" xr:uid="{00000000-0005-0000-0000-0000FB070000}"/>
    <cellStyle name="Migliaia 17 2 2 4" xfId="5769" xr:uid="{00000000-0005-0000-0000-0000FC070000}"/>
    <cellStyle name="Migliaia 17 2 3" xfId="2715" xr:uid="{00000000-0005-0000-0000-0000FD070000}"/>
    <cellStyle name="Migliaia 17 2 4" xfId="4823" xr:uid="{00000000-0005-0000-0000-0000FE070000}"/>
    <cellStyle name="Migliaia 17 2 5" xfId="5768" xr:uid="{00000000-0005-0000-0000-0000FF070000}"/>
    <cellStyle name="Migliaia 17 3" xfId="766" xr:uid="{00000000-0005-0000-0000-000000080000}"/>
    <cellStyle name="Migliaia 17 3 2" xfId="767" xr:uid="{00000000-0005-0000-0000-000001080000}"/>
    <cellStyle name="Migliaia 17 3 2 2" xfId="768" xr:uid="{00000000-0005-0000-0000-000002080000}"/>
    <cellStyle name="Migliaia 17 3 2 2 2" xfId="4827" xr:uid="{00000000-0005-0000-0000-000003080000}"/>
    <cellStyle name="Migliaia 17 3 2 2 3" xfId="5772" xr:uid="{00000000-0005-0000-0000-000004080000}"/>
    <cellStyle name="Migliaia 17 3 2 3" xfId="2893" xr:uid="{00000000-0005-0000-0000-000005080000}"/>
    <cellStyle name="Migliaia 17 3 2 4" xfId="4826" xr:uid="{00000000-0005-0000-0000-000006080000}"/>
    <cellStyle name="Migliaia 17 3 2 5" xfId="5771" xr:uid="{00000000-0005-0000-0000-000007080000}"/>
    <cellStyle name="Migliaia 17 3 3" xfId="2894" xr:uid="{00000000-0005-0000-0000-000008080000}"/>
    <cellStyle name="Migliaia 17 3 3 2" xfId="3679" xr:uid="{00000000-0005-0000-0000-000009080000}"/>
    <cellStyle name="Migliaia 17 3 4" xfId="3678" xr:uid="{00000000-0005-0000-0000-00000A080000}"/>
    <cellStyle name="Migliaia 17 3 5" xfId="2892" xr:uid="{00000000-0005-0000-0000-00000B080000}"/>
    <cellStyle name="Migliaia 17 3 6" xfId="4825" xr:uid="{00000000-0005-0000-0000-00000C080000}"/>
    <cellStyle name="Migliaia 17 3 7" xfId="5770" xr:uid="{00000000-0005-0000-0000-00000D080000}"/>
    <cellStyle name="Migliaia 17 4" xfId="769" xr:uid="{00000000-0005-0000-0000-00000E080000}"/>
    <cellStyle name="Migliaia 17 4 2" xfId="770" xr:uid="{00000000-0005-0000-0000-00000F080000}"/>
    <cellStyle name="Migliaia 17 4 2 2" xfId="3681" xr:uid="{00000000-0005-0000-0000-000010080000}"/>
    <cellStyle name="Migliaia 17 4 2 3" xfId="2896" xr:uid="{00000000-0005-0000-0000-000011080000}"/>
    <cellStyle name="Migliaia 17 4 2 4" xfId="4829" xr:uid="{00000000-0005-0000-0000-000012080000}"/>
    <cellStyle name="Migliaia 17 4 2 5" xfId="5774" xr:uid="{00000000-0005-0000-0000-000013080000}"/>
    <cellStyle name="Migliaia 17 4 3" xfId="3680" xr:uid="{00000000-0005-0000-0000-000014080000}"/>
    <cellStyle name="Migliaia 17 4 4" xfId="2895" xr:uid="{00000000-0005-0000-0000-000015080000}"/>
    <cellStyle name="Migliaia 17 4 5" xfId="4828" xr:uid="{00000000-0005-0000-0000-000016080000}"/>
    <cellStyle name="Migliaia 17 4 6" xfId="5773" xr:uid="{00000000-0005-0000-0000-000017080000}"/>
    <cellStyle name="Migliaia 17 5" xfId="771" xr:uid="{00000000-0005-0000-0000-000018080000}"/>
    <cellStyle name="Migliaia 17 5 2" xfId="2897" xr:uid="{00000000-0005-0000-0000-000019080000}"/>
    <cellStyle name="Migliaia 17 5 3" xfId="4830" xr:uid="{00000000-0005-0000-0000-00001A080000}"/>
    <cellStyle name="Migliaia 17 5 4" xfId="5775" xr:uid="{00000000-0005-0000-0000-00001B080000}"/>
    <cellStyle name="Migliaia 17 6" xfId="2646" xr:uid="{00000000-0005-0000-0000-00001C080000}"/>
    <cellStyle name="Migliaia 17 7" xfId="4822" xr:uid="{00000000-0005-0000-0000-00001D080000}"/>
    <cellStyle name="Migliaia 17 8" xfId="5767" xr:uid="{00000000-0005-0000-0000-00001E080000}"/>
    <cellStyle name="Migliaia 18" xfId="772" xr:uid="{00000000-0005-0000-0000-00001F080000}"/>
    <cellStyle name="Migliaia 18 2" xfId="773" xr:uid="{00000000-0005-0000-0000-000020080000}"/>
    <cellStyle name="Migliaia 18 2 2" xfId="774" xr:uid="{00000000-0005-0000-0000-000021080000}"/>
    <cellStyle name="Migliaia 18 2 2 2" xfId="3682" xr:uid="{00000000-0005-0000-0000-000022080000}"/>
    <cellStyle name="Migliaia 18 2 2 3" xfId="4833" xr:uid="{00000000-0005-0000-0000-000023080000}"/>
    <cellStyle name="Migliaia 18 2 2 4" xfId="5778" xr:uid="{00000000-0005-0000-0000-000024080000}"/>
    <cellStyle name="Migliaia 18 2 3" xfId="2716" xr:uid="{00000000-0005-0000-0000-000025080000}"/>
    <cellStyle name="Migliaia 18 2 4" xfId="4832" xr:uid="{00000000-0005-0000-0000-000026080000}"/>
    <cellStyle name="Migliaia 18 2 5" xfId="5777" xr:uid="{00000000-0005-0000-0000-000027080000}"/>
    <cellStyle name="Migliaia 18 3" xfId="775" xr:uid="{00000000-0005-0000-0000-000028080000}"/>
    <cellStyle name="Migliaia 18 3 2" xfId="776" xr:uid="{00000000-0005-0000-0000-000029080000}"/>
    <cellStyle name="Migliaia 18 3 2 2" xfId="777" xr:uid="{00000000-0005-0000-0000-00002A080000}"/>
    <cellStyle name="Migliaia 18 3 2 2 2" xfId="4836" xr:uid="{00000000-0005-0000-0000-00002B080000}"/>
    <cellStyle name="Migliaia 18 3 2 2 3" xfId="5781" xr:uid="{00000000-0005-0000-0000-00002C080000}"/>
    <cellStyle name="Migliaia 18 3 2 3" xfId="2899" xr:uid="{00000000-0005-0000-0000-00002D080000}"/>
    <cellStyle name="Migliaia 18 3 2 4" xfId="4835" xr:uid="{00000000-0005-0000-0000-00002E080000}"/>
    <cellStyle name="Migliaia 18 3 2 5" xfId="5780" xr:uid="{00000000-0005-0000-0000-00002F080000}"/>
    <cellStyle name="Migliaia 18 3 3" xfId="2900" xr:uid="{00000000-0005-0000-0000-000030080000}"/>
    <cellStyle name="Migliaia 18 3 3 2" xfId="3684" xr:uid="{00000000-0005-0000-0000-000031080000}"/>
    <cellStyle name="Migliaia 18 3 4" xfId="3683" xr:uid="{00000000-0005-0000-0000-000032080000}"/>
    <cellStyle name="Migliaia 18 3 5" xfId="2898" xr:uid="{00000000-0005-0000-0000-000033080000}"/>
    <cellStyle name="Migliaia 18 3 6" xfId="4834" xr:uid="{00000000-0005-0000-0000-000034080000}"/>
    <cellStyle name="Migliaia 18 3 7" xfId="5779" xr:uid="{00000000-0005-0000-0000-000035080000}"/>
    <cellStyle name="Migliaia 18 4" xfId="778" xr:uid="{00000000-0005-0000-0000-000036080000}"/>
    <cellStyle name="Migliaia 18 4 2" xfId="779" xr:uid="{00000000-0005-0000-0000-000037080000}"/>
    <cellStyle name="Migliaia 18 4 2 2" xfId="3686" xr:uid="{00000000-0005-0000-0000-000038080000}"/>
    <cellStyle name="Migliaia 18 4 2 3" xfId="2902" xr:uid="{00000000-0005-0000-0000-000039080000}"/>
    <cellStyle name="Migliaia 18 4 2 4" xfId="4838" xr:uid="{00000000-0005-0000-0000-00003A080000}"/>
    <cellStyle name="Migliaia 18 4 2 5" xfId="5783" xr:uid="{00000000-0005-0000-0000-00003B080000}"/>
    <cellStyle name="Migliaia 18 4 3" xfId="3685" xr:uid="{00000000-0005-0000-0000-00003C080000}"/>
    <cellStyle name="Migliaia 18 4 4" xfId="2901" xr:uid="{00000000-0005-0000-0000-00003D080000}"/>
    <cellStyle name="Migliaia 18 4 5" xfId="4837" xr:uid="{00000000-0005-0000-0000-00003E080000}"/>
    <cellStyle name="Migliaia 18 4 6" xfId="5782" xr:uid="{00000000-0005-0000-0000-00003F080000}"/>
    <cellStyle name="Migliaia 18 5" xfId="780" xr:uid="{00000000-0005-0000-0000-000040080000}"/>
    <cellStyle name="Migliaia 18 5 2" xfId="2903" xr:uid="{00000000-0005-0000-0000-000041080000}"/>
    <cellStyle name="Migliaia 18 5 3" xfId="4839" xr:uid="{00000000-0005-0000-0000-000042080000}"/>
    <cellStyle name="Migliaia 18 5 4" xfId="5784" xr:uid="{00000000-0005-0000-0000-000043080000}"/>
    <cellStyle name="Migliaia 18 6" xfId="2647" xr:uid="{00000000-0005-0000-0000-000044080000}"/>
    <cellStyle name="Migliaia 18 7" xfId="4831" xr:uid="{00000000-0005-0000-0000-000045080000}"/>
    <cellStyle name="Migliaia 18 8" xfId="5776" xr:uid="{00000000-0005-0000-0000-000046080000}"/>
    <cellStyle name="Migliaia 19" xfId="781" xr:uid="{00000000-0005-0000-0000-000047080000}"/>
    <cellStyle name="Migliaia 19 2" xfId="782" xr:uid="{00000000-0005-0000-0000-000048080000}"/>
    <cellStyle name="Migliaia 19 2 2" xfId="783" xr:uid="{00000000-0005-0000-0000-000049080000}"/>
    <cellStyle name="Migliaia 19 2 2 2" xfId="3687" xr:uid="{00000000-0005-0000-0000-00004A080000}"/>
    <cellStyle name="Migliaia 19 2 2 3" xfId="4842" xr:uid="{00000000-0005-0000-0000-00004B080000}"/>
    <cellStyle name="Migliaia 19 2 2 4" xfId="5787" xr:uid="{00000000-0005-0000-0000-00004C080000}"/>
    <cellStyle name="Migliaia 19 2 3" xfId="2717" xr:uid="{00000000-0005-0000-0000-00004D080000}"/>
    <cellStyle name="Migliaia 19 2 4" xfId="4841" xr:uid="{00000000-0005-0000-0000-00004E080000}"/>
    <cellStyle name="Migliaia 19 2 5" xfId="5786" xr:uid="{00000000-0005-0000-0000-00004F080000}"/>
    <cellStyle name="Migliaia 19 3" xfId="784" xr:uid="{00000000-0005-0000-0000-000050080000}"/>
    <cellStyle name="Migliaia 19 3 2" xfId="785" xr:uid="{00000000-0005-0000-0000-000051080000}"/>
    <cellStyle name="Migliaia 19 3 2 2" xfId="786" xr:uid="{00000000-0005-0000-0000-000052080000}"/>
    <cellStyle name="Migliaia 19 3 2 2 2" xfId="4845" xr:uid="{00000000-0005-0000-0000-000053080000}"/>
    <cellStyle name="Migliaia 19 3 2 2 3" xfId="5790" xr:uid="{00000000-0005-0000-0000-000054080000}"/>
    <cellStyle name="Migliaia 19 3 2 3" xfId="2905" xr:uid="{00000000-0005-0000-0000-000055080000}"/>
    <cellStyle name="Migliaia 19 3 2 4" xfId="4844" xr:uid="{00000000-0005-0000-0000-000056080000}"/>
    <cellStyle name="Migliaia 19 3 2 5" xfId="5789" xr:uid="{00000000-0005-0000-0000-000057080000}"/>
    <cellStyle name="Migliaia 19 3 3" xfId="2906" xr:uid="{00000000-0005-0000-0000-000058080000}"/>
    <cellStyle name="Migliaia 19 3 3 2" xfId="3689" xr:uid="{00000000-0005-0000-0000-000059080000}"/>
    <cellStyle name="Migliaia 19 3 4" xfId="3688" xr:uid="{00000000-0005-0000-0000-00005A080000}"/>
    <cellStyle name="Migliaia 19 3 5" xfId="2904" xr:uid="{00000000-0005-0000-0000-00005B080000}"/>
    <cellStyle name="Migliaia 19 3 6" xfId="4843" xr:uid="{00000000-0005-0000-0000-00005C080000}"/>
    <cellStyle name="Migliaia 19 3 7" xfId="5788" xr:uid="{00000000-0005-0000-0000-00005D080000}"/>
    <cellStyle name="Migliaia 19 4" xfId="787" xr:uid="{00000000-0005-0000-0000-00005E080000}"/>
    <cellStyle name="Migliaia 19 4 2" xfId="788" xr:uid="{00000000-0005-0000-0000-00005F080000}"/>
    <cellStyle name="Migliaia 19 4 2 2" xfId="3691" xr:uid="{00000000-0005-0000-0000-000060080000}"/>
    <cellStyle name="Migliaia 19 4 2 3" xfId="2908" xr:uid="{00000000-0005-0000-0000-000061080000}"/>
    <cellStyle name="Migliaia 19 4 2 4" xfId="4847" xr:uid="{00000000-0005-0000-0000-000062080000}"/>
    <cellStyle name="Migliaia 19 4 2 5" xfId="5792" xr:uid="{00000000-0005-0000-0000-000063080000}"/>
    <cellStyle name="Migliaia 19 4 3" xfId="3690" xr:uid="{00000000-0005-0000-0000-000064080000}"/>
    <cellStyle name="Migliaia 19 4 4" xfId="2907" xr:uid="{00000000-0005-0000-0000-000065080000}"/>
    <cellStyle name="Migliaia 19 4 5" xfId="4846" xr:uid="{00000000-0005-0000-0000-000066080000}"/>
    <cellStyle name="Migliaia 19 4 6" xfId="5791" xr:uid="{00000000-0005-0000-0000-000067080000}"/>
    <cellStyle name="Migliaia 19 5" xfId="789" xr:uid="{00000000-0005-0000-0000-000068080000}"/>
    <cellStyle name="Migliaia 19 5 2" xfId="2909" xr:uid="{00000000-0005-0000-0000-000069080000}"/>
    <cellStyle name="Migliaia 19 5 3" xfId="4848" xr:uid="{00000000-0005-0000-0000-00006A080000}"/>
    <cellStyle name="Migliaia 19 5 4" xfId="5793" xr:uid="{00000000-0005-0000-0000-00006B080000}"/>
    <cellStyle name="Migliaia 19 6" xfId="2648" xr:uid="{00000000-0005-0000-0000-00006C080000}"/>
    <cellStyle name="Migliaia 19 7" xfId="4840" xr:uid="{00000000-0005-0000-0000-00006D080000}"/>
    <cellStyle name="Migliaia 19 8" xfId="5785" xr:uid="{00000000-0005-0000-0000-00006E080000}"/>
    <cellStyle name="Migliaia 2" xfId="790" xr:uid="{00000000-0005-0000-0000-00006F080000}"/>
    <cellStyle name="Migliaia 2 2" xfId="791" xr:uid="{00000000-0005-0000-0000-000070080000}"/>
    <cellStyle name="Migliaia 2 2 2" xfId="792" xr:uid="{00000000-0005-0000-0000-000071080000}"/>
    <cellStyle name="Migliaia 2 2 2 2" xfId="793" xr:uid="{00000000-0005-0000-0000-000072080000}"/>
    <cellStyle name="Migliaia 2 2 2 2 2" xfId="4852" xr:uid="{00000000-0005-0000-0000-000073080000}"/>
    <cellStyle name="Migliaia 2 2 2 2 3" xfId="5797" xr:uid="{00000000-0005-0000-0000-000074080000}"/>
    <cellStyle name="Migliaia 2 2 2 3" xfId="3402" xr:uid="{00000000-0005-0000-0000-000075080000}"/>
    <cellStyle name="Migliaia 2 2 2 4" xfId="4851" xr:uid="{00000000-0005-0000-0000-000076080000}"/>
    <cellStyle name="Migliaia 2 2 2 5" xfId="5796" xr:uid="{00000000-0005-0000-0000-000077080000}"/>
    <cellStyle name="Migliaia 2 2 3" xfId="794" xr:uid="{00000000-0005-0000-0000-000078080000}"/>
    <cellStyle name="Migliaia 2 2 3 2" xfId="4853" xr:uid="{00000000-0005-0000-0000-000079080000}"/>
    <cellStyle name="Migliaia 2 2 3 3" xfId="5798" xr:uid="{00000000-0005-0000-0000-00007A080000}"/>
    <cellStyle name="Migliaia 2 2 4" xfId="2650" xr:uid="{00000000-0005-0000-0000-00007B080000}"/>
    <cellStyle name="Migliaia 2 2 5" xfId="4850" xr:uid="{00000000-0005-0000-0000-00007C080000}"/>
    <cellStyle name="Migliaia 2 2 6" xfId="5795" xr:uid="{00000000-0005-0000-0000-00007D080000}"/>
    <cellStyle name="Migliaia 2 3" xfId="795" xr:uid="{00000000-0005-0000-0000-00007E080000}"/>
    <cellStyle name="Migliaia 2 3 2" xfId="796" xr:uid="{00000000-0005-0000-0000-00007F080000}"/>
    <cellStyle name="Migliaia 2 3 2 2" xfId="797" xr:uid="{00000000-0005-0000-0000-000080080000}"/>
    <cellStyle name="Migliaia 2 3 2 2 2" xfId="4856" xr:uid="{00000000-0005-0000-0000-000081080000}"/>
    <cellStyle name="Migliaia 2 3 2 2 3" xfId="5801" xr:uid="{00000000-0005-0000-0000-000082080000}"/>
    <cellStyle name="Migliaia 2 3 2 3" xfId="3403" xr:uid="{00000000-0005-0000-0000-000083080000}"/>
    <cellStyle name="Migliaia 2 3 2 4" xfId="4855" xr:uid="{00000000-0005-0000-0000-000084080000}"/>
    <cellStyle name="Migliaia 2 3 2 5" xfId="5800" xr:uid="{00000000-0005-0000-0000-000085080000}"/>
    <cellStyle name="Migliaia 2 3 3" xfId="798" xr:uid="{00000000-0005-0000-0000-000086080000}"/>
    <cellStyle name="Migliaia 2 3 3 2" xfId="4857" xr:uid="{00000000-0005-0000-0000-000087080000}"/>
    <cellStyle name="Migliaia 2 3 3 3" xfId="5802" xr:uid="{00000000-0005-0000-0000-000088080000}"/>
    <cellStyle name="Migliaia 2 3 4" xfId="2651" xr:uid="{00000000-0005-0000-0000-000089080000}"/>
    <cellStyle name="Migliaia 2 3 5" xfId="4854" xr:uid="{00000000-0005-0000-0000-00008A080000}"/>
    <cellStyle name="Migliaia 2 3 6" xfId="5799" xr:uid="{00000000-0005-0000-0000-00008B080000}"/>
    <cellStyle name="Migliaia 2 4" xfId="799" xr:uid="{00000000-0005-0000-0000-00008C080000}"/>
    <cellStyle name="Migliaia 2 4 2" xfId="800" xr:uid="{00000000-0005-0000-0000-00008D080000}"/>
    <cellStyle name="Migliaia 2 4 2 2" xfId="801" xr:uid="{00000000-0005-0000-0000-00008E080000}"/>
    <cellStyle name="Migliaia 2 4 2 2 2" xfId="4860" xr:uid="{00000000-0005-0000-0000-00008F080000}"/>
    <cellStyle name="Migliaia 2 4 2 2 3" xfId="5805" xr:uid="{00000000-0005-0000-0000-000090080000}"/>
    <cellStyle name="Migliaia 2 4 2 3" xfId="2911" xr:uid="{00000000-0005-0000-0000-000091080000}"/>
    <cellStyle name="Migliaia 2 4 2 4" xfId="4859" xr:uid="{00000000-0005-0000-0000-000092080000}"/>
    <cellStyle name="Migliaia 2 4 2 5" xfId="5804" xr:uid="{00000000-0005-0000-0000-000093080000}"/>
    <cellStyle name="Migliaia 2 4 3" xfId="2912" xr:uid="{00000000-0005-0000-0000-000094080000}"/>
    <cellStyle name="Migliaia 2 4 3 2" xfId="3693" xr:uid="{00000000-0005-0000-0000-000095080000}"/>
    <cellStyle name="Migliaia 2 4 4" xfId="3692" xr:uid="{00000000-0005-0000-0000-000096080000}"/>
    <cellStyle name="Migliaia 2 4 5" xfId="2910" xr:uid="{00000000-0005-0000-0000-000097080000}"/>
    <cellStyle name="Migliaia 2 4 6" xfId="4858" xr:uid="{00000000-0005-0000-0000-000098080000}"/>
    <cellStyle name="Migliaia 2 4 7" xfId="5803" xr:uid="{00000000-0005-0000-0000-000099080000}"/>
    <cellStyle name="Migliaia 2 5" xfId="802" xr:uid="{00000000-0005-0000-0000-00009A080000}"/>
    <cellStyle name="Migliaia 2 5 2" xfId="803" xr:uid="{00000000-0005-0000-0000-00009B080000}"/>
    <cellStyle name="Migliaia 2 5 2 2" xfId="3695" xr:uid="{00000000-0005-0000-0000-00009C080000}"/>
    <cellStyle name="Migliaia 2 5 2 3" xfId="2914" xr:uid="{00000000-0005-0000-0000-00009D080000}"/>
    <cellStyle name="Migliaia 2 5 2 4" xfId="4862" xr:uid="{00000000-0005-0000-0000-00009E080000}"/>
    <cellStyle name="Migliaia 2 5 2 5" xfId="5807" xr:uid="{00000000-0005-0000-0000-00009F080000}"/>
    <cellStyle name="Migliaia 2 5 3" xfId="3694" xr:uid="{00000000-0005-0000-0000-0000A0080000}"/>
    <cellStyle name="Migliaia 2 5 4" xfId="2913" xr:uid="{00000000-0005-0000-0000-0000A1080000}"/>
    <cellStyle name="Migliaia 2 5 5" xfId="4861" xr:uid="{00000000-0005-0000-0000-0000A2080000}"/>
    <cellStyle name="Migliaia 2 5 6" xfId="5806" xr:uid="{00000000-0005-0000-0000-0000A3080000}"/>
    <cellStyle name="Migliaia 2 6" xfId="804" xr:uid="{00000000-0005-0000-0000-0000A4080000}"/>
    <cellStyle name="Migliaia 2 6 2" xfId="2915" xr:uid="{00000000-0005-0000-0000-0000A5080000}"/>
    <cellStyle name="Migliaia 2 6 3" xfId="4863" xr:uid="{00000000-0005-0000-0000-0000A6080000}"/>
    <cellStyle name="Migliaia 2 6 4" xfId="5808" xr:uid="{00000000-0005-0000-0000-0000A7080000}"/>
    <cellStyle name="Migliaia 2 7" xfId="2649" xr:uid="{00000000-0005-0000-0000-0000A8080000}"/>
    <cellStyle name="Migliaia 2 8" xfId="4849" xr:uid="{00000000-0005-0000-0000-0000A9080000}"/>
    <cellStyle name="Migliaia 2 9" xfId="5794" xr:uid="{00000000-0005-0000-0000-0000AA080000}"/>
    <cellStyle name="Migliaia 2_Domestico_reg&amp;naz" xfId="805" xr:uid="{00000000-0005-0000-0000-0000AB080000}"/>
    <cellStyle name="Migliaia 20" xfId="806" xr:uid="{00000000-0005-0000-0000-0000AC080000}"/>
    <cellStyle name="Migliaia 20 2" xfId="807" xr:uid="{00000000-0005-0000-0000-0000AD080000}"/>
    <cellStyle name="Migliaia 20 2 2" xfId="808" xr:uid="{00000000-0005-0000-0000-0000AE080000}"/>
    <cellStyle name="Migliaia 20 2 2 2" xfId="3696" xr:uid="{00000000-0005-0000-0000-0000AF080000}"/>
    <cellStyle name="Migliaia 20 2 2 3" xfId="4866" xr:uid="{00000000-0005-0000-0000-0000B0080000}"/>
    <cellStyle name="Migliaia 20 2 2 4" xfId="5811" xr:uid="{00000000-0005-0000-0000-0000B1080000}"/>
    <cellStyle name="Migliaia 20 2 3" xfId="2718" xr:uid="{00000000-0005-0000-0000-0000B2080000}"/>
    <cellStyle name="Migliaia 20 2 4" xfId="4865" xr:uid="{00000000-0005-0000-0000-0000B3080000}"/>
    <cellStyle name="Migliaia 20 2 5" xfId="5810" xr:uid="{00000000-0005-0000-0000-0000B4080000}"/>
    <cellStyle name="Migliaia 20 3" xfId="809" xr:uid="{00000000-0005-0000-0000-0000B5080000}"/>
    <cellStyle name="Migliaia 20 3 2" xfId="810" xr:uid="{00000000-0005-0000-0000-0000B6080000}"/>
    <cellStyle name="Migliaia 20 3 2 2" xfId="811" xr:uid="{00000000-0005-0000-0000-0000B7080000}"/>
    <cellStyle name="Migliaia 20 3 2 2 2" xfId="4869" xr:uid="{00000000-0005-0000-0000-0000B8080000}"/>
    <cellStyle name="Migliaia 20 3 2 2 3" xfId="5814" xr:uid="{00000000-0005-0000-0000-0000B9080000}"/>
    <cellStyle name="Migliaia 20 3 2 3" xfId="2917" xr:uid="{00000000-0005-0000-0000-0000BA080000}"/>
    <cellStyle name="Migliaia 20 3 2 4" xfId="4868" xr:uid="{00000000-0005-0000-0000-0000BB080000}"/>
    <cellStyle name="Migliaia 20 3 2 5" xfId="5813" xr:uid="{00000000-0005-0000-0000-0000BC080000}"/>
    <cellStyle name="Migliaia 20 3 3" xfId="2918" xr:uid="{00000000-0005-0000-0000-0000BD080000}"/>
    <cellStyle name="Migliaia 20 3 3 2" xfId="3698" xr:uid="{00000000-0005-0000-0000-0000BE080000}"/>
    <cellStyle name="Migliaia 20 3 4" xfId="3697" xr:uid="{00000000-0005-0000-0000-0000BF080000}"/>
    <cellStyle name="Migliaia 20 3 5" xfId="2916" xr:uid="{00000000-0005-0000-0000-0000C0080000}"/>
    <cellStyle name="Migliaia 20 3 6" xfId="4867" xr:uid="{00000000-0005-0000-0000-0000C1080000}"/>
    <cellStyle name="Migliaia 20 3 7" xfId="5812" xr:uid="{00000000-0005-0000-0000-0000C2080000}"/>
    <cellStyle name="Migliaia 20 4" xfId="812" xr:uid="{00000000-0005-0000-0000-0000C3080000}"/>
    <cellStyle name="Migliaia 20 4 2" xfId="813" xr:uid="{00000000-0005-0000-0000-0000C4080000}"/>
    <cellStyle name="Migliaia 20 4 2 2" xfId="3700" xr:uid="{00000000-0005-0000-0000-0000C5080000}"/>
    <cellStyle name="Migliaia 20 4 2 3" xfId="2920" xr:uid="{00000000-0005-0000-0000-0000C6080000}"/>
    <cellStyle name="Migliaia 20 4 2 4" xfId="4871" xr:uid="{00000000-0005-0000-0000-0000C7080000}"/>
    <cellStyle name="Migliaia 20 4 2 5" xfId="5816" xr:uid="{00000000-0005-0000-0000-0000C8080000}"/>
    <cellStyle name="Migliaia 20 4 3" xfId="3699" xr:uid="{00000000-0005-0000-0000-0000C9080000}"/>
    <cellStyle name="Migliaia 20 4 4" xfId="2919" xr:uid="{00000000-0005-0000-0000-0000CA080000}"/>
    <cellStyle name="Migliaia 20 4 5" xfId="4870" xr:uid="{00000000-0005-0000-0000-0000CB080000}"/>
    <cellStyle name="Migliaia 20 4 6" xfId="5815" xr:uid="{00000000-0005-0000-0000-0000CC080000}"/>
    <cellStyle name="Migliaia 20 5" xfId="814" xr:uid="{00000000-0005-0000-0000-0000CD080000}"/>
    <cellStyle name="Migliaia 20 5 2" xfId="2921" xr:uid="{00000000-0005-0000-0000-0000CE080000}"/>
    <cellStyle name="Migliaia 20 5 3" xfId="4872" xr:uid="{00000000-0005-0000-0000-0000CF080000}"/>
    <cellStyle name="Migliaia 20 5 4" xfId="5817" xr:uid="{00000000-0005-0000-0000-0000D0080000}"/>
    <cellStyle name="Migliaia 20 6" xfId="2652" xr:uid="{00000000-0005-0000-0000-0000D1080000}"/>
    <cellStyle name="Migliaia 20 7" xfId="4864" xr:uid="{00000000-0005-0000-0000-0000D2080000}"/>
    <cellStyle name="Migliaia 20 8" xfId="5809" xr:uid="{00000000-0005-0000-0000-0000D3080000}"/>
    <cellStyle name="Migliaia 21" xfId="815" xr:uid="{00000000-0005-0000-0000-0000D4080000}"/>
    <cellStyle name="Migliaia 21 2" xfId="816" xr:uid="{00000000-0005-0000-0000-0000D5080000}"/>
    <cellStyle name="Migliaia 21 2 2" xfId="817" xr:uid="{00000000-0005-0000-0000-0000D6080000}"/>
    <cellStyle name="Migliaia 21 2 2 2" xfId="3701" xr:uid="{00000000-0005-0000-0000-0000D7080000}"/>
    <cellStyle name="Migliaia 21 2 2 3" xfId="4875" xr:uid="{00000000-0005-0000-0000-0000D8080000}"/>
    <cellStyle name="Migliaia 21 2 2 4" xfId="5820" xr:uid="{00000000-0005-0000-0000-0000D9080000}"/>
    <cellStyle name="Migliaia 21 2 3" xfId="2719" xr:uid="{00000000-0005-0000-0000-0000DA080000}"/>
    <cellStyle name="Migliaia 21 2 4" xfId="4874" xr:uid="{00000000-0005-0000-0000-0000DB080000}"/>
    <cellStyle name="Migliaia 21 2 5" xfId="5819" xr:uid="{00000000-0005-0000-0000-0000DC080000}"/>
    <cellStyle name="Migliaia 21 3" xfId="818" xr:uid="{00000000-0005-0000-0000-0000DD080000}"/>
    <cellStyle name="Migliaia 21 3 2" xfId="819" xr:uid="{00000000-0005-0000-0000-0000DE080000}"/>
    <cellStyle name="Migliaia 21 3 2 2" xfId="820" xr:uid="{00000000-0005-0000-0000-0000DF080000}"/>
    <cellStyle name="Migliaia 21 3 2 2 2" xfId="4878" xr:uid="{00000000-0005-0000-0000-0000E0080000}"/>
    <cellStyle name="Migliaia 21 3 2 2 3" xfId="5823" xr:uid="{00000000-0005-0000-0000-0000E1080000}"/>
    <cellStyle name="Migliaia 21 3 2 3" xfId="2923" xr:uid="{00000000-0005-0000-0000-0000E2080000}"/>
    <cellStyle name="Migliaia 21 3 2 4" xfId="4877" xr:uid="{00000000-0005-0000-0000-0000E3080000}"/>
    <cellStyle name="Migliaia 21 3 2 5" xfId="5822" xr:uid="{00000000-0005-0000-0000-0000E4080000}"/>
    <cellStyle name="Migliaia 21 3 3" xfId="2924" xr:uid="{00000000-0005-0000-0000-0000E5080000}"/>
    <cellStyle name="Migliaia 21 3 3 2" xfId="3703" xr:uid="{00000000-0005-0000-0000-0000E6080000}"/>
    <cellStyle name="Migliaia 21 3 4" xfId="3702" xr:uid="{00000000-0005-0000-0000-0000E7080000}"/>
    <cellStyle name="Migliaia 21 3 5" xfId="2922" xr:uid="{00000000-0005-0000-0000-0000E8080000}"/>
    <cellStyle name="Migliaia 21 3 6" xfId="4876" xr:uid="{00000000-0005-0000-0000-0000E9080000}"/>
    <cellStyle name="Migliaia 21 3 7" xfId="5821" xr:uid="{00000000-0005-0000-0000-0000EA080000}"/>
    <cellStyle name="Migliaia 21 4" xfId="821" xr:uid="{00000000-0005-0000-0000-0000EB080000}"/>
    <cellStyle name="Migliaia 21 4 2" xfId="822" xr:uid="{00000000-0005-0000-0000-0000EC080000}"/>
    <cellStyle name="Migliaia 21 4 2 2" xfId="3705" xr:uid="{00000000-0005-0000-0000-0000ED080000}"/>
    <cellStyle name="Migliaia 21 4 2 3" xfId="2926" xr:uid="{00000000-0005-0000-0000-0000EE080000}"/>
    <cellStyle name="Migliaia 21 4 2 4" xfId="4880" xr:uid="{00000000-0005-0000-0000-0000EF080000}"/>
    <cellStyle name="Migliaia 21 4 2 5" xfId="5825" xr:uid="{00000000-0005-0000-0000-0000F0080000}"/>
    <cellStyle name="Migliaia 21 4 3" xfId="3704" xr:uid="{00000000-0005-0000-0000-0000F1080000}"/>
    <cellStyle name="Migliaia 21 4 4" xfId="2925" xr:uid="{00000000-0005-0000-0000-0000F2080000}"/>
    <cellStyle name="Migliaia 21 4 5" xfId="4879" xr:uid="{00000000-0005-0000-0000-0000F3080000}"/>
    <cellStyle name="Migliaia 21 4 6" xfId="5824" xr:uid="{00000000-0005-0000-0000-0000F4080000}"/>
    <cellStyle name="Migliaia 21 5" xfId="823" xr:uid="{00000000-0005-0000-0000-0000F5080000}"/>
    <cellStyle name="Migliaia 21 5 2" xfId="2927" xr:uid="{00000000-0005-0000-0000-0000F6080000}"/>
    <cellStyle name="Migliaia 21 5 3" xfId="4881" xr:uid="{00000000-0005-0000-0000-0000F7080000}"/>
    <cellStyle name="Migliaia 21 5 4" xfId="5826" xr:uid="{00000000-0005-0000-0000-0000F8080000}"/>
    <cellStyle name="Migliaia 21 6" xfId="2653" xr:uid="{00000000-0005-0000-0000-0000F9080000}"/>
    <cellStyle name="Migliaia 21 7" xfId="4873" xr:uid="{00000000-0005-0000-0000-0000FA080000}"/>
    <cellStyle name="Migliaia 21 8" xfId="5818" xr:uid="{00000000-0005-0000-0000-0000FB080000}"/>
    <cellStyle name="Migliaia 22" xfId="824" xr:uid="{00000000-0005-0000-0000-0000FC080000}"/>
    <cellStyle name="Migliaia 22 2" xfId="825" xr:uid="{00000000-0005-0000-0000-0000FD080000}"/>
    <cellStyle name="Migliaia 22 2 2" xfId="826" xr:uid="{00000000-0005-0000-0000-0000FE080000}"/>
    <cellStyle name="Migliaia 22 2 2 2" xfId="3706" xr:uid="{00000000-0005-0000-0000-0000FF080000}"/>
    <cellStyle name="Migliaia 22 2 2 3" xfId="4884" xr:uid="{00000000-0005-0000-0000-000000090000}"/>
    <cellStyle name="Migliaia 22 2 2 4" xfId="5829" xr:uid="{00000000-0005-0000-0000-000001090000}"/>
    <cellStyle name="Migliaia 22 2 3" xfId="2720" xr:uid="{00000000-0005-0000-0000-000002090000}"/>
    <cellStyle name="Migliaia 22 2 4" xfId="4883" xr:uid="{00000000-0005-0000-0000-000003090000}"/>
    <cellStyle name="Migliaia 22 2 5" xfId="5828" xr:uid="{00000000-0005-0000-0000-000004090000}"/>
    <cellStyle name="Migliaia 22 3" xfId="827" xr:uid="{00000000-0005-0000-0000-000005090000}"/>
    <cellStyle name="Migliaia 22 3 2" xfId="828" xr:uid="{00000000-0005-0000-0000-000006090000}"/>
    <cellStyle name="Migliaia 22 3 2 2" xfId="829" xr:uid="{00000000-0005-0000-0000-000007090000}"/>
    <cellStyle name="Migliaia 22 3 2 2 2" xfId="4887" xr:uid="{00000000-0005-0000-0000-000008090000}"/>
    <cellStyle name="Migliaia 22 3 2 2 3" xfId="5832" xr:uid="{00000000-0005-0000-0000-000009090000}"/>
    <cellStyle name="Migliaia 22 3 2 3" xfId="2929" xr:uid="{00000000-0005-0000-0000-00000A090000}"/>
    <cellStyle name="Migliaia 22 3 2 4" xfId="4886" xr:uid="{00000000-0005-0000-0000-00000B090000}"/>
    <cellStyle name="Migliaia 22 3 2 5" xfId="5831" xr:uid="{00000000-0005-0000-0000-00000C090000}"/>
    <cellStyle name="Migliaia 22 3 3" xfId="2930" xr:uid="{00000000-0005-0000-0000-00000D090000}"/>
    <cellStyle name="Migliaia 22 3 3 2" xfId="3708" xr:uid="{00000000-0005-0000-0000-00000E090000}"/>
    <cellStyle name="Migliaia 22 3 4" xfId="3707" xr:uid="{00000000-0005-0000-0000-00000F090000}"/>
    <cellStyle name="Migliaia 22 3 5" xfId="2928" xr:uid="{00000000-0005-0000-0000-000010090000}"/>
    <cellStyle name="Migliaia 22 3 6" xfId="4885" xr:uid="{00000000-0005-0000-0000-000011090000}"/>
    <cellStyle name="Migliaia 22 3 7" xfId="5830" xr:uid="{00000000-0005-0000-0000-000012090000}"/>
    <cellStyle name="Migliaia 22 4" xfId="830" xr:uid="{00000000-0005-0000-0000-000013090000}"/>
    <cellStyle name="Migliaia 22 4 2" xfId="831" xr:uid="{00000000-0005-0000-0000-000014090000}"/>
    <cellStyle name="Migliaia 22 4 2 2" xfId="3710" xr:uid="{00000000-0005-0000-0000-000015090000}"/>
    <cellStyle name="Migliaia 22 4 2 3" xfId="2932" xr:uid="{00000000-0005-0000-0000-000016090000}"/>
    <cellStyle name="Migliaia 22 4 2 4" xfId="4889" xr:uid="{00000000-0005-0000-0000-000017090000}"/>
    <cellStyle name="Migliaia 22 4 2 5" xfId="5834" xr:uid="{00000000-0005-0000-0000-000018090000}"/>
    <cellStyle name="Migliaia 22 4 3" xfId="3709" xr:uid="{00000000-0005-0000-0000-000019090000}"/>
    <cellStyle name="Migliaia 22 4 4" xfId="2931" xr:uid="{00000000-0005-0000-0000-00001A090000}"/>
    <cellStyle name="Migliaia 22 4 5" xfId="4888" xr:uid="{00000000-0005-0000-0000-00001B090000}"/>
    <cellStyle name="Migliaia 22 4 6" xfId="5833" xr:uid="{00000000-0005-0000-0000-00001C090000}"/>
    <cellStyle name="Migliaia 22 5" xfId="832" xr:uid="{00000000-0005-0000-0000-00001D090000}"/>
    <cellStyle name="Migliaia 22 5 2" xfId="2933" xr:uid="{00000000-0005-0000-0000-00001E090000}"/>
    <cellStyle name="Migliaia 22 5 3" xfId="4890" xr:uid="{00000000-0005-0000-0000-00001F090000}"/>
    <cellStyle name="Migliaia 22 5 4" xfId="5835" xr:uid="{00000000-0005-0000-0000-000020090000}"/>
    <cellStyle name="Migliaia 22 6" xfId="2654" xr:uid="{00000000-0005-0000-0000-000021090000}"/>
    <cellStyle name="Migliaia 22 7" xfId="4882" xr:uid="{00000000-0005-0000-0000-000022090000}"/>
    <cellStyle name="Migliaia 22 8" xfId="5827" xr:uid="{00000000-0005-0000-0000-000023090000}"/>
    <cellStyle name="Migliaia 23" xfId="833" xr:uid="{00000000-0005-0000-0000-000024090000}"/>
    <cellStyle name="Migliaia 23 2" xfId="834" xr:uid="{00000000-0005-0000-0000-000025090000}"/>
    <cellStyle name="Migliaia 23 2 2" xfId="835" xr:uid="{00000000-0005-0000-0000-000026090000}"/>
    <cellStyle name="Migliaia 23 2 2 2" xfId="3711" xr:uid="{00000000-0005-0000-0000-000027090000}"/>
    <cellStyle name="Migliaia 23 2 2 3" xfId="4893" xr:uid="{00000000-0005-0000-0000-000028090000}"/>
    <cellStyle name="Migliaia 23 2 2 4" xfId="5838" xr:uid="{00000000-0005-0000-0000-000029090000}"/>
    <cellStyle name="Migliaia 23 2 3" xfId="2721" xr:uid="{00000000-0005-0000-0000-00002A090000}"/>
    <cellStyle name="Migliaia 23 2 4" xfId="4892" xr:uid="{00000000-0005-0000-0000-00002B090000}"/>
    <cellStyle name="Migliaia 23 2 5" xfId="5837" xr:uid="{00000000-0005-0000-0000-00002C090000}"/>
    <cellStyle name="Migliaia 23 3" xfId="836" xr:uid="{00000000-0005-0000-0000-00002D090000}"/>
    <cellStyle name="Migliaia 23 3 2" xfId="837" xr:uid="{00000000-0005-0000-0000-00002E090000}"/>
    <cellStyle name="Migliaia 23 3 2 2" xfId="838" xr:uid="{00000000-0005-0000-0000-00002F090000}"/>
    <cellStyle name="Migliaia 23 3 2 2 2" xfId="4896" xr:uid="{00000000-0005-0000-0000-000030090000}"/>
    <cellStyle name="Migliaia 23 3 2 2 3" xfId="5841" xr:uid="{00000000-0005-0000-0000-000031090000}"/>
    <cellStyle name="Migliaia 23 3 2 3" xfId="2935" xr:uid="{00000000-0005-0000-0000-000032090000}"/>
    <cellStyle name="Migliaia 23 3 2 4" xfId="4895" xr:uid="{00000000-0005-0000-0000-000033090000}"/>
    <cellStyle name="Migliaia 23 3 2 5" xfId="5840" xr:uid="{00000000-0005-0000-0000-000034090000}"/>
    <cellStyle name="Migliaia 23 3 3" xfId="2936" xr:uid="{00000000-0005-0000-0000-000035090000}"/>
    <cellStyle name="Migliaia 23 3 3 2" xfId="3713" xr:uid="{00000000-0005-0000-0000-000036090000}"/>
    <cellStyle name="Migliaia 23 3 4" xfId="3712" xr:uid="{00000000-0005-0000-0000-000037090000}"/>
    <cellStyle name="Migliaia 23 3 5" xfId="2934" xr:uid="{00000000-0005-0000-0000-000038090000}"/>
    <cellStyle name="Migliaia 23 3 6" xfId="4894" xr:uid="{00000000-0005-0000-0000-000039090000}"/>
    <cellStyle name="Migliaia 23 3 7" xfId="5839" xr:uid="{00000000-0005-0000-0000-00003A090000}"/>
    <cellStyle name="Migliaia 23 4" xfId="839" xr:uid="{00000000-0005-0000-0000-00003B090000}"/>
    <cellStyle name="Migliaia 23 4 2" xfId="840" xr:uid="{00000000-0005-0000-0000-00003C090000}"/>
    <cellStyle name="Migliaia 23 4 2 2" xfId="3715" xr:uid="{00000000-0005-0000-0000-00003D090000}"/>
    <cellStyle name="Migliaia 23 4 2 3" xfId="2938" xr:uid="{00000000-0005-0000-0000-00003E090000}"/>
    <cellStyle name="Migliaia 23 4 2 4" xfId="4898" xr:uid="{00000000-0005-0000-0000-00003F090000}"/>
    <cellStyle name="Migliaia 23 4 2 5" xfId="5843" xr:uid="{00000000-0005-0000-0000-000040090000}"/>
    <cellStyle name="Migliaia 23 4 3" xfId="3714" xr:uid="{00000000-0005-0000-0000-000041090000}"/>
    <cellStyle name="Migliaia 23 4 4" xfId="2937" xr:uid="{00000000-0005-0000-0000-000042090000}"/>
    <cellStyle name="Migliaia 23 4 5" xfId="4897" xr:uid="{00000000-0005-0000-0000-000043090000}"/>
    <cellStyle name="Migliaia 23 4 6" xfId="5842" xr:uid="{00000000-0005-0000-0000-000044090000}"/>
    <cellStyle name="Migliaia 23 5" xfId="841" xr:uid="{00000000-0005-0000-0000-000045090000}"/>
    <cellStyle name="Migliaia 23 5 2" xfId="2939" xr:uid="{00000000-0005-0000-0000-000046090000}"/>
    <cellStyle name="Migliaia 23 5 3" xfId="4899" xr:uid="{00000000-0005-0000-0000-000047090000}"/>
    <cellStyle name="Migliaia 23 5 4" xfId="5844" xr:uid="{00000000-0005-0000-0000-000048090000}"/>
    <cellStyle name="Migliaia 23 6" xfId="2655" xr:uid="{00000000-0005-0000-0000-000049090000}"/>
    <cellStyle name="Migliaia 23 7" xfId="4891" xr:uid="{00000000-0005-0000-0000-00004A090000}"/>
    <cellStyle name="Migliaia 23 8" xfId="5836" xr:uid="{00000000-0005-0000-0000-00004B090000}"/>
    <cellStyle name="Migliaia 24" xfId="842" xr:uid="{00000000-0005-0000-0000-00004C090000}"/>
    <cellStyle name="Migliaia 24 2" xfId="843" xr:uid="{00000000-0005-0000-0000-00004D090000}"/>
    <cellStyle name="Migliaia 24 2 2" xfId="844" xr:uid="{00000000-0005-0000-0000-00004E090000}"/>
    <cellStyle name="Migliaia 24 2 2 2" xfId="3716" xr:uid="{00000000-0005-0000-0000-00004F090000}"/>
    <cellStyle name="Migliaia 24 2 2 3" xfId="4902" xr:uid="{00000000-0005-0000-0000-000050090000}"/>
    <cellStyle name="Migliaia 24 2 2 4" xfId="5847" xr:uid="{00000000-0005-0000-0000-000051090000}"/>
    <cellStyle name="Migliaia 24 2 3" xfId="2722" xr:uid="{00000000-0005-0000-0000-000052090000}"/>
    <cellStyle name="Migliaia 24 2 4" xfId="4901" xr:uid="{00000000-0005-0000-0000-000053090000}"/>
    <cellStyle name="Migliaia 24 2 5" xfId="5846" xr:uid="{00000000-0005-0000-0000-000054090000}"/>
    <cellStyle name="Migliaia 24 3" xfId="845" xr:uid="{00000000-0005-0000-0000-000055090000}"/>
    <cellStyle name="Migliaia 24 3 2" xfId="846" xr:uid="{00000000-0005-0000-0000-000056090000}"/>
    <cellStyle name="Migliaia 24 3 2 2" xfId="847" xr:uid="{00000000-0005-0000-0000-000057090000}"/>
    <cellStyle name="Migliaia 24 3 2 2 2" xfId="4905" xr:uid="{00000000-0005-0000-0000-000058090000}"/>
    <cellStyle name="Migliaia 24 3 2 2 3" xfId="5850" xr:uid="{00000000-0005-0000-0000-000059090000}"/>
    <cellStyle name="Migliaia 24 3 2 3" xfId="2941" xr:uid="{00000000-0005-0000-0000-00005A090000}"/>
    <cellStyle name="Migliaia 24 3 2 4" xfId="4904" xr:uid="{00000000-0005-0000-0000-00005B090000}"/>
    <cellStyle name="Migliaia 24 3 2 5" xfId="5849" xr:uid="{00000000-0005-0000-0000-00005C090000}"/>
    <cellStyle name="Migliaia 24 3 3" xfId="2942" xr:uid="{00000000-0005-0000-0000-00005D090000}"/>
    <cellStyle name="Migliaia 24 3 3 2" xfId="3718" xr:uid="{00000000-0005-0000-0000-00005E090000}"/>
    <cellStyle name="Migliaia 24 3 4" xfId="3717" xr:uid="{00000000-0005-0000-0000-00005F090000}"/>
    <cellStyle name="Migliaia 24 3 5" xfId="2940" xr:uid="{00000000-0005-0000-0000-000060090000}"/>
    <cellStyle name="Migliaia 24 3 6" xfId="4903" xr:uid="{00000000-0005-0000-0000-000061090000}"/>
    <cellStyle name="Migliaia 24 3 7" xfId="5848" xr:uid="{00000000-0005-0000-0000-000062090000}"/>
    <cellStyle name="Migliaia 24 4" xfId="848" xr:uid="{00000000-0005-0000-0000-000063090000}"/>
    <cellStyle name="Migliaia 24 4 2" xfId="849" xr:uid="{00000000-0005-0000-0000-000064090000}"/>
    <cellStyle name="Migliaia 24 4 2 2" xfId="3720" xr:uid="{00000000-0005-0000-0000-000065090000}"/>
    <cellStyle name="Migliaia 24 4 2 3" xfId="2944" xr:uid="{00000000-0005-0000-0000-000066090000}"/>
    <cellStyle name="Migliaia 24 4 2 4" xfId="4907" xr:uid="{00000000-0005-0000-0000-000067090000}"/>
    <cellStyle name="Migliaia 24 4 2 5" xfId="5852" xr:uid="{00000000-0005-0000-0000-000068090000}"/>
    <cellStyle name="Migliaia 24 4 3" xfId="3719" xr:uid="{00000000-0005-0000-0000-000069090000}"/>
    <cellStyle name="Migliaia 24 4 4" xfId="2943" xr:uid="{00000000-0005-0000-0000-00006A090000}"/>
    <cellStyle name="Migliaia 24 4 5" xfId="4906" xr:uid="{00000000-0005-0000-0000-00006B090000}"/>
    <cellStyle name="Migliaia 24 4 6" xfId="5851" xr:uid="{00000000-0005-0000-0000-00006C090000}"/>
    <cellStyle name="Migliaia 24 5" xfId="850" xr:uid="{00000000-0005-0000-0000-00006D090000}"/>
    <cellStyle name="Migliaia 24 5 2" xfId="2945" xr:uid="{00000000-0005-0000-0000-00006E090000}"/>
    <cellStyle name="Migliaia 24 5 3" xfId="4908" xr:uid="{00000000-0005-0000-0000-00006F090000}"/>
    <cellStyle name="Migliaia 24 5 4" xfId="5853" xr:uid="{00000000-0005-0000-0000-000070090000}"/>
    <cellStyle name="Migliaia 24 6" xfId="2656" xr:uid="{00000000-0005-0000-0000-000071090000}"/>
    <cellStyle name="Migliaia 24 7" xfId="4900" xr:uid="{00000000-0005-0000-0000-000072090000}"/>
    <cellStyle name="Migliaia 24 8" xfId="5845" xr:uid="{00000000-0005-0000-0000-000073090000}"/>
    <cellStyle name="Migliaia 25" xfId="851" xr:uid="{00000000-0005-0000-0000-000074090000}"/>
    <cellStyle name="Migliaia 25 2" xfId="852" xr:uid="{00000000-0005-0000-0000-000075090000}"/>
    <cellStyle name="Migliaia 25 2 2" xfId="853" xr:uid="{00000000-0005-0000-0000-000076090000}"/>
    <cellStyle name="Migliaia 25 2 2 2" xfId="3721" xr:uid="{00000000-0005-0000-0000-000077090000}"/>
    <cellStyle name="Migliaia 25 2 2 3" xfId="4911" xr:uid="{00000000-0005-0000-0000-000078090000}"/>
    <cellStyle name="Migliaia 25 2 2 4" xfId="5856" xr:uid="{00000000-0005-0000-0000-000079090000}"/>
    <cellStyle name="Migliaia 25 2 3" xfId="2723" xr:uid="{00000000-0005-0000-0000-00007A090000}"/>
    <cellStyle name="Migliaia 25 2 4" xfId="4910" xr:uid="{00000000-0005-0000-0000-00007B090000}"/>
    <cellStyle name="Migliaia 25 2 5" xfId="5855" xr:uid="{00000000-0005-0000-0000-00007C090000}"/>
    <cellStyle name="Migliaia 25 3" xfId="854" xr:uid="{00000000-0005-0000-0000-00007D090000}"/>
    <cellStyle name="Migliaia 25 3 2" xfId="855" xr:uid="{00000000-0005-0000-0000-00007E090000}"/>
    <cellStyle name="Migliaia 25 3 2 2" xfId="856" xr:uid="{00000000-0005-0000-0000-00007F090000}"/>
    <cellStyle name="Migliaia 25 3 2 2 2" xfId="4914" xr:uid="{00000000-0005-0000-0000-000080090000}"/>
    <cellStyle name="Migliaia 25 3 2 2 3" xfId="5859" xr:uid="{00000000-0005-0000-0000-000081090000}"/>
    <cellStyle name="Migliaia 25 3 2 3" xfId="2947" xr:uid="{00000000-0005-0000-0000-000082090000}"/>
    <cellStyle name="Migliaia 25 3 2 4" xfId="4913" xr:uid="{00000000-0005-0000-0000-000083090000}"/>
    <cellStyle name="Migliaia 25 3 2 5" xfId="5858" xr:uid="{00000000-0005-0000-0000-000084090000}"/>
    <cellStyle name="Migliaia 25 3 3" xfId="2948" xr:uid="{00000000-0005-0000-0000-000085090000}"/>
    <cellStyle name="Migliaia 25 3 3 2" xfId="3723" xr:uid="{00000000-0005-0000-0000-000086090000}"/>
    <cellStyle name="Migliaia 25 3 4" xfId="3722" xr:uid="{00000000-0005-0000-0000-000087090000}"/>
    <cellStyle name="Migliaia 25 3 5" xfId="2946" xr:uid="{00000000-0005-0000-0000-000088090000}"/>
    <cellStyle name="Migliaia 25 3 6" xfId="4912" xr:uid="{00000000-0005-0000-0000-000089090000}"/>
    <cellStyle name="Migliaia 25 3 7" xfId="5857" xr:uid="{00000000-0005-0000-0000-00008A090000}"/>
    <cellStyle name="Migliaia 25 4" xfId="857" xr:uid="{00000000-0005-0000-0000-00008B090000}"/>
    <cellStyle name="Migliaia 25 4 2" xfId="858" xr:uid="{00000000-0005-0000-0000-00008C090000}"/>
    <cellStyle name="Migliaia 25 4 2 2" xfId="3725" xr:uid="{00000000-0005-0000-0000-00008D090000}"/>
    <cellStyle name="Migliaia 25 4 2 3" xfId="2950" xr:uid="{00000000-0005-0000-0000-00008E090000}"/>
    <cellStyle name="Migliaia 25 4 2 4" xfId="4916" xr:uid="{00000000-0005-0000-0000-00008F090000}"/>
    <cellStyle name="Migliaia 25 4 2 5" xfId="5861" xr:uid="{00000000-0005-0000-0000-000090090000}"/>
    <cellStyle name="Migliaia 25 4 3" xfId="3724" xr:uid="{00000000-0005-0000-0000-000091090000}"/>
    <cellStyle name="Migliaia 25 4 4" xfId="2949" xr:uid="{00000000-0005-0000-0000-000092090000}"/>
    <cellStyle name="Migliaia 25 4 5" xfId="4915" xr:uid="{00000000-0005-0000-0000-000093090000}"/>
    <cellStyle name="Migliaia 25 4 6" xfId="5860" xr:uid="{00000000-0005-0000-0000-000094090000}"/>
    <cellStyle name="Migliaia 25 5" xfId="859" xr:uid="{00000000-0005-0000-0000-000095090000}"/>
    <cellStyle name="Migliaia 25 5 2" xfId="2951" xr:uid="{00000000-0005-0000-0000-000096090000}"/>
    <cellStyle name="Migliaia 25 5 3" xfId="4917" xr:uid="{00000000-0005-0000-0000-000097090000}"/>
    <cellStyle name="Migliaia 25 5 4" xfId="5862" xr:uid="{00000000-0005-0000-0000-000098090000}"/>
    <cellStyle name="Migliaia 25 6" xfId="2657" xr:uid="{00000000-0005-0000-0000-000099090000}"/>
    <cellStyle name="Migliaia 25 7" xfId="4909" xr:uid="{00000000-0005-0000-0000-00009A090000}"/>
    <cellStyle name="Migliaia 25 8" xfId="5854" xr:uid="{00000000-0005-0000-0000-00009B090000}"/>
    <cellStyle name="Migliaia 26" xfId="860" xr:uid="{00000000-0005-0000-0000-00009C090000}"/>
    <cellStyle name="Migliaia 26 2" xfId="861" xr:uid="{00000000-0005-0000-0000-00009D090000}"/>
    <cellStyle name="Migliaia 26 2 2" xfId="862" xr:uid="{00000000-0005-0000-0000-00009E090000}"/>
    <cellStyle name="Migliaia 26 2 2 2" xfId="3726" xr:uid="{00000000-0005-0000-0000-00009F090000}"/>
    <cellStyle name="Migliaia 26 2 2 3" xfId="4920" xr:uid="{00000000-0005-0000-0000-0000A0090000}"/>
    <cellStyle name="Migliaia 26 2 2 4" xfId="5865" xr:uid="{00000000-0005-0000-0000-0000A1090000}"/>
    <cellStyle name="Migliaia 26 2 3" xfId="2724" xr:uid="{00000000-0005-0000-0000-0000A2090000}"/>
    <cellStyle name="Migliaia 26 2 4" xfId="4919" xr:uid="{00000000-0005-0000-0000-0000A3090000}"/>
    <cellStyle name="Migliaia 26 2 5" xfId="5864" xr:uid="{00000000-0005-0000-0000-0000A4090000}"/>
    <cellStyle name="Migliaia 26 3" xfId="863" xr:uid="{00000000-0005-0000-0000-0000A5090000}"/>
    <cellStyle name="Migliaia 26 3 2" xfId="864" xr:uid="{00000000-0005-0000-0000-0000A6090000}"/>
    <cellStyle name="Migliaia 26 3 2 2" xfId="865" xr:uid="{00000000-0005-0000-0000-0000A7090000}"/>
    <cellStyle name="Migliaia 26 3 2 2 2" xfId="4923" xr:uid="{00000000-0005-0000-0000-0000A8090000}"/>
    <cellStyle name="Migliaia 26 3 2 2 3" xfId="5868" xr:uid="{00000000-0005-0000-0000-0000A9090000}"/>
    <cellStyle name="Migliaia 26 3 2 3" xfId="2953" xr:uid="{00000000-0005-0000-0000-0000AA090000}"/>
    <cellStyle name="Migliaia 26 3 2 4" xfId="4922" xr:uid="{00000000-0005-0000-0000-0000AB090000}"/>
    <cellStyle name="Migliaia 26 3 2 5" xfId="5867" xr:uid="{00000000-0005-0000-0000-0000AC090000}"/>
    <cellStyle name="Migliaia 26 3 3" xfId="2954" xr:uid="{00000000-0005-0000-0000-0000AD090000}"/>
    <cellStyle name="Migliaia 26 3 3 2" xfId="3728" xr:uid="{00000000-0005-0000-0000-0000AE090000}"/>
    <cellStyle name="Migliaia 26 3 4" xfId="3727" xr:uid="{00000000-0005-0000-0000-0000AF090000}"/>
    <cellStyle name="Migliaia 26 3 5" xfId="2952" xr:uid="{00000000-0005-0000-0000-0000B0090000}"/>
    <cellStyle name="Migliaia 26 3 6" xfId="4921" xr:uid="{00000000-0005-0000-0000-0000B1090000}"/>
    <cellStyle name="Migliaia 26 3 7" xfId="5866" xr:uid="{00000000-0005-0000-0000-0000B2090000}"/>
    <cellStyle name="Migliaia 26 4" xfId="866" xr:uid="{00000000-0005-0000-0000-0000B3090000}"/>
    <cellStyle name="Migliaia 26 4 2" xfId="867" xr:uid="{00000000-0005-0000-0000-0000B4090000}"/>
    <cellStyle name="Migliaia 26 4 2 2" xfId="3730" xr:uid="{00000000-0005-0000-0000-0000B5090000}"/>
    <cellStyle name="Migliaia 26 4 2 3" xfId="2956" xr:uid="{00000000-0005-0000-0000-0000B6090000}"/>
    <cellStyle name="Migliaia 26 4 2 4" xfId="4925" xr:uid="{00000000-0005-0000-0000-0000B7090000}"/>
    <cellStyle name="Migliaia 26 4 2 5" xfId="5870" xr:uid="{00000000-0005-0000-0000-0000B8090000}"/>
    <cellStyle name="Migliaia 26 4 3" xfId="3729" xr:uid="{00000000-0005-0000-0000-0000B9090000}"/>
    <cellStyle name="Migliaia 26 4 4" xfId="2955" xr:uid="{00000000-0005-0000-0000-0000BA090000}"/>
    <cellStyle name="Migliaia 26 4 5" xfId="4924" xr:uid="{00000000-0005-0000-0000-0000BB090000}"/>
    <cellStyle name="Migliaia 26 4 6" xfId="5869" xr:uid="{00000000-0005-0000-0000-0000BC090000}"/>
    <cellStyle name="Migliaia 26 5" xfId="868" xr:uid="{00000000-0005-0000-0000-0000BD090000}"/>
    <cellStyle name="Migliaia 26 5 2" xfId="2957" xr:uid="{00000000-0005-0000-0000-0000BE090000}"/>
    <cellStyle name="Migliaia 26 5 3" xfId="4926" xr:uid="{00000000-0005-0000-0000-0000BF090000}"/>
    <cellStyle name="Migliaia 26 5 4" xfId="5871" xr:uid="{00000000-0005-0000-0000-0000C0090000}"/>
    <cellStyle name="Migliaia 26 6" xfId="2658" xr:uid="{00000000-0005-0000-0000-0000C1090000}"/>
    <cellStyle name="Migliaia 26 7" xfId="4918" xr:uid="{00000000-0005-0000-0000-0000C2090000}"/>
    <cellStyle name="Migliaia 26 8" xfId="5863" xr:uid="{00000000-0005-0000-0000-0000C3090000}"/>
    <cellStyle name="Migliaia 27" xfId="869" xr:uid="{00000000-0005-0000-0000-0000C4090000}"/>
    <cellStyle name="Migliaia 27 2" xfId="870" xr:uid="{00000000-0005-0000-0000-0000C5090000}"/>
    <cellStyle name="Migliaia 27 2 2" xfId="871" xr:uid="{00000000-0005-0000-0000-0000C6090000}"/>
    <cellStyle name="Migliaia 27 2 2 2" xfId="3731" xr:uid="{00000000-0005-0000-0000-0000C7090000}"/>
    <cellStyle name="Migliaia 27 2 2 3" xfId="4929" xr:uid="{00000000-0005-0000-0000-0000C8090000}"/>
    <cellStyle name="Migliaia 27 2 2 4" xfId="5874" xr:uid="{00000000-0005-0000-0000-0000C9090000}"/>
    <cellStyle name="Migliaia 27 2 3" xfId="2725" xr:uid="{00000000-0005-0000-0000-0000CA090000}"/>
    <cellStyle name="Migliaia 27 2 4" xfId="4928" xr:uid="{00000000-0005-0000-0000-0000CB090000}"/>
    <cellStyle name="Migliaia 27 2 5" xfId="5873" xr:uid="{00000000-0005-0000-0000-0000CC090000}"/>
    <cellStyle name="Migliaia 27 3" xfId="872" xr:uid="{00000000-0005-0000-0000-0000CD090000}"/>
    <cellStyle name="Migliaia 27 3 2" xfId="873" xr:uid="{00000000-0005-0000-0000-0000CE090000}"/>
    <cellStyle name="Migliaia 27 3 2 2" xfId="874" xr:uid="{00000000-0005-0000-0000-0000CF090000}"/>
    <cellStyle name="Migliaia 27 3 2 2 2" xfId="4932" xr:uid="{00000000-0005-0000-0000-0000D0090000}"/>
    <cellStyle name="Migliaia 27 3 2 2 3" xfId="5877" xr:uid="{00000000-0005-0000-0000-0000D1090000}"/>
    <cellStyle name="Migliaia 27 3 2 3" xfId="2959" xr:uid="{00000000-0005-0000-0000-0000D2090000}"/>
    <cellStyle name="Migliaia 27 3 2 4" xfId="4931" xr:uid="{00000000-0005-0000-0000-0000D3090000}"/>
    <cellStyle name="Migliaia 27 3 2 5" xfId="5876" xr:uid="{00000000-0005-0000-0000-0000D4090000}"/>
    <cellStyle name="Migliaia 27 3 3" xfId="2960" xr:uid="{00000000-0005-0000-0000-0000D5090000}"/>
    <cellStyle name="Migliaia 27 3 3 2" xfId="3733" xr:uid="{00000000-0005-0000-0000-0000D6090000}"/>
    <cellStyle name="Migliaia 27 3 4" xfId="3732" xr:uid="{00000000-0005-0000-0000-0000D7090000}"/>
    <cellStyle name="Migliaia 27 3 5" xfId="2958" xr:uid="{00000000-0005-0000-0000-0000D8090000}"/>
    <cellStyle name="Migliaia 27 3 6" xfId="4930" xr:uid="{00000000-0005-0000-0000-0000D9090000}"/>
    <cellStyle name="Migliaia 27 3 7" xfId="5875" xr:uid="{00000000-0005-0000-0000-0000DA090000}"/>
    <cellStyle name="Migliaia 27 4" xfId="875" xr:uid="{00000000-0005-0000-0000-0000DB090000}"/>
    <cellStyle name="Migliaia 27 4 2" xfId="876" xr:uid="{00000000-0005-0000-0000-0000DC090000}"/>
    <cellStyle name="Migliaia 27 4 2 2" xfId="3735" xr:uid="{00000000-0005-0000-0000-0000DD090000}"/>
    <cellStyle name="Migliaia 27 4 2 3" xfId="2962" xr:uid="{00000000-0005-0000-0000-0000DE090000}"/>
    <cellStyle name="Migliaia 27 4 2 4" xfId="4934" xr:uid="{00000000-0005-0000-0000-0000DF090000}"/>
    <cellStyle name="Migliaia 27 4 2 5" xfId="5879" xr:uid="{00000000-0005-0000-0000-0000E0090000}"/>
    <cellStyle name="Migliaia 27 4 3" xfId="3734" xr:uid="{00000000-0005-0000-0000-0000E1090000}"/>
    <cellStyle name="Migliaia 27 4 4" xfId="2961" xr:uid="{00000000-0005-0000-0000-0000E2090000}"/>
    <cellStyle name="Migliaia 27 4 5" xfId="4933" xr:uid="{00000000-0005-0000-0000-0000E3090000}"/>
    <cellStyle name="Migliaia 27 4 6" xfId="5878" xr:uid="{00000000-0005-0000-0000-0000E4090000}"/>
    <cellStyle name="Migliaia 27 5" xfId="877" xr:uid="{00000000-0005-0000-0000-0000E5090000}"/>
    <cellStyle name="Migliaia 27 5 2" xfId="2963" xr:uid="{00000000-0005-0000-0000-0000E6090000}"/>
    <cellStyle name="Migliaia 27 5 3" xfId="4935" xr:uid="{00000000-0005-0000-0000-0000E7090000}"/>
    <cellStyle name="Migliaia 27 5 4" xfId="5880" xr:uid="{00000000-0005-0000-0000-0000E8090000}"/>
    <cellStyle name="Migliaia 27 6" xfId="2659" xr:uid="{00000000-0005-0000-0000-0000E9090000}"/>
    <cellStyle name="Migliaia 27 7" xfId="4927" xr:uid="{00000000-0005-0000-0000-0000EA090000}"/>
    <cellStyle name="Migliaia 27 8" xfId="5872" xr:uid="{00000000-0005-0000-0000-0000EB090000}"/>
    <cellStyle name="Migliaia 28" xfId="878" xr:uid="{00000000-0005-0000-0000-0000EC090000}"/>
    <cellStyle name="Migliaia 28 2" xfId="879" xr:uid="{00000000-0005-0000-0000-0000ED090000}"/>
    <cellStyle name="Migliaia 28 2 2" xfId="880" xr:uid="{00000000-0005-0000-0000-0000EE090000}"/>
    <cellStyle name="Migliaia 28 2 2 2" xfId="3736" xr:uid="{00000000-0005-0000-0000-0000EF090000}"/>
    <cellStyle name="Migliaia 28 2 2 3" xfId="4938" xr:uid="{00000000-0005-0000-0000-0000F0090000}"/>
    <cellStyle name="Migliaia 28 2 2 4" xfId="5883" xr:uid="{00000000-0005-0000-0000-0000F1090000}"/>
    <cellStyle name="Migliaia 28 2 3" xfId="2726" xr:uid="{00000000-0005-0000-0000-0000F2090000}"/>
    <cellStyle name="Migliaia 28 2 4" xfId="4937" xr:uid="{00000000-0005-0000-0000-0000F3090000}"/>
    <cellStyle name="Migliaia 28 2 5" xfId="5882" xr:uid="{00000000-0005-0000-0000-0000F4090000}"/>
    <cellStyle name="Migliaia 28 3" xfId="881" xr:uid="{00000000-0005-0000-0000-0000F5090000}"/>
    <cellStyle name="Migliaia 28 3 2" xfId="882" xr:uid="{00000000-0005-0000-0000-0000F6090000}"/>
    <cellStyle name="Migliaia 28 3 2 2" xfId="883" xr:uid="{00000000-0005-0000-0000-0000F7090000}"/>
    <cellStyle name="Migliaia 28 3 2 2 2" xfId="4941" xr:uid="{00000000-0005-0000-0000-0000F8090000}"/>
    <cellStyle name="Migliaia 28 3 2 2 3" xfId="5886" xr:uid="{00000000-0005-0000-0000-0000F9090000}"/>
    <cellStyle name="Migliaia 28 3 2 3" xfId="2965" xr:uid="{00000000-0005-0000-0000-0000FA090000}"/>
    <cellStyle name="Migliaia 28 3 2 4" xfId="4940" xr:uid="{00000000-0005-0000-0000-0000FB090000}"/>
    <cellStyle name="Migliaia 28 3 2 5" xfId="5885" xr:uid="{00000000-0005-0000-0000-0000FC090000}"/>
    <cellStyle name="Migliaia 28 3 3" xfId="2966" xr:uid="{00000000-0005-0000-0000-0000FD090000}"/>
    <cellStyle name="Migliaia 28 3 3 2" xfId="3738" xr:uid="{00000000-0005-0000-0000-0000FE090000}"/>
    <cellStyle name="Migliaia 28 3 4" xfId="3737" xr:uid="{00000000-0005-0000-0000-0000FF090000}"/>
    <cellStyle name="Migliaia 28 3 5" xfId="2964" xr:uid="{00000000-0005-0000-0000-0000000A0000}"/>
    <cellStyle name="Migliaia 28 3 6" xfId="4939" xr:uid="{00000000-0005-0000-0000-0000010A0000}"/>
    <cellStyle name="Migliaia 28 3 7" xfId="5884" xr:uid="{00000000-0005-0000-0000-0000020A0000}"/>
    <cellStyle name="Migliaia 28 4" xfId="884" xr:uid="{00000000-0005-0000-0000-0000030A0000}"/>
    <cellStyle name="Migliaia 28 4 2" xfId="885" xr:uid="{00000000-0005-0000-0000-0000040A0000}"/>
    <cellStyle name="Migliaia 28 4 2 2" xfId="3740" xr:uid="{00000000-0005-0000-0000-0000050A0000}"/>
    <cellStyle name="Migliaia 28 4 2 3" xfId="2968" xr:uid="{00000000-0005-0000-0000-0000060A0000}"/>
    <cellStyle name="Migliaia 28 4 2 4" xfId="4943" xr:uid="{00000000-0005-0000-0000-0000070A0000}"/>
    <cellStyle name="Migliaia 28 4 2 5" xfId="5888" xr:uid="{00000000-0005-0000-0000-0000080A0000}"/>
    <cellStyle name="Migliaia 28 4 3" xfId="3739" xr:uid="{00000000-0005-0000-0000-0000090A0000}"/>
    <cellStyle name="Migliaia 28 4 4" xfId="2967" xr:uid="{00000000-0005-0000-0000-00000A0A0000}"/>
    <cellStyle name="Migliaia 28 4 5" xfId="4942" xr:uid="{00000000-0005-0000-0000-00000B0A0000}"/>
    <cellStyle name="Migliaia 28 4 6" xfId="5887" xr:uid="{00000000-0005-0000-0000-00000C0A0000}"/>
    <cellStyle name="Migliaia 28 5" xfId="886" xr:uid="{00000000-0005-0000-0000-00000D0A0000}"/>
    <cellStyle name="Migliaia 28 5 2" xfId="2969" xr:uid="{00000000-0005-0000-0000-00000E0A0000}"/>
    <cellStyle name="Migliaia 28 5 3" xfId="4944" xr:uid="{00000000-0005-0000-0000-00000F0A0000}"/>
    <cellStyle name="Migliaia 28 5 4" xfId="5889" xr:uid="{00000000-0005-0000-0000-0000100A0000}"/>
    <cellStyle name="Migliaia 28 6" xfId="2660" xr:uid="{00000000-0005-0000-0000-0000110A0000}"/>
    <cellStyle name="Migliaia 28 7" xfId="4936" xr:uid="{00000000-0005-0000-0000-0000120A0000}"/>
    <cellStyle name="Migliaia 28 8" xfId="5881" xr:uid="{00000000-0005-0000-0000-0000130A0000}"/>
    <cellStyle name="Migliaia 29" xfId="887" xr:uid="{00000000-0005-0000-0000-0000140A0000}"/>
    <cellStyle name="Migliaia 29 2" xfId="888" xr:uid="{00000000-0005-0000-0000-0000150A0000}"/>
    <cellStyle name="Migliaia 29 2 2" xfId="889" xr:uid="{00000000-0005-0000-0000-0000160A0000}"/>
    <cellStyle name="Migliaia 29 2 2 2" xfId="3741" xr:uid="{00000000-0005-0000-0000-0000170A0000}"/>
    <cellStyle name="Migliaia 29 2 2 3" xfId="4947" xr:uid="{00000000-0005-0000-0000-0000180A0000}"/>
    <cellStyle name="Migliaia 29 2 2 4" xfId="5892" xr:uid="{00000000-0005-0000-0000-0000190A0000}"/>
    <cellStyle name="Migliaia 29 2 3" xfId="2727" xr:uid="{00000000-0005-0000-0000-00001A0A0000}"/>
    <cellStyle name="Migliaia 29 2 4" xfId="4946" xr:uid="{00000000-0005-0000-0000-00001B0A0000}"/>
    <cellStyle name="Migliaia 29 2 5" xfId="5891" xr:uid="{00000000-0005-0000-0000-00001C0A0000}"/>
    <cellStyle name="Migliaia 29 3" xfId="890" xr:uid="{00000000-0005-0000-0000-00001D0A0000}"/>
    <cellStyle name="Migliaia 29 3 2" xfId="891" xr:uid="{00000000-0005-0000-0000-00001E0A0000}"/>
    <cellStyle name="Migliaia 29 3 2 2" xfId="892" xr:uid="{00000000-0005-0000-0000-00001F0A0000}"/>
    <cellStyle name="Migliaia 29 3 2 2 2" xfId="4950" xr:uid="{00000000-0005-0000-0000-0000200A0000}"/>
    <cellStyle name="Migliaia 29 3 2 2 3" xfId="5895" xr:uid="{00000000-0005-0000-0000-0000210A0000}"/>
    <cellStyle name="Migliaia 29 3 2 3" xfId="2971" xr:uid="{00000000-0005-0000-0000-0000220A0000}"/>
    <cellStyle name="Migliaia 29 3 2 4" xfId="4949" xr:uid="{00000000-0005-0000-0000-0000230A0000}"/>
    <cellStyle name="Migliaia 29 3 2 5" xfId="5894" xr:uid="{00000000-0005-0000-0000-0000240A0000}"/>
    <cellStyle name="Migliaia 29 3 3" xfId="2972" xr:uid="{00000000-0005-0000-0000-0000250A0000}"/>
    <cellStyle name="Migliaia 29 3 3 2" xfId="3743" xr:uid="{00000000-0005-0000-0000-0000260A0000}"/>
    <cellStyle name="Migliaia 29 3 4" xfId="3742" xr:uid="{00000000-0005-0000-0000-0000270A0000}"/>
    <cellStyle name="Migliaia 29 3 5" xfId="2970" xr:uid="{00000000-0005-0000-0000-0000280A0000}"/>
    <cellStyle name="Migliaia 29 3 6" xfId="4948" xr:uid="{00000000-0005-0000-0000-0000290A0000}"/>
    <cellStyle name="Migliaia 29 3 7" xfId="5893" xr:uid="{00000000-0005-0000-0000-00002A0A0000}"/>
    <cellStyle name="Migliaia 29 4" xfId="893" xr:uid="{00000000-0005-0000-0000-00002B0A0000}"/>
    <cellStyle name="Migliaia 29 4 2" xfId="894" xr:uid="{00000000-0005-0000-0000-00002C0A0000}"/>
    <cellStyle name="Migliaia 29 4 2 2" xfId="3745" xr:uid="{00000000-0005-0000-0000-00002D0A0000}"/>
    <cellStyle name="Migliaia 29 4 2 3" xfId="2974" xr:uid="{00000000-0005-0000-0000-00002E0A0000}"/>
    <cellStyle name="Migliaia 29 4 2 4" xfId="4952" xr:uid="{00000000-0005-0000-0000-00002F0A0000}"/>
    <cellStyle name="Migliaia 29 4 2 5" xfId="5897" xr:uid="{00000000-0005-0000-0000-0000300A0000}"/>
    <cellStyle name="Migliaia 29 4 3" xfId="3744" xr:uid="{00000000-0005-0000-0000-0000310A0000}"/>
    <cellStyle name="Migliaia 29 4 4" xfId="2973" xr:uid="{00000000-0005-0000-0000-0000320A0000}"/>
    <cellStyle name="Migliaia 29 4 5" xfId="4951" xr:uid="{00000000-0005-0000-0000-0000330A0000}"/>
    <cellStyle name="Migliaia 29 4 6" xfId="5896" xr:uid="{00000000-0005-0000-0000-0000340A0000}"/>
    <cellStyle name="Migliaia 29 5" xfId="895" xr:uid="{00000000-0005-0000-0000-0000350A0000}"/>
    <cellStyle name="Migliaia 29 5 2" xfId="2975" xr:uid="{00000000-0005-0000-0000-0000360A0000}"/>
    <cellStyle name="Migliaia 29 5 3" xfId="4953" xr:uid="{00000000-0005-0000-0000-0000370A0000}"/>
    <cellStyle name="Migliaia 29 5 4" xfId="5898" xr:uid="{00000000-0005-0000-0000-0000380A0000}"/>
    <cellStyle name="Migliaia 29 6" xfId="2661" xr:uid="{00000000-0005-0000-0000-0000390A0000}"/>
    <cellStyle name="Migliaia 29 7" xfId="4945" xr:uid="{00000000-0005-0000-0000-00003A0A0000}"/>
    <cellStyle name="Migliaia 29 8" xfId="5890" xr:uid="{00000000-0005-0000-0000-00003B0A0000}"/>
    <cellStyle name="Migliaia 3" xfId="896" xr:uid="{00000000-0005-0000-0000-00003C0A0000}"/>
    <cellStyle name="Migliaia 3 2" xfId="897" xr:uid="{00000000-0005-0000-0000-00003D0A0000}"/>
    <cellStyle name="Migliaia 3 2 2" xfId="898" xr:uid="{00000000-0005-0000-0000-00003E0A0000}"/>
    <cellStyle name="Migliaia 3 2 2 2" xfId="3746" xr:uid="{00000000-0005-0000-0000-00003F0A0000}"/>
    <cellStyle name="Migliaia 3 2 2 3" xfId="4956" xr:uid="{00000000-0005-0000-0000-0000400A0000}"/>
    <cellStyle name="Migliaia 3 2 2 4" xfId="5901" xr:uid="{00000000-0005-0000-0000-0000410A0000}"/>
    <cellStyle name="Migliaia 3 2 3" xfId="2728" xr:uid="{00000000-0005-0000-0000-0000420A0000}"/>
    <cellStyle name="Migliaia 3 2 4" xfId="4955" xr:uid="{00000000-0005-0000-0000-0000430A0000}"/>
    <cellStyle name="Migliaia 3 2 5" xfId="5900" xr:uid="{00000000-0005-0000-0000-0000440A0000}"/>
    <cellStyle name="Migliaia 3 3" xfId="899" xr:uid="{00000000-0005-0000-0000-0000450A0000}"/>
    <cellStyle name="Migliaia 3 3 2" xfId="900" xr:uid="{00000000-0005-0000-0000-0000460A0000}"/>
    <cellStyle name="Migliaia 3 3 2 2" xfId="901" xr:uid="{00000000-0005-0000-0000-0000470A0000}"/>
    <cellStyle name="Migliaia 3 3 2 2 2" xfId="4959" xr:uid="{00000000-0005-0000-0000-0000480A0000}"/>
    <cellStyle name="Migliaia 3 3 2 2 3" xfId="5904" xr:uid="{00000000-0005-0000-0000-0000490A0000}"/>
    <cellStyle name="Migliaia 3 3 2 3" xfId="2977" xr:uid="{00000000-0005-0000-0000-00004A0A0000}"/>
    <cellStyle name="Migliaia 3 3 2 4" xfId="4958" xr:uid="{00000000-0005-0000-0000-00004B0A0000}"/>
    <cellStyle name="Migliaia 3 3 2 5" xfId="5903" xr:uid="{00000000-0005-0000-0000-00004C0A0000}"/>
    <cellStyle name="Migliaia 3 3 3" xfId="2978" xr:uid="{00000000-0005-0000-0000-00004D0A0000}"/>
    <cellStyle name="Migliaia 3 3 3 2" xfId="3748" xr:uid="{00000000-0005-0000-0000-00004E0A0000}"/>
    <cellStyle name="Migliaia 3 3 4" xfId="3747" xr:uid="{00000000-0005-0000-0000-00004F0A0000}"/>
    <cellStyle name="Migliaia 3 3 5" xfId="2976" xr:uid="{00000000-0005-0000-0000-0000500A0000}"/>
    <cellStyle name="Migliaia 3 3 6" xfId="4957" xr:uid="{00000000-0005-0000-0000-0000510A0000}"/>
    <cellStyle name="Migliaia 3 3 7" xfId="5902" xr:uid="{00000000-0005-0000-0000-0000520A0000}"/>
    <cellStyle name="Migliaia 3 4" xfId="902" xr:uid="{00000000-0005-0000-0000-0000530A0000}"/>
    <cellStyle name="Migliaia 3 4 2" xfId="903" xr:uid="{00000000-0005-0000-0000-0000540A0000}"/>
    <cellStyle name="Migliaia 3 4 2 2" xfId="3750" xr:uid="{00000000-0005-0000-0000-0000550A0000}"/>
    <cellStyle name="Migliaia 3 4 2 3" xfId="2980" xr:uid="{00000000-0005-0000-0000-0000560A0000}"/>
    <cellStyle name="Migliaia 3 4 2 4" xfId="4961" xr:uid="{00000000-0005-0000-0000-0000570A0000}"/>
    <cellStyle name="Migliaia 3 4 2 5" xfId="5906" xr:uid="{00000000-0005-0000-0000-0000580A0000}"/>
    <cellStyle name="Migliaia 3 4 3" xfId="3749" xr:uid="{00000000-0005-0000-0000-0000590A0000}"/>
    <cellStyle name="Migliaia 3 4 4" xfId="2979" xr:uid="{00000000-0005-0000-0000-00005A0A0000}"/>
    <cellStyle name="Migliaia 3 4 5" xfId="4960" xr:uid="{00000000-0005-0000-0000-00005B0A0000}"/>
    <cellStyle name="Migliaia 3 4 6" xfId="5905" xr:uid="{00000000-0005-0000-0000-00005C0A0000}"/>
    <cellStyle name="Migliaia 3 5" xfId="904" xr:uid="{00000000-0005-0000-0000-00005D0A0000}"/>
    <cellStyle name="Migliaia 3 5 2" xfId="2981" xr:uid="{00000000-0005-0000-0000-00005E0A0000}"/>
    <cellStyle name="Migliaia 3 5 3" xfId="4962" xr:uid="{00000000-0005-0000-0000-00005F0A0000}"/>
    <cellStyle name="Migliaia 3 5 4" xfId="5907" xr:uid="{00000000-0005-0000-0000-0000600A0000}"/>
    <cellStyle name="Migliaia 3 6" xfId="2662" xr:uid="{00000000-0005-0000-0000-0000610A0000}"/>
    <cellStyle name="Migliaia 3 7" xfId="4954" xr:uid="{00000000-0005-0000-0000-0000620A0000}"/>
    <cellStyle name="Migliaia 3 8" xfId="5899" xr:uid="{00000000-0005-0000-0000-0000630A0000}"/>
    <cellStyle name="Migliaia 30" xfId="905" xr:uid="{00000000-0005-0000-0000-0000640A0000}"/>
    <cellStyle name="Migliaia 30 2" xfId="906" xr:uid="{00000000-0005-0000-0000-0000650A0000}"/>
    <cellStyle name="Migliaia 30 2 2" xfId="907" xr:uid="{00000000-0005-0000-0000-0000660A0000}"/>
    <cellStyle name="Migliaia 30 2 2 2" xfId="3751" xr:uid="{00000000-0005-0000-0000-0000670A0000}"/>
    <cellStyle name="Migliaia 30 2 2 3" xfId="4965" xr:uid="{00000000-0005-0000-0000-0000680A0000}"/>
    <cellStyle name="Migliaia 30 2 2 4" xfId="5910" xr:uid="{00000000-0005-0000-0000-0000690A0000}"/>
    <cellStyle name="Migliaia 30 2 3" xfId="2729" xr:uid="{00000000-0005-0000-0000-00006A0A0000}"/>
    <cellStyle name="Migliaia 30 2 4" xfId="4964" xr:uid="{00000000-0005-0000-0000-00006B0A0000}"/>
    <cellStyle name="Migliaia 30 2 5" xfId="5909" xr:uid="{00000000-0005-0000-0000-00006C0A0000}"/>
    <cellStyle name="Migliaia 30 3" xfId="908" xr:uid="{00000000-0005-0000-0000-00006D0A0000}"/>
    <cellStyle name="Migliaia 30 3 2" xfId="909" xr:uid="{00000000-0005-0000-0000-00006E0A0000}"/>
    <cellStyle name="Migliaia 30 3 2 2" xfId="910" xr:uid="{00000000-0005-0000-0000-00006F0A0000}"/>
    <cellStyle name="Migliaia 30 3 2 2 2" xfId="4968" xr:uid="{00000000-0005-0000-0000-0000700A0000}"/>
    <cellStyle name="Migliaia 30 3 2 2 3" xfId="5913" xr:uid="{00000000-0005-0000-0000-0000710A0000}"/>
    <cellStyle name="Migliaia 30 3 2 3" xfId="2983" xr:uid="{00000000-0005-0000-0000-0000720A0000}"/>
    <cellStyle name="Migliaia 30 3 2 4" xfId="4967" xr:uid="{00000000-0005-0000-0000-0000730A0000}"/>
    <cellStyle name="Migliaia 30 3 2 5" xfId="5912" xr:uid="{00000000-0005-0000-0000-0000740A0000}"/>
    <cellStyle name="Migliaia 30 3 3" xfId="2984" xr:uid="{00000000-0005-0000-0000-0000750A0000}"/>
    <cellStyle name="Migliaia 30 3 3 2" xfId="3753" xr:uid="{00000000-0005-0000-0000-0000760A0000}"/>
    <cellStyle name="Migliaia 30 3 4" xfId="3752" xr:uid="{00000000-0005-0000-0000-0000770A0000}"/>
    <cellStyle name="Migliaia 30 3 5" xfId="2982" xr:uid="{00000000-0005-0000-0000-0000780A0000}"/>
    <cellStyle name="Migliaia 30 3 6" xfId="4966" xr:uid="{00000000-0005-0000-0000-0000790A0000}"/>
    <cellStyle name="Migliaia 30 3 7" xfId="5911" xr:uid="{00000000-0005-0000-0000-00007A0A0000}"/>
    <cellStyle name="Migliaia 30 4" xfId="911" xr:uid="{00000000-0005-0000-0000-00007B0A0000}"/>
    <cellStyle name="Migliaia 30 4 2" xfId="912" xr:uid="{00000000-0005-0000-0000-00007C0A0000}"/>
    <cellStyle name="Migliaia 30 4 2 2" xfId="3755" xr:uid="{00000000-0005-0000-0000-00007D0A0000}"/>
    <cellStyle name="Migliaia 30 4 2 3" xfId="2986" xr:uid="{00000000-0005-0000-0000-00007E0A0000}"/>
    <cellStyle name="Migliaia 30 4 2 4" xfId="4970" xr:uid="{00000000-0005-0000-0000-00007F0A0000}"/>
    <cellStyle name="Migliaia 30 4 2 5" xfId="5915" xr:uid="{00000000-0005-0000-0000-0000800A0000}"/>
    <cellStyle name="Migliaia 30 4 3" xfId="3754" xr:uid="{00000000-0005-0000-0000-0000810A0000}"/>
    <cellStyle name="Migliaia 30 4 4" xfId="2985" xr:uid="{00000000-0005-0000-0000-0000820A0000}"/>
    <cellStyle name="Migliaia 30 4 5" xfId="4969" xr:uid="{00000000-0005-0000-0000-0000830A0000}"/>
    <cellStyle name="Migliaia 30 4 6" xfId="5914" xr:uid="{00000000-0005-0000-0000-0000840A0000}"/>
    <cellStyle name="Migliaia 30 5" xfId="913" xr:uid="{00000000-0005-0000-0000-0000850A0000}"/>
    <cellStyle name="Migliaia 30 5 2" xfId="2987" xr:uid="{00000000-0005-0000-0000-0000860A0000}"/>
    <cellStyle name="Migliaia 30 5 3" xfId="4971" xr:uid="{00000000-0005-0000-0000-0000870A0000}"/>
    <cellStyle name="Migliaia 30 5 4" xfId="5916" xr:uid="{00000000-0005-0000-0000-0000880A0000}"/>
    <cellStyle name="Migliaia 30 6" xfId="2663" xr:uid="{00000000-0005-0000-0000-0000890A0000}"/>
    <cellStyle name="Migliaia 30 7" xfId="4963" xr:uid="{00000000-0005-0000-0000-00008A0A0000}"/>
    <cellStyle name="Migliaia 30 8" xfId="5908" xr:uid="{00000000-0005-0000-0000-00008B0A0000}"/>
    <cellStyle name="Migliaia 31" xfId="914" xr:uid="{00000000-0005-0000-0000-00008C0A0000}"/>
    <cellStyle name="Migliaia 31 2" xfId="915" xr:uid="{00000000-0005-0000-0000-00008D0A0000}"/>
    <cellStyle name="Migliaia 31 2 2" xfId="916" xr:uid="{00000000-0005-0000-0000-00008E0A0000}"/>
    <cellStyle name="Migliaia 31 2 2 2" xfId="3756" xr:uid="{00000000-0005-0000-0000-00008F0A0000}"/>
    <cellStyle name="Migliaia 31 2 2 3" xfId="4974" xr:uid="{00000000-0005-0000-0000-0000900A0000}"/>
    <cellStyle name="Migliaia 31 2 2 4" xfId="5919" xr:uid="{00000000-0005-0000-0000-0000910A0000}"/>
    <cellStyle name="Migliaia 31 2 3" xfId="2730" xr:uid="{00000000-0005-0000-0000-0000920A0000}"/>
    <cellStyle name="Migliaia 31 2 4" xfId="4973" xr:uid="{00000000-0005-0000-0000-0000930A0000}"/>
    <cellStyle name="Migliaia 31 2 5" xfId="5918" xr:uid="{00000000-0005-0000-0000-0000940A0000}"/>
    <cellStyle name="Migliaia 31 3" xfId="917" xr:uid="{00000000-0005-0000-0000-0000950A0000}"/>
    <cellStyle name="Migliaia 31 3 2" xfId="918" xr:uid="{00000000-0005-0000-0000-0000960A0000}"/>
    <cellStyle name="Migliaia 31 3 2 2" xfId="919" xr:uid="{00000000-0005-0000-0000-0000970A0000}"/>
    <cellStyle name="Migliaia 31 3 2 2 2" xfId="4977" xr:uid="{00000000-0005-0000-0000-0000980A0000}"/>
    <cellStyle name="Migliaia 31 3 2 2 3" xfId="5922" xr:uid="{00000000-0005-0000-0000-0000990A0000}"/>
    <cellStyle name="Migliaia 31 3 2 3" xfId="2989" xr:uid="{00000000-0005-0000-0000-00009A0A0000}"/>
    <cellStyle name="Migliaia 31 3 2 4" xfId="4976" xr:uid="{00000000-0005-0000-0000-00009B0A0000}"/>
    <cellStyle name="Migliaia 31 3 2 5" xfId="5921" xr:uid="{00000000-0005-0000-0000-00009C0A0000}"/>
    <cellStyle name="Migliaia 31 3 3" xfId="2990" xr:uid="{00000000-0005-0000-0000-00009D0A0000}"/>
    <cellStyle name="Migliaia 31 3 3 2" xfId="3758" xr:uid="{00000000-0005-0000-0000-00009E0A0000}"/>
    <cellStyle name="Migliaia 31 3 4" xfId="3757" xr:uid="{00000000-0005-0000-0000-00009F0A0000}"/>
    <cellStyle name="Migliaia 31 3 5" xfId="2988" xr:uid="{00000000-0005-0000-0000-0000A00A0000}"/>
    <cellStyle name="Migliaia 31 3 6" xfId="4975" xr:uid="{00000000-0005-0000-0000-0000A10A0000}"/>
    <cellStyle name="Migliaia 31 3 7" xfId="5920" xr:uid="{00000000-0005-0000-0000-0000A20A0000}"/>
    <cellStyle name="Migliaia 31 4" xfId="920" xr:uid="{00000000-0005-0000-0000-0000A30A0000}"/>
    <cellStyle name="Migliaia 31 4 2" xfId="921" xr:uid="{00000000-0005-0000-0000-0000A40A0000}"/>
    <cellStyle name="Migliaia 31 4 2 2" xfId="3760" xr:uid="{00000000-0005-0000-0000-0000A50A0000}"/>
    <cellStyle name="Migliaia 31 4 2 3" xfId="2992" xr:uid="{00000000-0005-0000-0000-0000A60A0000}"/>
    <cellStyle name="Migliaia 31 4 2 4" xfId="4979" xr:uid="{00000000-0005-0000-0000-0000A70A0000}"/>
    <cellStyle name="Migliaia 31 4 2 5" xfId="5924" xr:uid="{00000000-0005-0000-0000-0000A80A0000}"/>
    <cellStyle name="Migliaia 31 4 3" xfId="3759" xr:uid="{00000000-0005-0000-0000-0000A90A0000}"/>
    <cellStyle name="Migliaia 31 4 4" xfId="2991" xr:uid="{00000000-0005-0000-0000-0000AA0A0000}"/>
    <cellStyle name="Migliaia 31 4 5" xfId="4978" xr:uid="{00000000-0005-0000-0000-0000AB0A0000}"/>
    <cellStyle name="Migliaia 31 4 6" xfId="5923" xr:uid="{00000000-0005-0000-0000-0000AC0A0000}"/>
    <cellStyle name="Migliaia 31 5" xfId="922" xr:uid="{00000000-0005-0000-0000-0000AD0A0000}"/>
    <cellStyle name="Migliaia 31 5 2" xfId="2993" xr:uid="{00000000-0005-0000-0000-0000AE0A0000}"/>
    <cellStyle name="Migliaia 31 5 3" xfId="4980" xr:uid="{00000000-0005-0000-0000-0000AF0A0000}"/>
    <cellStyle name="Migliaia 31 5 4" xfId="5925" xr:uid="{00000000-0005-0000-0000-0000B00A0000}"/>
    <cellStyle name="Migliaia 31 6" xfId="2664" xr:uid="{00000000-0005-0000-0000-0000B10A0000}"/>
    <cellStyle name="Migliaia 31 7" xfId="4972" xr:uid="{00000000-0005-0000-0000-0000B20A0000}"/>
    <cellStyle name="Migliaia 31 8" xfId="5917" xr:uid="{00000000-0005-0000-0000-0000B30A0000}"/>
    <cellStyle name="Migliaia 32" xfId="923" xr:uid="{00000000-0005-0000-0000-0000B40A0000}"/>
    <cellStyle name="Migliaia 32 2" xfId="924" xr:uid="{00000000-0005-0000-0000-0000B50A0000}"/>
    <cellStyle name="Migliaia 32 2 2" xfId="925" xr:uid="{00000000-0005-0000-0000-0000B60A0000}"/>
    <cellStyle name="Migliaia 32 2 2 2" xfId="3761" xr:uid="{00000000-0005-0000-0000-0000B70A0000}"/>
    <cellStyle name="Migliaia 32 2 2 3" xfId="4983" xr:uid="{00000000-0005-0000-0000-0000B80A0000}"/>
    <cellStyle name="Migliaia 32 2 2 4" xfId="5928" xr:uid="{00000000-0005-0000-0000-0000B90A0000}"/>
    <cellStyle name="Migliaia 32 2 3" xfId="2731" xr:uid="{00000000-0005-0000-0000-0000BA0A0000}"/>
    <cellStyle name="Migliaia 32 2 4" xfId="4982" xr:uid="{00000000-0005-0000-0000-0000BB0A0000}"/>
    <cellStyle name="Migliaia 32 2 5" xfId="5927" xr:uid="{00000000-0005-0000-0000-0000BC0A0000}"/>
    <cellStyle name="Migliaia 32 3" xfId="926" xr:uid="{00000000-0005-0000-0000-0000BD0A0000}"/>
    <cellStyle name="Migliaia 32 3 2" xfId="927" xr:uid="{00000000-0005-0000-0000-0000BE0A0000}"/>
    <cellStyle name="Migliaia 32 3 2 2" xfId="928" xr:uid="{00000000-0005-0000-0000-0000BF0A0000}"/>
    <cellStyle name="Migliaia 32 3 2 2 2" xfId="4986" xr:uid="{00000000-0005-0000-0000-0000C00A0000}"/>
    <cellStyle name="Migliaia 32 3 2 2 3" xfId="5931" xr:uid="{00000000-0005-0000-0000-0000C10A0000}"/>
    <cellStyle name="Migliaia 32 3 2 3" xfId="2995" xr:uid="{00000000-0005-0000-0000-0000C20A0000}"/>
    <cellStyle name="Migliaia 32 3 2 4" xfId="4985" xr:uid="{00000000-0005-0000-0000-0000C30A0000}"/>
    <cellStyle name="Migliaia 32 3 2 5" xfId="5930" xr:uid="{00000000-0005-0000-0000-0000C40A0000}"/>
    <cellStyle name="Migliaia 32 3 3" xfId="2996" xr:uid="{00000000-0005-0000-0000-0000C50A0000}"/>
    <cellStyle name="Migliaia 32 3 3 2" xfId="3763" xr:uid="{00000000-0005-0000-0000-0000C60A0000}"/>
    <cellStyle name="Migliaia 32 3 4" xfId="3762" xr:uid="{00000000-0005-0000-0000-0000C70A0000}"/>
    <cellStyle name="Migliaia 32 3 5" xfId="2994" xr:uid="{00000000-0005-0000-0000-0000C80A0000}"/>
    <cellStyle name="Migliaia 32 3 6" xfId="4984" xr:uid="{00000000-0005-0000-0000-0000C90A0000}"/>
    <cellStyle name="Migliaia 32 3 7" xfId="5929" xr:uid="{00000000-0005-0000-0000-0000CA0A0000}"/>
    <cellStyle name="Migliaia 32 4" xfId="929" xr:uid="{00000000-0005-0000-0000-0000CB0A0000}"/>
    <cellStyle name="Migliaia 32 4 2" xfId="930" xr:uid="{00000000-0005-0000-0000-0000CC0A0000}"/>
    <cellStyle name="Migliaia 32 4 2 2" xfId="3765" xr:uid="{00000000-0005-0000-0000-0000CD0A0000}"/>
    <cellStyle name="Migliaia 32 4 2 3" xfId="2998" xr:uid="{00000000-0005-0000-0000-0000CE0A0000}"/>
    <cellStyle name="Migliaia 32 4 2 4" xfId="4988" xr:uid="{00000000-0005-0000-0000-0000CF0A0000}"/>
    <cellStyle name="Migliaia 32 4 2 5" xfId="5933" xr:uid="{00000000-0005-0000-0000-0000D00A0000}"/>
    <cellStyle name="Migliaia 32 4 3" xfId="3764" xr:uid="{00000000-0005-0000-0000-0000D10A0000}"/>
    <cellStyle name="Migliaia 32 4 4" xfId="2997" xr:uid="{00000000-0005-0000-0000-0000D20A0000}"/>
    <cellStyle name="Migliaia 32 4 5" xfId="4987" xr:uid="{00000000-0005-0000-0000-0000D30A0000}"/>
    <cellStyle name="Migliaia 32 4 6" xfId="5932" xr:uid="{00000000-0005-0000-0000-0000D40A0000}"/>
    <cellStyle name="Migliaia 32 5" xfId="931" xr:uid="{00000000-0005-0000-0000-0000D50A0000}"/>
    <cellStyle name="Migliaia 32 5 2" xfId="2999" xr:uid="{00000000-0005-0000-0000-0000D60A0000}"/>
    <cellStyle name="Migliaia 32 5 3" xfId="4989" xr:uid="{00000000-0005-0000-0000-0000D70A0000}"/>
    <cellStyle name="Migliaia 32 5 4" xfId="5934" xr:uid="{00000000-0005-0000-0000-0000D80A0000}"/>
    <cellStyle name="Migliaia 32 6" xfId="2665" xr:uid="{00000000-0005-0000-0000-0000D90A0000}"/>
    <cellStyle name="Migliaia 32 7" xfId="4981" xr:uid="{00000000-0005-0000-0000-0000DA0A0000}"/>
    <cellStyle name="Migliaia 32 8" xfId="5926" xr:uid="{00000000-0005-0000-0000-0000DB0A0000}"/>
    <cellStyle name="Migliaia 33" xfId="932" xr:uid="{00000000-0005-0000-0000-0000DC0A0000}"/>
    <cellStyle name="Migliaia 33 2" xfId="933" xr:uid="{00000000-0005-0000-0000-0000DD0A0000}"/>
    <cellStyle name="Migliaia 33 2 2" xfId="934" xr:uid="{00000000-0005-0000-0000-0000DE0A0000}"/>
    <cellStyle name="Migliaia 33 2 2 2" xfId="3766" xr:uid="{00000000-0005-0000-0000-0000DF0A0000}"/>
    <cellStyle name="Migliaia 33 2 2 3" xfId="4992" xr:uid="{00000000-0005-0000-0000-0000E00A0000}"/>
    <cellStyle name="Migliaia 33 2 2 4" xfId="5937" xr:uid="{00000000-0005-0000-0000-0000E10A0000}"/>
    <cellStyle name="Migliaia 33 2 3" xfId="2732" xr:uid="{00000000-0005-0000-0000-0000E20A0000}"/>
    <cellStyle name="Migliaia 33 2 4" xfId="4991" xr:uid="{00000000-0005-0000-0000-0000E30A0000}"/>
    <cellStyle name="Migliaia 33 2 5" xfId="5936" xr:uid="{00000000-0005-0000-0000-0000E40A0000}"/>
    <cellStyle name="Migliaia 33 3" xfId="935" xr:uid="{00000000-0005-0000-0000-0000E50A0000}"/>
    <cellStyle name="Migliaia 33 3 2" xfId="936" xr:uid="{00000000-0005-0000-0000-0000E60A0000}"/>
    <cellStyle name="Migliaia 33 3 2 2" xfId="937" xr:uid="{00000000-0005-0000-0000-0000E70A0000}"/>
    <cellStyle name="Migliaia 33 3 2 2 2" xfId="4995" xr:uid="{00000000-0005-0000-0000-0000E80A0000}"/>
    <cellStyle name="Migliaia 33 3 2 2 3" xfId="5940" xr:uid="{00000000-0005-0000-0000-0000E90A0000}"/>
    <cellStyle name="Migliaia 33 3 2 3" xfId="3001" xr:uid="{00000000-0005-0000-0000-0000EA0A0000}"/>
    <cellStyle name="Migliaia 33 3 2 4" xfId="4994" xr:uid="{00000000-0005-0000-0000-0000EB0A0000}"/>
    <cellStyle name="Migliaia 33 3 2 5" xfId="5939" xr:uid="{00000000-0005-0000-0000-0000EC0A0000}"/>
    <cellStyle name="Migliaia 33 3 3" xfId="3002" xr:uid="{00000000-0005-0000-0000-0000ED0A0000}"/>
    <cellStyle name="Migliaia 33 3 3 2" xfId="3768" xr:uid="{00000000-0005-0000-0000-0000EE0A0000}"/>
    <cellStyle name="Migliaia 33 3 4" xfId="3767" xr:uid="{00000000-0005-0000-0000-0000EF0A0000}"/>
    <cellStyle name="Migliaia 33 3 5" xfId="3000" xr:uid="{00000000-0005-0000-0000-0000F00A0000}"/>
    <cellStyle name="Migliaia 33 3 6" xfId="4993" xr:uid="{00000000-0005-0000-0000-0000F10A0000}"/>
    <cellStyle name="Migliaia 33 3 7" xfId="5938" xr:uid="{00000000-0005-0000-0000-0000F20A0000}"/>
    <cellStyle name="Migliaia 33 4" xfId="938" xr:uid="{00000000-0005-0000-0000-0000F30A0000}"/>
    <cellStyle name="Migliaia 33 4 2" xfId="939" xr:uid="{00000000-0005-0000-0000-0000F40A0000}"/>
    <cellStyle name="Migliaia 33 4 2 2" xfId="3770" xr:uid="{00000000-0005-0000-0000-0000F50A0000}"/>
    <cellStyle name="Migliaia 33 4 2 3" xfId="3004" xr:uid="{00000000-0005-0000-0000-0000F60A0000}"/>
    <cellStyle name="Migliaia 33 4 2 4" xfId="4997" xr:uid="{00000000-0005-0000-0000-0000F70A0000}"/>
    <cellStyle name="Migliaia 33 4 2 5" xfId="5942" xr:uid="{00000000-0005-0000-0000-0000F80A0000}"/>
    <cellStyle name="Migliaia 33 4 3" xfId="3769" xr:uid="{00000000-0005-0000-0000-0000F90A0000}"/>
    <cellStyle name="Migliaia 33 4 4" xfId="3003" xr:uid="{00000000-0005-0000-0000-0000FA0A0000}"/>
    <cellStyle name="Migliaia 33 4 5" xfId="4996" xr:uid="{00000000-0005-0000-0000-0000FB0A0000}"/>
    <cellStyle name="Migliaia 33 4 6" xfId="5941" xr:uid="{00000000-0005-0000-0000-0000FC0A0000}"/>
    <cellStyle name="Migliaia 33 5" xfId="940" xr:uid="{00000000-0005-0000-0000-0000FD0A0000}"/>
    <cellStyle name="Migliaia 33 5 2" xfId="3005" xr:uid="{00000000-0005-0000-0000-0000FE0A0000}"/>
    <cellStyle name="Migliaia 33 5 3" xfId="4998" xr:uid="{00000000-0005-0000-0000-0000FF0A0000}"/>
    <cellStyle name="Migliaia 33 5 4" xfId="5943" xr:uid="{00000000-0005-0000-0000-0000000B0000}"/>
    <cellStyle name="Migliaia 33 6" xfId="2666" xr:uid="{00000000-0005-0000-0000-0000010B0000}"/>
    <cellStyle name="Migliaia 33 7" xfId="4990" xr:uid="{00000000-0005-0000-0000-0000020B0000}"/>
    <cellStyle name="Migliaia 33 8" xfId="5935" xr:uid="{00000000-0005-0000-0000-0000030B0000}"/>
    <cellStyle name="Migliaia 34" xfId="941" xr:uid="{00000000-0005-0000-0000-0000040B0000}"/>
    <cellStyle name="Migliaia 34 2" xfId="942" xr:uid="{00000000-0005-0000-0000-0000050B0000}"/>
    <cellStyle name="Migliaia 34 2 2" xfId="943" xr:uid="{00000000-0005-0000-0000-0000060B0000}"/>
    <cellStyle name="Migliaia 34 2 2 2" xfId="3771" xr:uid="{00000000-0005-0000-0000-0000070B0000}"/>
    <cellStyle name="Migliaia 34 2 2 3" xfId="5001" xr:uid="{00000000-0005-0000-0000-0000080B0000}"/>
    <cellStyle name="Migliaia 34 2 2 4" xfId="5946" xr:uid="{00000000-0005-0000-0000-0000090B0000}"/>
    <cellStyle name="Migliaia 34 2 3" xfId="2733" xr:uid="{00000000-0005-0000-0000-00000A0B0000}"/>
    <cellStyle name="Migliaia 34 2 4" xfId="5000" xr:uid="{00000000-0005-0000-0000-00000B0B0000}"/>
    <cellStyle name="Migliaia 34 2 5" xfId="5945" xr:uid="{00000000-0005-0000-0000-00000C0B0000}"/>
    <cellStyle name="Migliaia 34 3" xfId="944" xr:uid="{00000000-0005-0000-0000-00000D0B0000}"/>
    <cellStyle name="Migliaia 34 3 2" xfId="945" xr:uid="{00000000-0005-0000-0000-00000E0B0000}"/>
    <cellStyle name="Migliaia 34 3 2 2" xfId="946" xr:uid="{00000000-0005-0000-0000-00000F0B0000}"/>
    <cellStyle name="Migliaia 34 3 2 2 2" xfId="5004" xr:uid="{00000000-0005-0000-0000-0000100B0000}"/>
    <cellStyle name="Migliaia 34 3 2 2 3" xfId="5949" xr:uid="{00000000-0005-0000-0000-0000110B0000}"/>
    <cellStyle name="Migliaia 34 3 2 3" xfId="3007" xr:uid="{00000000-0005-0000-0000-0000120B0000}"/>
    <cellStyle name="Migliaia 34 3 2 4" xfId="5003" xr:uid="{00000000-0005-0000-0000-0000130B0000}"/>
    <cellStyle name="Migliaia 34 3 2 5" xfId="5948" xr:uid="{00000000-0005-0000-0000-0000140B0000}"/>
    <cellStyle name="Migliaia 34 3 3" xfId="3008" xr:uid="{00000000-0005-0000-0000-0000150B0000}"/>
    <cellStyle name="Migliaia 34 3 3 2" xfId="3773" xr:uid="{00000000-0005-0000-0000-0000160B0000}"/>
    <cellStyle name="Migliaia 34 3 4" xfId="3772" xr:uid="{00000000-0005-0000-0000-0000170B0000}"/>
    <cellStyle name="Migliaia 34 3 5" xfId="3006" xr:uid="{00000000-0005-0000-0000-0000180B0000}"/>
    <cellStyle name="Migliaia 34 3 6" xfId="5002" xr:uid="{00000000-0005-0000-0000-0000190B0000}"/>
    <cellStyle name="Migliaia 34 3 7" xfId="5947" xr:uid="{00000000-0005-0000-0000-00001A0B0000}"/>
    <cellStyle name="Migliaia 34 4" xfId="947" xr:uid="{00000000-0005-0000-0000-00001B0B0000}"/>
    <cellStyle name="Migliaia 34 4 2" xfId="948" xr:uid="{00000000-0005-0000-0000-00001C0B0000}"/>
    <cellStyle name="Migliaia 34 4 2 2" xfId="3775" xr:uid="{00000000-0005-0000-0000-00001D0B0000}"/>
    <cellStyle name="Migliaia 34 4 2 3" xfId="3010" xr:uid="{00000000-0005-0000-0000-00001E0B0000}"/>
    <cellStyle name="Migliaia 34 4 2 4" xfId="5006" xr:uid="{00000000-0005-0000-0000-00001F0B0000}"/>
    <cellStyle name="Migliaia 34 4 2 5" xfId="5951" xr:uid="{00000000-0005-0000-0000-0000200B0000}"/>
    <cellStyle name="Migliaia 34 4 3" xfId="3774" xr:uid="{00000000-0005-0000-0000-0000210B0000}"/>
    <cellStyle name="Migliaia 34 4 4" xfId="3009" xr:uid="{00000000-0005-0000-0000-0000220B0000}"/>
    <cellStyle name="Migliaia 34 4 5" xfId="5005" xr:uid="{00000000-0005-0000-0000-0000230B0000}"/>
    <cellStyle name="Migliaia 34 4 6" xfId="5950" xr:uid="{00000000-0005-0000-0000-0000240B0000}"/>
    <cellStyle name="Migliaia 34 5" xfId="949" xr:uid="{00000000-0005-0000-0000-0000250B0000}"/>
    <cellStyle name="Migliaia 34 5 2" xfId="3011" xr:uid="{00000000-0005-0000-0000-0000260B0000}"/>
    <cellStyle name="Migliaia 34 5 3" xfId="5007" xr:uid="{00000000-0005-0000-0000-0000270B0000}"/>
    <cellStyle name="Migliaia 34 5 4" xfId="5952" xr:uid="{00000000-0005-0000-0000-0000280B0000}"/>
    <cellStyle name="Migliaia 34 6" xfId="2667" xr:uid="{00000000-0005-0000-0000-0000290B0000}"/>
    <cellStyle name="Migliaia 34 7" xfId="4999" xr:uid="{00000000-0005-0000-0000-00002A0B0000}"/>
    <cellStyle name="Migliaia 34 8" xfId="5944" xr:uid="{00000000-0005-0000-0000-00002B0B0000}"/>
    <cellStyle name="Migliaia 35" xfId="950" xr:uid="{00000000-0005-0000-0000-00002C0B0000}"/>
    <cellStyle name="Migliaia 35 2" xfId="951" xr:uid="{00000000-0005-0000-0000-00002D0B0000}"/>
    <cellStyle name="Migliaia 35 2 2" xfId="952" xr:uid="{00000000-0005-0000-0000-00002E0B0000}"/>
    <cellStyle name="Migliaia 35 2 2 2" xfId="3776" xr:uid="{00000000-0005-0000-0000-00002F0B0000}"/>
    <cellStyle name="Migliaia 35 2 2 3" xfId="5010" xr:uid="{00000000-0005-0000-0000-0000300B0000}"/>
    <cellStyle name="Migliaia 35 2 2 4" xfId="5955" xr:uid="{00000000-0005-0000-0000-0000310B0000}"/>
    <cellStyle name="Migliaia 35 2 3" xfId="2734" xr:uid="{00000000-0005-0000-0000-0000320B0000}"/>
    <cellStyle name="Migliaia 35 2 4" xfId="5009" xr:uid="{00000000-0005-0000-0000-0000330B0000}"/>
    <cellStyle name="Migliaia 35 2 5" xfId="5954" xr:uid="{00000000-0005-0000-0000-0000340B0000}"/>
    <cellStyle name="Migliaia 35 3" xfId="953" xr:uid="{00000000-0005-0000-0000-0000350B0000}"/>
    <cellStyle name="Migliaia 35 3 2" xfId="954" xr:uid="{00000000-0005-0000-0000-0000360B0000}"/>
    <cellStyle name="Migliaia 35 3 2 2" xfId="955" xr:uid="{00000000-0005-0000-0000-0000370B0000}"/>
    <cellStyle name="Migliaia 35 3 2 2 2" xfId="5013" xr:uid="{00000000-0005-0000-0000-0000380B0000}"/>
    <cellStyle name="Migliaia 35 3 2 2 3" xfId="5958" xr:uid="{00000000-0005-0000-0000-0000390B0000}"/>
    <cellStyle name="Migliaia 35 3 2 3" xfId="3013" xr:uid="{00000000-0005-0000-0000-00003A0B0000}"/>
    <cellStyle name="Migliaia 35 3 2 4" xfId="5012" xr:uid="{00000000-0005-0000-0000-00003B0B0000}"/>
    <cellStyle name="Migliaia 35 3 2 5" xfId="5957" xr:uid="{00000000-0005-0000-0000-00003C0B0000}"/>
    <cellStyle name="Migliaia 35 3 3" xfId="3014" xr:uid="{00000000-0005-0000-0000-00003D0B0000}"/>
    <cellStyle name="Migliaia 35 3 3 2" xfId="3778" xr:uid="{00000000-0005-0000-0000-00003E0B0000}"/>
    <cellStyle name="Migliaia 35 3 4" xfId="3777" xr:uid="{00000000-0005-0000-0000-00003F0B0000}"/>
    <cellStyle name="Migliaia 35 3 5" xfId="3012" xr:uid="{00000000-0005-0000-0000-0000400B0000}"/>
    <cellStyle name="Migliaia 35 3 6" xfId="5011" xr:uid="{00000000-0005-0000-0000-0000410B0000}"/>
    <cellStyle name="Migliaia 35 3 7" xfId="5956" xr:uid="{00000000-0005-0000-0000-0000420B0000}"/>
    <cellStyle name="Migliaia 35 4" xfId="956" xr:uid="{00000000-0005-0000-0000-0000430B0000}"/>
    <cellStyle name="Migliaia 35 4 2" xfId="957" xr:uid="{00000000-0005-0000-0000-0000440B0000}"/>
    <cellStyle name="Migliaia 35 4 2 2" xfId="3780" xr:uid="{00000000-0005-0000-0000-0000450B0000}"/>
    <cellStyle name="Migliaia 35 4 2 3" xfId="3016" xr:uid="{00000000-0005-0000-0000-0000460B0000}"/>
    <cellStyle name="Migliaia 35 4 2 4" xfId="5015" xr:uid="{00000000-0005-0000-0000-0000470B0000}"/>
    <cellStyle name="Migliaia 35 4 2 5" xfId="5960" xr:uid="{00000000-0005-0000-0000-0000480B0000}"/>
    <cellStyle name="Migliaia 35 4 3" xfId="3779" xr:uid="{00000000-0005-0000-0000-0000490B0000}"/>
    <cellStyle name="Migliaia 35 4 4" xfId="3015" xr:uid="{00000000-0005-0000-0000-00004A0B0000}"/>
    <cellStyle name="Migliaia 35 4 5" xfId="5014" xr:uid="{00000000-0005-0000-0000-00004B0B0000}"/>
    <cellStyle name="Migliaia 35 4 6" xfId="5959" xr:uid="{00000000-0005-0000-0000-00004C0B0000}"/>
    <cellStyle name="Migliaia 35 5" xfId="958" xr:uid="{00000000-0005-0000-0000-00004D0B0000}"/>
    <cellStyle name="Migliaia 35 5 2" xfId="3017" xr:uid="{00000000-0005-0000-0000-00004E0B0000}"/>
    <cellStyle name="Migliaia 35 5 3" xfId="5016" xr:uid="{00000000-0005-0000-0000-00004F0B0000}"/>
    <cellStyle name="Migliaia 35 5 4" xfId="5961" xr:uid="{00000000-0005-0000-0000-0000500B0000}"/>
    <cellStyle name="Migliaia 35 6" xfId="2668" xr:uid="{00000000-0005-0000-0000-0000510B0000}"/>
    <cellStyle name="Migliaia 35 7" xfId="5008" xr:uid="{00000000-0005-0000-0000-0000520B0000}"/>
    <cellStyle name="Migliaia 35 8" xfId="5953" xr:uid="{00000000-0005-0000-0000-0000530B0000}"/>
    <cellStyle name="Migliaia 36" xfId="959" xr:uid="{00000000-0005-0000-0000-0000540B0000}"/>
    <cellStyle name="Migliaia 36 2" xfId="960" xr:uid="{00000000-0005-0000-0000-0000550B0000}"/>
    <cellStyle name="Migliaia 36 2 2" xfId="961" xr:uid="{00000000-0005-0000-0000-0000560B0000}"/>
    <cellStyle name="Migliaia 36 2 2 2" xfId="3781" xr:uid="{00000000-0005-0000-0000-0000570B0000}"/>
    <cellStyle name="Migliaia 36 2 2 3" xfId="5019" xr:uid="{00000000-0005-0000-0000-0000580B0000}"/>
    <cellStyle name="Migliaia 36 2 2 4" xfId="5964" xr:uid="{00000000-0005-0000-0000-0000590B0000}"/>
    <cellStyle name="Migliaia 36 2 3" xfId="2735" xr:uid="{00000000-0005-0000-0000-00005A0B0000}"/>
    <cellStyle name="Migliaia 36 2 4" xfId="5018" xr:uid="{00000000-0005-0000-0000-00005B0B0000}"/>
    <cellStyle name="Migliaia 36 2 5" xfId="5963" xr:uid="{00000000-0005-0000-0000-00005C0B0000}"/>
    <cellStyle name="Migliaia 36 3" xfId="962" xr:uid="{00000000-0005-0000-0000-00005D0B0000}"/>
    <cellStyle name="Migliaia 36 3 2" xfId="963" xr:uid="{00000000-0005-0000-0000-00005E0B0000}"/>
    <cellStyle name="Migliaia 36 3 2 2" xfId="964" xr:uid="{00000000-0005-0000-0000-00005F0B0000}"/>
    <cellStyle name="Migliaia 36 3 2 2 2" xfId="5022" xr:uid="{00000000-0005-0000-0000-0000600B0000}"/>
    <cellStyle name="Migliaia 36 3 2 2 3" xfId="5967" xr:uid="{00000000-0005-0000-0000-0000610B0000}"/>
    <cellStyle name="Migliaia 36 3 2 3" xfId="3019" xr:uid="{00000000-0005-0000-0000-0000620B0000}"/>
    <cellStyle name="Migliaia 36 3 2 4" xfId="5021" xr:uid="{00000000-0005-0000-0000-0000630B0000}"/>
    <cellStyle name="Migliaia 36 3 2 5" xfId="5966" xr:uid="{00000000-0005-0000-0000-0000640B0000}"/>
    <cellStyle name="Migliaia 36 3 3" xfId="3020" xr:uid="{00000000-0005-0000-0000-0000650B0000}"/>
    <cellStyle name="Migliaia 36 3 3 2" xfId="3783" xr:uid="{00000000-0005-0000-0000-0000660B0000}"/>
    <cellStyle name="Migliaia 36 3 4" xfId="3782" xr:uid="{00000000-0005-0000-0000-0000670B0000}"/>
    <cellStyle name="Migliaia 36 3 5" xfId="3018" xr:uid="{00000000-0005-0000-0000-0000680B0000}"/>
    <cellStyle name="Migliaia 36 3 6" xfId="5020" xr:uid="{00000000-0005-0000-0000-0000690B0000}"/>
    <cellStyle name="Migliaia 36 3 7" xfId="5965" xr:uid="{00000000-0005-0000-0000-00006A0B0000}"/>
    <cellStyle name="Migliaia 36 4" xfId="965" xr:uid="{00000000-0005-0000-0000-00006B0B0000}"/>
    <cellStyle name="Migliaia 36 4 2" xfId="966" xr:uid="{00000000-0005-0000-0000-00006C0B0000}"/>
    <cellStyle name="Migliaia 36 4 2 2" xfId="3785" xr:uid="{00000000-0005-0000-0000-00006D0B0000}"/>
    <cellStyle name="Migliaia 36 4 2 3" xfId="3022" xr:uid="{00000000-0005-0000-0000-00006E0B0000}"/>
    <cellStyle name="Migliaia 36 4 2 4" xfId="5024" xr:uid="{00000000-0005-0000-0000-00006F0B0000}"/>
    <cellStyle name="Migliaia 36 4 2 5" xfId="5969" xr:uid="{00000000-0005-0000-0000-0000700B0000}"/>
    <cellStyle name="Migliaia 36 4 3" xfId="3784" xr:uid="{00000000-0005-0000-0000-0000710B0000}"/>
    <cellStyle name="Migliaia 36 4 4" xfId="3021" xr:uid="{00000000-0005-0000-0000-0000720B0000}"/>
    <cellStyle name="Migliaia 36 4 5" xfId="5023" xr:uid="{00000000-0005-0000-0000-0000730B0000}"/>
    <cellStyle name="Migliaia 36 4 6" xfId="5968" xr:uid="{00000000-0005-0000-0000-0000740B0000}"/>
    <cellStyle name="Migliaia 36 5" xfId="967" xr:uid="{00000000-0005-0000-0000-0000750B0000}"/>
    <cellStyle name="Migliaia 36 5 2" xfId="3023" xr:uid="{00000000-0005-0000-0000-0000760B0000}"/>
    <cellStyle name="Migliaia 36 5 3" xfId="5025" xr:uid="{00000000-0005-0000-0000-0000770B0000}"/>
    <cellStyle name="Migliaia 36 5 4" xfId="5970" xr:uid="{00000000-0005-0000-0000-0000780B0000}"/>
    <cellStyle name="Migliaia 36 6" xfId="2669" xr:uid="{00000000-0005-0000-0000-0000790B0000}"/>
    <cellStyle name="Migliaia 36 7" xfId="5017" xr:uid="{00000000-0005-0000-0000-00007A0B0000}"/>
    <cellStyle name="Migliaia 36 8" xfId="5962" xr:uid="{00000000-0005-0000-0000-00007B0B0000}"/>
    <cellStyle name="Migliaia 37" xfId="968" xr:uid="{00000000-0005-0000-0000-00007C0B0000}"/>
    <cellStyle name="Migliaia 37 2" xfId="969" xr:uid="{00000000-0005-0000-0000-00007D0B0000}"/>
    <cellStyle name="Migliaia 37 2 2" xfId="970" xr:uid="{00000000-0005-0000-0000-00007E0B0000}"/>
    <cellStyle name="Migliaia 37 2 2 2" xfId="3786" xr:uid="{00000000-0005-0000-0000-00007F0B0000}"/>
    <cellStyle name="Migliaia 37 2 2 3" xfId="5028" xr:uid="{00000000-0005-0000-0000-0000800B0000}"/>
    <cellStyle name="Migliaia 37 2 2 4" xfId="5973" xr:uid="{00000000-0005-0000-0000-0000810B0000}"/>
    <cellStyle name="Migliaia 37 2 3" xfId="2736" xr:uid="{00000000-0005-0000-0000-0000820B0000}"/>
    <cellStyle name="Migliaia 37 2 4" xfId="5027" xr:uid="{00000000-0005-0000-0000-0000830B0000}"/>
    <cellStyle name="Migliaia 37 2 5" xfId="5972" xr:uid="{00000000-0005-0000-0000-0000840B0000}"/>
    <cellStyle name="Migliaia 37 3" xfId="971" xr:uid="{00000000-0005-0000-0000-0000850B0000}"/>
    <cellStyle name="Migliaia 37 3 2" xfId="972" xr:uid="{00000000-0005-0000-0000-0000860B0000}"/>
    <cellStyle name="Migliaia 37 3 2 2" xfId="973" xr:uid="{00000000-0005-0000-0000-0000870B0000}"/>
    <cellStyle name="Migliaia 37 3 2 2 2" xfId="5031" xr:uid="{00000000-0005-0000-0000-0000880B0000}"/>
    <cellStyle name="Migliaia 37 3 2 2 3" xfId="5976" xr:uid="{00000000-0005-0000-0000-0000890B0000}"/>
    <cellStyle name="Migliaia 37 3 2 3" xfId="3025" xr:uid="{00000000-0005-0000-0000-00008A0B0000}"/>
    <cellStyle name="Migliaia 37 3 2 4" xfId="5030" xr:uid="{00000000-0005-0000-0000-00008B0B0000}"/>
    <cellStyle name="Migliaia 37 3 2 5" xfId="5975" xr:uid="{00000000-0005-0000-0000-00008C0B0000}"/>
    <cellStyle name="Migliaia 37 3 3" xfId="3026" xr:uid="{00000000-0005-0000-0000-00008D0B0000}"/>
    <cellStyle name="Migliaia 37 3 3 2" xfId="3788" xr:uid="{00000000-0005-0000-0000-00008E0B0000}"/>
    <cellStyle name="Migliaia 37 3 4" xfId="3787" xr:uid="{00000000-0005-0000-0000-00008F0B0000}"/>
    <cellStyle name="Migliaia 37 3 5" xfId="3024" xr:uid="{00000000-0005-0000-0000-0000900B0000}"/>
    <cellStyle name="Migliaia 37 3 6" xfId="5029" xr:uid="{00000000-0005-0000-0000-0000910B0000}"/>
    <cellStyle name="Migliaia 37 3 7" xfId="5974" xr:uid="{00000000-0005-0000-0000-0000920B0000}"/>
    <cellStyle name="Migliaia 37 4" xfId="974" xr:uid="{00000000-0005-0000-0000-0000930B0000}"/>
    <cellStyle name="Migliaia 37 4 2" xfId="975" xr:uid="{00000000-0005-0000-0000-0000940B0000}"/>
    <cellStyle name="Migliaia 37 4 2 2" xfId="3790" xr:uid="{00000000-0005-0000-0000-0000950B0000}"/>
    <cellStyle name="Migliaia 37 4 2 3" xfId="3028" xr:uid="{00000000-0005-0000-0000-0000960B0000}"/>
    <cellStyle name="Migliaia 37 4 2 4" xfId="5033" xr:uid="{00000000-0005-0000-0000-0000970B0000}"/>
    <cellStyle name="Migliaia 37 4 2 5" xfId="5978" xr:uid="{00000000-0005-0000-0000-0000980B0000}"/>
    <cellStyle name="Migliaia 37 4 3" xfId="3789" xr:uid="{00000000-0005-0000-0000-0000990B0000}"/>
    <cellStyle name="Migliaia 37 4 4" xfId="3027" xr:uid="{00000000-0005-0000-0000-00009A0B0000}"/>
    <cellStyle name="Migliaia 37 4 5" xfId="5032" xr:uid="{00000000-0005-0000-0000-00009B0B0000}"/>
    <cellStyle name="Migliaia 37 4 6" xfId="5977" xr:uid="{00000000-0005-0000-0000-00009C0B0000}"/>
    <cellStyle name="Migliaia 37 5" xfId="976" xr:uid="{00000000-0005-0000-0000-00009D0B0000}"/>
    <cellStyle name="Migliaia 37 5 2" xfId="3029" xr:uid="{00000000-0005-0000-0000-00009E0B0000}"/>
    <cellStyle name="Migliaia 37 5 3" xfId="5034" xr:uid="{00000000-0005-0000-0000-00009F0B0000}"/>
    <cellStyle name="Migliaia 37 5 4" xfId="5979" xr:uid="{00000000-0005-0000-0000-0000A00B0000}"/>
    <cellStyle name="Migliaia 37 6" xfId="2670" xr:uid="{00000000-0005-0000-0000-0000A10B0000}"/>
    <cellStyle name="Migliaia 37 7" xfId="5026" xr:uid="{00000000-0005-0000-0000-0000A20B0000}"/>
    <cellStyle name="Migliaia 37 8" xfId="5971" xr:uid="{00000000-0005-0000-0000-0000A30B0000}"/>
    <cellStyle name="Migliaia 38" xfId="977" xr:uid="{00000000-0005-0000-0000-0000A40B0000}"/>
    <cellStyle name="Migliaia 38 2" xfId="978" xr:uid="{00000000-0005-0000-0000-0000A50B0000}"/>
    <cellStyle name="Migliaia 38 2 2" xfId="979" xr:uid="{00000000-0005-0000-0000-0000A60B0000}"/>
    <cellStyle name="Migliaia 38 2 2 2" xfId="3791" xr:uid="{00000000-0005-0000-0000-0000A70B0000}"/>
    <cellStyle name="Migliaia 38 2 2 3" xfId="5037" xr:uid="{00000000-0005-0000-0000-0000A80B0000}"/>
    <cellStyle name="Migliaia 38 2 2 4" xfId="5982" xr:uid="{00000000-0005-0000-0000-0000A90B0000}"/>
    <cellStyle name="Migliaia 38 2 3" xfId="2737" xr:uid="{00000000-0005-0000-0000-0000AA0B0000}"/>
    <cellStyle name="Migliaia 38 2 4" xfId="5036" xr:uid="{00000000-0005-0000-0000-0000AB0B0000}"/>
    <cellStyle name="Migliaia 38 2 5" xfId="5981" xr:uid="{00000000-0005-0000-0000-0000AC0B0000}"/>
    <cellStyle name="Migliaia 38 3" xfId="980" xr:uid="{00000000-0005-0000-0000-0000AD0B0000}"/>
    <cellStyle name="Migliaia 38 3 2" xfId="981" xr:uid="{00000000-0005-0000-0000-0000AE0B0000}"/>
    <cellStyle name="Migliaia 38 3 2 2" xfId="982" xr:uid="{00000000-0005-0000-0000-0000AF0B0000}"/>
    <cellStyle name="Migliaia 38 3 2 2 2" xfId="5040" xr:uid="{00000000-0005-0000-0000-0000B00B0000}"/>
    <cellStyle name="Migliaia 38 3 2 2 3" xfId="5985" xr:uid="{00000000-0005-0000-0000-0000B10B0000}"/>
    <cellStyle name="Migliaia 38 3 2 3" xfId="3031" xr:uid="{00000000-0005-0000-0000-0000B20B0000}"/>
    <cellStyle name="Migliaia 38 3 2 4" xfId="5039" xr:uid="{00000000-0005-0000-0000-0000B30B0000}"/>
    <cellStyle name="Migliaia 38 3 2 5" xfId="5984" xr:uid="{00000000-0005-0000-0000-0000B40B0000}"/>
    <cellStyle name="Migliaia 38 3 3" xfId="3032" xr:uid="{00000000-0005-0000-0000-0000B50B0000}"/>
    <cellStyle name="Migliaia 38 3 3 2" xfId="3793" xr:uid="{00000000-0005-0000-0000-0000B60B0000}"/>
    <cellStyle name="Migliaia 38 3 4" xfId="3792" xr:uid="{00000000-0005-0000-0000-0000B70B0000}"/>
    <cellStyle name="Migliaia 38 3 5" xfId="3030" xr:uid="{00000000-0005-0000-0000-0000B80B0000}"/>
    <cellStyle name="Migliaia 38 3 6" xfId="5038" xr:uid="{00000000-0005-0000-0000-0000B90B0000}"/>
    <cellStyle name="Migliaia 38 3 7" xfId="5983" xr:uid="{00000000-0005-0000-0000-0000BA0B0000}"/>
    <cellStyle name="Migliaia 38 4" xfId="983" xr:uid="{00000000-0005-0000-0000-0000BB0B0000}"/>
    <cellStyle name="Migliaia 38 4 2" xfId="984" xr:uid="{00000000-0005-0000-0000-0000BC0B0000}"/>
    <cellStyle name="Migliaia 38 4 2 2" xfId="3795" xr:uid="{00000000-0005-0000-0000-0000BD0B0000}"/>
    <cellStyle name="Migliaia 38 4 2 3" xfId="3034" xr:uid="{00000000-0005-0000-0000-0000BE0B0000}"/>
    <cellStyle name="Migliaia 38 4 2 4" xfId="5042" xr:uid="{00000000-0005-0000-0000-0000BF0B0000}"/>
    <cellStyle name="Migliaia 38 4 2 5" xfId="5987" xr:uid="{00000000-0005-0000-0000-0000C00B0000}"/>
    <cellStyle name="Migliaia 38 4 3" xfId="3794" xr:uid="{00000000-0005-0000-0000-0000C10B0000}"/>
    <cellStyle name="Migliaia 38 4 4" xfId="3033" xr:uid="{00000000-0005-0000-0000-0000C20B0000}"/>
    <cellStyle name="Migliaia 38 4 5" xfId="5041" xr:uid="{00000000-0005-0000-0000-0000C30B0000}"/>
    <cellStyle name="Migliaia 38 4 6" xfId="5986" xr:uid="{00000000-0005-0000-0000-0000C40B0000}"/>
    <cellStyle name="Migliaia 38 5" xfId="985" xr:uid="{00000000-0005-0000-0000-0000C50B0000}"/>
    <cellStyle name="Migliaia 38 5 2" xfId="3035" xr:uid="{00000000-0005-0000-0000-0000C60B0000}"/>
    <cellStyle name="Migliaia 38 5 3" xfId="5043" xr:uid="{00000000-0005-0000-0000-0000C70B0000}"/>
    <cellStyle name="Migliaia 38 5 4" xfId="5988" xr:uid="{00000000-0005-0000-0000-0000C80B0000}"/>
    <cellStyle name="Migliaia 38 6" xfId="2671" xr:uid="{00000000-0005-0000-0000-0000C90B0000}"/>
    <cellStyle name="Migliaia 38 7" xfId="5035" xr:uid="{00000000-0005-0000-0000-0000CA0B0000}"/>
    <cellStyle name="Migliaia 38 8" xfId="5980" xr:uid="{00000000-0005-0000-0000-0000CB0B0000}"/>
    <cellStyle name="Migliaia 39" xfId="986" xr:uid="{00000000-0005-0000-0000-0000CC0B0000}"/>
    <cellStyle name="Migliaia 39 2" xfId="987" xr:uid="{00000000-0005-0000-0000-0000CD0B0000}"/>
    <cellStyle name="Migliaia 39 2 2" xfId="988" xr:uid="{00000000-0005-0000-0000-0000CE0B0000}"/>
    <cellStyle name="Migliaia 39 2 2 2" xfId="3796" xr:uid="{00000000-0005-0000-0000-0000CF0B0000}"/>
    <cellStyle name="Migliaia 39 2 2 3" xfId="5046" xr:uid="{00000000-0005-0000-0000-0000D00B0000}"/>
    <cellStyle name="Migliaia 39 2 2 4" xfId="5991" xr:uid="{00000000-0005-0000-0000-0000D10B0000}"/>
    <cellStyle name="Migliaia 39 2 3" xfId="2738" xr:uid="{00000000-0005-0000-0000-0000D20B0000}"/>
    <cellStyle name="Migliaia 39 2 4" xfId="5045" xr:uid="{00000000-0005-0000-0000-0000D30B0000}"/>
    <cellStyle name="Migliaia 39 2 5" xfId="5990" xr:uid="{00000000-0005-0000-0000-0000D40B0000}"/>
    <cellStyle name="Migliaia 39 3" xfId="989" xr:uid="{00000000-0005-0000-0000-0000D50B0000}"/>
    <cellStyle name="Migliaia 39 3 2" xfId="990" xr:uid="{00000000-0005-0000-0000-0000D60B0000}"/>
    <cellStyle name="Migliaia 39 3 2 2" xfId="991" xr:uid="{00000000-0005-0000-0000-0000D70B0000}"/>
    <cellStyle name="Migliaia 39 3 2 2 2" xfId="5049" xr:uid="{00000000-0005-0000-0000-0000D80B0000}"/>
    <cellStyle name="Migliaia 39 3 2 2 3" xfId="5994" xr:uid="{00000000-0005-0000-0000-0000D90B0000}"/>
    <cellStyle name="Migliaia 39 3 2 3" xfId="3037" xr:uid="{00000000-0005-0000-0000-0000DA0B0000}"/>
    <cellStyle name="Migliaia 39 3 2 4" xfId="5048" xr:uid="{00000000-0005-0000-0000-0000DB0B0000}"/>
    <cellStyle name="Migliaia 39 3 2 5" xfId="5993" xr:uid="{00000000-0005-0000-0000-0000DC0B0000}"/>
    <cellStyle name="Migliaia 39 3 3" xfId="3038" xr:uid="{00000000-0005-0000-0000-0000DD0B0000}"/>
    <cellStyle name="Migliaia 39 3 3 2" xfId="3798" xr:uid="{00000000-0005-0000-0000-0000DE0B0000}"/>
    <cellStyle name="Migliaia 39 3 4" xfId="3797" xr:uid="{00000000-0005-0000-0000-0000DF0B0000}"/>
    <cellStyle name="Migliaia 39 3 5" xfId="3036" xr:uid="{00000000-0005-0000-0000-0000E00B0000}"/>
    <cellStyle name="Migliaia 39 3 6" xfId="5047" xr:uid="{00000000-0005-0000-0000-0000E10B0000}"/>
    <cellStyle name="Migliaia 39 3 7" xfId="5992" xr:uid="{00000000-0005-0000-0000-0000E20B0000}"/>
    <cellStyle name="Migliaia 39 4" xfId="992" xr:uid="{00000000-0005-0000-0000-0000E30B0000}"/>
    <cellStyle name="Migliaia 39 4 2" xfId="993" xr:uid="{00000000-0005-0000-0000-0000E40B0000}"/>
    <cellStyle name="Migliaia 39 4 2 2" xfId="3800" xr:uid="{00000000-0005-0000-0000-0000E50B0000}"/>
    <cellStyle name="Migliaia 39 4 2 3" xfId="3040" xr:uid="{00000000-0005-0000-0000-0000E60B0000}"/>
    <cellStyle name="Migliaia 39 4 2 4" xfId="5051" xr:uid="{00000000-0005-0000-0000-0000E70B0000}"/>
    <cellStyle name="Migliaia 39 4 2 5" xfId="5996" xr:uid="{00000000-0005-0000-0000-0000E80B0000}"/>
    <cellStyle name="Migliaia 39 4 3" xfId="3799" xr:uid="{00000000-0005-0000-0000-0000E90B0000}"/>
    <cellStyle name="Migliaia 39 4 4" xfId="3039" xr:uid="{00000000-0005-0000-0000-0000EA0B0000}"/>
    <cellStyle name="Migliaia 39 4 5" xfId="5050" xr:uid="{00000000-0005-0000-0000-0000EB0B0000}"/>
    <cellStyle name="Migliaia 39 4 6" xfId="5995" xr:uid="{00000000-0005-0000-0000-0000EC0B0000}"/>
    <cellStyle name="Migliaia 39 5" xfId="994" xr:uid="{00000000-0005-0000-0000-0000ED0B0000}"/>
    <cellStyle name="Migliaia 39 5 2" xfId="3041" xr:uid="{00000000-0005-0000-0000-0000EE0B0000}"/>
    <cellStyle name="Migliaia 39 5 3" xfId="5052" xr:uid="{00000000-0005-0000-0000-0000EF0B0000}"/>
    <cellStyle name="Migliaia 39 5 4" xfId="5997" xr:uid="{00000000-0005-0000-0000-0000F00B0000}"/>
    <cellStyle name="Migliaia 39 6" xfId="2672" xr:uid="{00000000-0005-0000-0000-0000F10B0000}"/>
    <cellStyle name="Migliaia 39 7" xfId="5044" xr:uid="{00000000-0005-0000-0000-0000F20B0000}"/>
    <cellStyle name="Migliaia 39 8" xfId="5989" xr:uid="{00000000-0005-0000-0000-0000F30B0000}"/>
    <cellStyle name="Migliaia 4" xfId="995" xr:uid="{00000000-0005-0000-0000-0000F40B0000}"/>
    <cellStyle name="Migliaia 4 2" xfId="996" xr:uid="{00000000-0005-0000-0000-0000F50B0000}"/>
    <cellStyle name="Migliaia 4 2 2" xfId="997" xr:uid="{00000000-0005-0000-0000-0000F60B0000}"/>
    <cellStyle name="Migliaia 4 2 2 2" xfId="3801" xr:uid="{00000000-0005-0000-0000-0000F70B0000}"/>
    <cellStyle name="Migliaia 4 2 2 3" xfId="5055" xr:uid="{00000000-0005-0000-0000-0000F80B0000}"/>
    <cellStyle name="Migliaia 4 2 2 4" xfId="6000" xr:uid="{00000000-0005-0000-0000-0000F90B0000}"/>
    <cellStyle name="Migliaia 4 2 3" xfId="2739" xr:uid="{00000000-0005-0000-0000-0000FA0B0000}"/>
    <cellStyle name="Migliaia 4 2 4" xfId="5054" xr:uid="{00000000-0005-0000-0000-0000FB0B0000}"/>
    <cellStyle name="Migliaia 4 2 5" xfId="5999" xr:uid="{00000000-0005-0000-0000-0000FC0B0000}"/>
    <cellStyle name="Migliaia 4 3" xfId="998" xr:uid="{00000000-0005-0000-0000-0000FD0B0000}"/>
    <cellStyle name="Migliaia 4 3 2" xfId="999" xr:uid="{00000000-0005-0000-0000-0000FE0B0000}"/>
    <cellStyle name="Migliaia 4 3 2 2" xfId="1000" xr:uid="{00000000-0005-0000-0000-0000FF0B0000}"/>
    <cellStyle name="Migliaia 4 3 2 2 2" xfId="5058" xr:uid="{00000000-0005-0000-0000-0000000C0000}"/>
    <cellStyle name="Migliaia 4 3 2 2 3" xfId="6003" xr:uid="{00000000-0005-0000-0000-0000010C0000}"/>
    <cellStyle name="Migliaia 4 3 2 3" xfId="3043" xr:uid="{00000000-0005-0000-0000-0000020C0000}"/>
    <cellStyle name="Migliaia 4 3 2 4" xfId="5057" xr:uid="{00000000-0005-0000-0000-0000030C0000}"/>
    <cellStyle name="Migliaia 4 3 2 5" xfId="6002" xr:uid="{00000000-0005-0000-0000-0000040C0000}"/>
    <cellStyle name="Migliaia 4 3 3" xfId="3044" xr:uid="{00000000-0005-0000-0000-0000050C0000}"/>
    <cellStyle name="Migliaia 4 3 3 2" xfId="3803" xr:uid="{00000000-0005-0000-0000-0000060C0000}"/>
    <cellStyle name="Migliaia 4 3 4" xfId="3802" xr:uid="{00000000-0005-0000-0000-0000070C0000}"/>
    <cellStyle name="Migliaia 4 3 5" xfId="3042" xr:uid="{00000000-0005-0000-0000-0000080C0000}"/>
    <cellStyle name="Migliaia 4 3 6" xfId="5056" xr:uid="{00000000-0005-0000-0000-0000090C0000}"/>
    <cellStyle name="Migliaia 4 3 7" xfId="6001" xr:uid="{00000000-0005-0000-0000-00000A0C0000}"/>
    <cellStyle name="Migliaia 4 4" xfId="1001" xr:uid="{00000000-0005-0000-0000-00000B0C0000}"/>
    <cellStyle name="Migliaia 4 4 2" xfId="1002" xr:uid="{00000000-0005-0000-0000-00000C0C0000}"/>
    <cellStyle name="Migliaia 4 4 2 2" xfId="3805" xr:uid="{00000000-0005-0000-0000-00000D0C0000}"/>
    <cellStyle name="Migliaia 4 4 2 3" xfId="3046" xr:uid="{00000000-0005-0000-0000-00000E0C0000}"/>
    <cellStyle name="Migliaia 4 4 2 4" xfId="5060" xr:uid="{00000000-0005-0000-0000-00000F0C0000}"/>
    <cellStyle name="Migliaia 4 4 2 5" xfId="6005" xr:uid="{00000000-0005-0000-0000-0000100C0000}"/>
    <cellStyle name="Migliaia 4 4 3" xfId="3804" xr:uid="{00000000-0005-0000-0000-0000110C0000}"/>
    <cellStyle name="Migliaia 4 4 4" xfId="3045" xr:uid="{00000000-0005-0000-0000-0000120C0000}"/>
    <cellStyle name="Migliaia 4 4 5" xfId="5059" xr:uid="{00000000-0005-0000-0000-0000130C0000}"/>
    <cellStyle name="Migliaia 4 4 6" xfId="6004" xr:uid="{00000000-0005-0000-0000-0000140C0000}"/>
    <cellStyle name="Migliaia 4 5" xfId="1003" xr:uid="{00000000-0005-0000-0000-0000150C0000}"/>
    <cellStyle name="Migliaia 4 5 2" xfId="3047" xr:uid="{00000000-0005-0000-0000-0000160C0000}"/>
    <cellStyle name="Migliaia 4 5 3" xfId="5061" xr:uid="{00000000-0005-0000-0000-0000170C0000}"/>
    <cellStyle name="Migliaia 4 5 4" xfId="6006" xr:uid="{00000000-0005-0000-0000-0000180C0000}"/>
    <cellStyle name="Migliaia 4 6" xfId="2673" xr:uid="{00000000-0005-0000-0000-0000190C0000}"/>
    <cellStyle name="Migliaia 4 7" xfId="5053" xr:uid="{00000000-0005-0000-0000-00001A0C0000}"/>
    <cellStyle name="Migliaia 4 8" xfId="5998" xr:uid="{00000000-0005-0000-0000-00001B0C0000}"/>
    <cellStyle name="Migliaia 40" xfId="1004" xr:uid="{00000000-0005-0000-0000-00001C0C0000}"/>
    <cellStyle name="Migliaia 40 2" xfId="1005" xr:uid="{00000000-0005-0000-0000-00001D0C0000}"/>
    <cellStyle name="Migliaia 40 2 2" xfId="1006" xr:uid="{00000000-0005-0000-0000-00001E0C0000}"/>
    <cellStyle name="Migliaia 40 2 2 2" xfId="3806" xr:uid="{00000000-0005-0000-0000-00001F0C0000}"/>
    <cellStyle name="Migliaia 40 2 2 3" xfId="5064" xr:uid="{00000000-0005-0000-0000-0000200C0000}"/>
    <cellStyle name="Migliaia 40 2 2 4" xfId="6009" xr:uid="{00000000-0005-0000-0000-0000210C0000}"/>
    <cellStyle name="Migliaia 40 2 3" xfId="2740" xr:uid="{00000000-0005-0000-0000-0000220C0000}"/>
    <cellStyle name="Migliaia 40 2 4" xfId="5063" xr:uid="{00000000-0005-0000-0000-0000230C0000}"/>
    <cellStyle name="Migliaia 40 2 5" xfId="6008" xr:uid="{00000000-0005-0000-0000-0000240C0000}"/>
    <cellStyle name="Migliaia 40 3" xfId="1007" xr:uid="{00000000-0005-0000-0000-0000250C0000}"/>
    <cellStyle name="Migliaia 40 3 2" xfId="1008" xr:uid="{00000000-0005-0000-0000-0000260C0000}"/>
    <cellStyle name="Migliaia 40 3 2 2" xfId="1009" xr:uid="{00000000-0005-0000-0000-0000270C0000}"/>
    <cellStyle name="Migliaia 40 3 2 2 2" xfId="5067" xr:uid="{00000000-0005-0000-0000-0000280C0000}"/>
    <cellStyle name="Migliaia 40 3 2 2 3" xfId="6012" xr:uid="{00000000-0005-0000-0000-0000290C0000}"/>
    <cellStyle name="Migliaia 40 3 2 3" xfId="3049" xr:uid="{00000000-0005-0000-0000-00002A0C0000}"/>
    <cellStyle name="Migliaia 40 3 2 4" xfId="5066" xr:uid="{00000000-0005-0000-0000-00002B0C0000}"/>
    <cellStyle name="Migliaia 40 3 2 5" xfId="6011" xr:uid="{00000000-0005-0000-0000-00002C0C0000}"/>
    <cellStyle name="Migliaia 40 3 3" xfId="3050" xr:uid="{00000000-0005-0000-0000-00002D0C0000}"/>
    <cellStyle name="Migliaia 40 3 3 2" xfId="3808" xr:uid="{00000000-0005-0000-0000-00002E0C0000}"/>
    <cellStyle name="Migliaia 40 3 4" xfId="3807" xr:uid="{00000000-0005-0000-0000-00002F0C0000}"/>
    <cellStyle name="Migliaia 40 3 5" xfId="3048" xr:uid="{00000000-0005-0000-0000-0000300C0000}"/>
    <cellStyle name="Migliaia 40 3 6" xfId="5065" xr:uid="{00000000-0005-0000-0000-0000310C0000}"/>
    <cellStyle name="Migliaia 40 3 7" xfId="6010" xr:uid="{00000000-0005-0000-0000-0000320C0000}"/>
    <cellStyle name="Migliaia 40 4" xfId="1010" xr:uid="{00000000-0005-0000-0000-0000330C0000}"/>
    <cellStyle name="Migliaia 40 4 2" xfId="1011" xr:uid="{00000000-0005-0000-0000-0000340C0000}"/>
    <cellStyle name="Migliaia 40 4 2 2" xfId="3810" xr:uid="{00000000-0005-0000-0000-0000350C0000}"/>
    <cellStyle name="Migliaia 40 4 2 3" xfId="3052" xr:uid="{00000000-0005-0000-0000-0000360C0000}"/>
    <cellStyle name="Migliaia 40 4 2 4" xfId="5069" xr:uid="{00000000-0005-0000-0000-0000370C0000}"/>
    <cellStyle name="Migliaia 40 4 2 5" xfId="6014" xr:uid="{00000000-0005-0000-0000-0000380C0000}"/>
    <cellStyle name="Migliaia 40 4 3" xfId="3809" xr:uid="{00000000-0005-0000-0000-0000390C0000}"/>
    <cellStyle name="Migliaia 40 4 4" xfId="3051" xr:uid="{00000000-0005-0000-0000-00003A0C0000}"/>
    <cellStyle name="Migliaia 40 4 5" xfId="5068" xr:uid="{00000000-0005-0000-0000-00003B0C0000}"/>
    <cellStyle name="Migliaia 40 4 6" xfId="6013" xr:uid="{00000000-0005-0000-0000-00003C0C0000}"/>
    <cellStyle name="Migliaia 40 5" xfId="1012" xr:uid="{00000000-0005-0000-0000-00003D0C0000}"/>
    <cellStyle name="Migliaia 40 5 2" xfId="3053" xr:uid="{00000000-0005-0000-0000-00003E0C0000}"/>
    <cellStyle name="Migliaia 40 5 3" xfId="5070" xr:uid="{00000000-0005-0000-0000-00003F0C0000}"/>
    <cellStyle name="Migliaia 40 5 4" xfId="6015" xr:uid="{00000000-0005-0000-0000-0000400C0000}"/>
    <cellStyle name="Migliaia 40 6" xfId="2674" xr:uid="{00000000-0005-0000-0000-0000410C0000}"/>
    <cellStyle name="Migliaia 40 7" xfId="5062" xr:uid="{00000000-0005-0000-0000-0000420C0000}"/>
    <cellStyle name="Migliaia 40 8" xfId="6007" xr:uid="{00000000-0005-0000-0000-0000430C0000}"/>
    <cellStyle name="Migliaia 41" xfId="1013" xr:uid="{00000000-0005-0000-0000-0000440C0000}"/>
    <cellStyle name="Migliaia 41 2" xfId="1014" xr:uid="{00000000-0005-0000-0000-0000450C0000}"/>
    <cellStyle name="Migliaia 41 2 2" xfId="1015" xr:uid="{00000000-0005-0000-0000-0000460C0000}"/>
    <cellStyle name="Migliaia 41 2 2 2" xfId="3811" xr:uid="{00000000-0005-0000-0000-0000470C0000}"/>
    <cellStyle name="Migliaia 41 2 2 3" xfId="5073" xr:uid="{00000000-0005-0000-0000-0000480C0000}"/>
    <cellStyle name="Migliaia 41 2 2 4" xfId="6018" xr:uid="{00000000-0005-0000-0000-0000490C0000}"/>
    <cellStyle name="Migliaia 41 2 3" xfId="2741" xr:uid="{00000000-0005-0000-0000-00004A0C0000}"/>
    <cellStyle name="Migliaia 41 2 4" xfId="5072" xr:uid="{00000000-0005-0000-0000-00004B0C0000}"/>
    <cellStyle name="Migliaia 41 2 5" xfId="6017" xr:uid="{00000000-0005-0000-0000-00004C0C0000}"/>
    <cellStyle name="Migliaia 41 3" xfId="1016" xr:uid="{00000000-0005-0000-0000-00004D0C0000}"/>
    <cellStyle name="Migliaia 41 3 2" xfId="1017" xr:uid="{00000000-0005-0000-0000-00004E0C0000}"/>
    <cellStyle name="Migliaia 41 3 2 2" xfId="1018" xr:uid="{00000000-0005-0000-0000-00004F0C0000}"/>
    <cellStyle name="Migliaia 41 3 2 2 2" xfId="5076" xr:uid="{00000000-0005-0000-0000-0000500C0000}"/>
    <cellStyle name="Migliaia 41 3 2 2 3" xfId="6021" xr:uid="{00000000-0005-0000-0000-0000510C0000}"/>
    <cellStyle name="Migliaia 41 3 2 3" xfId="3055" xr:uid="{00000000-0005-0000-0000-0000520C0000}"/>
    <cellStyle name="Migliaia 41 3 2 4" xfId="5075" xr:uid="{00000000-0005-0000-0000-0000530C0000}"/>
    <cellStyle name="Migliaia 41 3 2 5" xfId="6020" xr:uid="{00000000-0005-0000-0000-0000540C0000}"/>
    <cellStyle name="Migliaia 41 3 3" xfId="3056" xr:uid="{00000000-0005-0000-0000-0000550C0000}"/>
    <cellStyle name="Migliaia 41 3 3 2" xfId="3813" xr:uid="{00000000-0005-0000-0000-0000560C0000}"/>
    <cellStyle name="Migliaia 41 3 4" xfId="3812" xr:uid="{00000000-0005-0000-0000-0000570C0000}"/>
    <cellStyle name="Migliaia 41 3 5" xfId="3054" xr:uid="{00000000-0005-0000-0000-0000580C0000}"/>
    <cellStyle name="Migliaia 41 3 6" xfId="5074" xr:uid="{00000000-0005-0000-0000-0000590C0000}"/>
    <cellStyle name="Migliaia 41 3 7" xfId="6019" xr:uid="{00000000-0005-0000-0000-00005A0C0000}"/>
    <cellStyle name="Migliaia 41 4" xfId="1019" xr:uid="{00000000-0005-0000-0000-00005B0C0000}"/>
    <cellStyle name="Migliaia 41 4 2" xfId="1020" xr:uid="{00000000-0005-0000-0000-00005C0C0000}"/>
    <cellStyle name="Migliaia 41 4 2 2" xfId="3815" xr:uid="{00000000-0005-0000-0000-00005D0C0000}"/>
    <cellStyle name="Migliaia 41 4 2 3" xfId="3058" xr:uid="{00000000-0005-0000-0000-00005E0C0000}"/>
    <cellStyle name="Migliaia 41 4 2 4" xfId="5078" xr:uid="{00000000-0005-0000-0000-00005F0C0000}"/>
    <cellStyle name="Migliaia 41 4 2 5" xfId="6023" xr:uid="{00000000-0005-0000-0000-0000600C0000}"/>
    <cellStyle name="Migliaia 41 4 3" xfId="3814" xr:uid="{00000000-0005-0000-0000-0000610C0000}"/>
    <cellStyle name="Migliaia 41 4 4" xfId="3057" xr:uid="{00000000-0005-0000-0000-0000620C0000}"/>
    <cellStyle name="Migliaia 41 4 5" xfId="5077" xr:uid="{00000000-0005-0000-0000-0000630C0000}"/>
    <cellStyle name="Migliaia 41 4 6" xfId="6022" xr:uid="{00000000-0005-0000-0000-0000640C0000}"/>
    <cellStyle name="Migliaia 41 5" xfId="1021" xr:uid="{00000000-0005-0000-0000-0000650C0000}"/>
    <cellStyle name="Migliaia 41 5 2" xfId="3059" xr:uid="{00000000-0005-0000-0000-0000660C0000}"/>
    <cellStyle name="Migliaia 41 5 3" xfId="5079" xr:uid="{00000000-0005-0000-0000-0000670C0000}"/>
    <cellStyle name="Migliaia 41 5 4" xfId="6024" xr:uid="{00000000-0005-0000-0000-0000680C0000}"/>
    <cellStyle name="Migliaia 41 6" xfId="2675" xr:uid="{00000000-0005-0000-0000-0000690C0000}"/>
    <cellStyle name="Migliaia 41 7" xfId="5071" xr:uid="{00000000-0005-0000-0000-00006A0C0000}"/>
    <cellStyle name="Migliaia 41 8" xfId="6016" xr:uid="{00000000-0005-0000-0000-00006B0C0000}"/>
    <cellStyle name="Migliaia 42" xfId="1022" xr:uid="{00000000-0005-0000-0000-00006C0C0000}"/>
    <cellStyle name="Migliaia 42 2" xfId="1023" xr:uid="{00000000-0005-0000-0000-00006D0C0000}"/>
    <cellStyle name="Migliaia 42 2 2" xfId="1024" xr:uid="{00000000-0005-0000-0000-00006E0C0000}"/>
    <cellStyle name="Migliaia 42 2 2 2" xfId="3816" xr:uid="{00000000-0005-0000-0000-00006F0C0000}"/>
    <cellStyle name="Migliaia 42 2 2 3" xfId="5082" xr:uid="{00000000-0005-0000-0000-0000700C0000}"/>
    <cellStyle name="Migliaia 42 2 2 4" xfId="6027" xr:uid="{00000000-0005-0000-0000-0000710C0000}"/>
    <cellStyle name="Migliaia 42 2 3" xfId="2742" xr:uid="{00000000-0005-0000-0000-0000720C0000}"/>
    <cellStyle name="Migliaia 42 2 4" xfId="5081" xr:uid="{00000000-0005-0000-0000-0000730C0000}"/>
    <cellStyle name="Migliaia 42 2 5" xfId="6026" xr:uid="{00000000-0005-0000-0000-0000740C0000}"/>
    <cellStyle name="Migliaia 42 3" xfId="1025" xr:uid="{00000000-0005-0000-0000-0000750C0000}"/>
    <cellStyle name="Migliaia 42 3 2" xfId="1026" xr:uid="{00000000-0005-0000-0000-0000760C0000}"/>
    <cellStyle name="Migliaia 42 3 2 2" xfId="1027" xr:uid="{00000000-0005-0000-0000-0000770C0000}"/>
    <cellStyle name="Migliaia 42 3 2 2 2" xfId="5085" xr:uid="{00000000-0005-0000-0000-0000780C0000}"/>
    <cellStyle name="Migliaia 42 3 2 2 3" xfId="6030" xr:uid="{00000000-0005-0000-0000-0000790C0000}"/>
    <cellStyle name="Migliaia 42 3 2 3" xfId="3061" xr:uid="{00000000-0005-0000-0000-00007A0C0000}"/>
    <cellStyle name="Migliaia 42 3 2 4" xfId="5084" xr:uid="{00000000-0005-0000-0000-00007B0C0000}"/>
    <cellStyle name="Migliaia 42 3 2 5" xfId="6029" xr:uid="{00000000-0005-0000-0000-00007C0C0000}"/>
    <cellStyle name="Migliaia 42 3 3" xfId="3062" xr:uid="{00000000-0005-0000-0000-00007D0C0000}"/>
    <cellStyle name="Migliaia 42 3 3 2" xfId="3818" xr:uid="{00000000-0005-0000-0000-00007E0C0000}"/>
    <cellStyle name="Migliaia 42 3 4" xfId="3817" xr:uid="{00000000-0005-0000-0000-00007F0C0000}"/>
    <cellStyle name="Migliaia 42 3 5" xfId="3060" xr:uid="{00000000-0005-0000-0000-0000800C0000}"/>
    <cellStyle name="Migliaia 42 3 6" xfId="5083" xr:uid="{00000000-0005-0000-0000-0000810C0000}"/>
    <cellStyle name="Migliaia 42 3 7" xfId="6028" xr:uid="{00000000-0005-0000-0000-0000820C0000}"/>
    <cellStyle name="Migliaia 42 4" xfId="1028" xr:uid="{00000000-0005-0000-0000-0000830C0000}"/>
    <cellStyle name="Migliaia 42 4 2" xfId="1029" xr:uid="{00000000-0005-0000-0000-0000840C0000}"/>
    <cellStyle name="Migliaia 42 4 2 2" xfId="3820" xr:uid="{00000000-0005-0000-0000-0000850C0000}"/>
    <cellStyle name="Migliaia 42 4 2 3" xfId="3064" xr:uid="{00000000-0005-0000-0000-0000860C0000}"/>
    <cellStyle name="Migliaia 42 4 2 4" xfId="5087" xr:uid="{00000000-0005-0000-0000-0000870C0000}"/>
    <cellStyle name="Migliaia 42 4 2 5" xfId="6032" xr:uid="{00000000-0005-0000-0000-0000880C0000}"/>
    <cellStyle name="Migliaia 42 4 3" xfId="3819" xr:uid="{00000000-0005-0000-0000-0000890C0000}"/>
    <cellStyle name="Migliaia 42 4 4" xfId="3063" xr:uid="{00000000-0005-0000-0000-00008A0C0000}"/>
    <cellStyle name="Migliaia 42 4 5" xfId="5086" xr:uid="{00000000-0005-0000-0000-00008B0C0000}"/>
    <cellStyle name="Migliaia 42 4 6" xfId="6031" xr:uid="{00000000-0005-0000-0000-00008C0C0000}"/>
    <cellStyle name="Migliaia 42 5" xfId="1030" xr:uid="{00000000-0005-0000-0000-00008D0C0000}"/>
    <cellStyle name="Migliaia 42 5 2" xfId="3065" xr:uid="{00000000-0005-0000-0000-00008E0C0000}"/>
    <cellStyle name="Migliaia 42 5 3" xfId="5088" xr:uid="{00000000-0005-0000-0000-00008F0C0000}"/>
    <cellStyle name="Migliaia 42 5 4" xfId="6033" xr:uid="{00000000-0005-0000-0000-0000900C0000}"/>
    <cellStyle name="Migliaia 42 6" xfId="2676" xr:uid="{00000000-0005-0000-0000-0000910C0000}"/>
    <cellStyle name="Migliaia 42 7" xfId="5080" xr:uid="{00000000-0005-0000-0000-0000920C0000}"/>
    <cellStyle name="Migliaia 42 8" xfId="6025" xr:uid="{00000000-0005-0000-0000-0000930C0000}"/>
    <cellStyle name="Migliaia 43" xfId="1031" xr:uid="{00000000-0005-0000-0000-0000940C0000}"/>
    <cellStyle name="Migliaia 43 2" xfId="1032" xr:uid="{00000000-0005-0000-0000-0000950C0000}"/>
    <cellStyle name="Migliaia 43 2 2" xfId="1033" xr:uid="{00000000-0005-0000-0000-0000960C0000}"/>
    <cellStyle name="Migliaia 43 2 2 2" xfId="3821" xr:uid="{00000000-0005-0000-0000-0000970C0000}"/>
    <cellStyle name="Migliaia 43 2 2 3" xfId="5091" xr:uid="{00000000-0005-0000-0000-0000980C0000}"/>
    <cellStyle name="Migliaia 43 2 2 4" xfId="6036" xr:uid="{00000000-0005-0000-0000-0000990C0000}"/>
    <cellStyle name="Migliaia 43 2 3" xfId="2743" xr:uid="{00000000-0005-0000-0000-00009A0C0000}"/>
    <cellStyle name="Migliaia 43 2 4" xfId="5090" xr:uid="{00000000-0005-0000-0000-00009B0C0000}"/>
    <cellStyle name="Migliaia 43 2 5" xfId="6035" xr:uid="{00000000-0005-0000-0000-00009C0C0000}"/>
    <cellStyle name="Migliaia 43 3" xfId="1034" xr:uid="{00000000-0005-0000-0000-00009D0C0000}"/>
    <cellStyle name="Migliaia 43 3 2" xfId="1035" xr:uid="{00000000-0005-0000-0000-00009E0C0000}"/>
    <cellStyle name="Migliaia 43 3 2 2" xfId="1036" xr:uid="{00000000-0005-0000-0000-00009F0C0000}"/>
    <cellStyle name="Migliaia 43 3 2 2 2" xfId="5094" xr:uid="{00000000-0005-0000-0000-0000A00C0000}"/>
    <cellStyle name="Migliaia 43 3 2 2 3" xfId="6039" xr:uid="{00000000-0005-0000-0000-0000A10C0000}"/>
    <cellStyle name="Migliaia 43 3 2 3" xfId="3067" xr:uid="{00000000-0005-0000-0000-0000A20C0000}"/>
    <cellStyle name="Migliaia 43 3 2 4" xfId="5093" xr:uid="{00000000-0005-0000-0000-0000A30C0000}"/>
    <cellStyle name="Migliaia 43 3 2 5" xfId="6038" xr:uid="{00000000-0005-0000-0000-0000A40C0000}"/>
    <cellStyle name="Migliaia 43 3 3" xfId="3068" xr:uid="{00000000-0005-0000-0000-0000A50C0000}"/>
    <cellStyle name="Migliaia 43 3 3 2" xfId="3823" xr:uid="{00000000-0005-0000-0000-0000A60C0000}"/>
    <cellStyle name="Migliaia 43 3 4" xfId="3822" xr:uid="{00000000-0005-0000-0000-0000A70C0000}"/>
    <cellStyle name="Migliaia 43 3 5" xfId="3066" xr:uid="{00000000-0005-0000-0000-0000A80C0000}"/>
    <cellStyle name="Migliaia 43 3 6" xfId="5092" xr:uid="{00000000-0005-0000-0000-0000A90C0000}"/>
    <cellStyle name="Migliaia 43 3 7" xfId="6037" xr:uid="{00000000-0005-0000-0000-0000AA0C0000}"/>
    <cellStyle name="Migliaia 43 4" xfId="1037" xr:uid="{00000000-0005-0000-0000-0000AB0C0000}"/>
    <cellStyle name="Migliaia 43 4 2" xfId="1038" xr:uid="{00000000-0005-0000-0000-0000AC0C0000}"/>
    <cellStyle name="Migliaia 43 4 2 2" xfId="3825" xr:uid="{00000000-0005-0000-0000-0000AD0C0000}"/>
    <cellStyle name="Migliaia 43 4 2 3" xfId="3070" xr:uid="{00000000-0005-0000-0000-0000AE0C0000}"/>
    <cellStyle name="Migliaia 43 4 2 4" xfId="5096" xr:uid="{00000000-0005-0000-0000-0000AF0C0000}"/>
    <cellStyle name="Migliaia 43 4 2 5" xfId="6041" xr:uid="{00000000-0005-0000-0000-0000B00C0000}"/>
    <cellStyle name="Migliaia 43 4 3" xfId="3824" xr:uid="{00000000-0005-0000-0000-0000B10C0000}"/>
    <cellStyle name="Migliaia 43 4 4" xfId="3069" xr:uid="{00000000-0005-0000-0000-0000B20C0000}"/>
    <cellStyle name="Migliaia 43 4 5" xfId="5095" xr:uid="{00000000-0005-0000-0000-0000B30C0000}"/>
    <cellStyle name="Migliaia 43 4 6" xfId="6040" xr:uid="{00000000-0005-0000-0000-0000B40C0000}"/>
    <cellStyle name="Migliaia 43 5" xfId="1039" xr:uid="{00000000-0005-0000-0000-0000B50C0000}"/>
    <cellStyle name="Migliaia 43 5 2" xfId="3071" xr:uid="{00000000-0005-0000-0000-0000B60C0000}"/>
    <cellStyle name="Migliaia 43 5 3" xfId="5097" xr:uid="{00000000-0005-0000-0000-0000B70C0000}"/>
    <cellStyle name="Migliaia 43 5 4" xfId="6042" xr:uid="{00000000-0005-0000-0000-0000B80C0000}"/>
    <cellStyle name="Migliaia 43 6" xfId="2677" xr:uid="{00000000-0005-0000-0000-0000B90C0000}"/>
    <cellStyle name="Migliaia 43 7" xfId="5089" xr:uid="{00000000-0005-0000-0000-0000BA0C0000}"/>
    <cellStyle name="Migliaia 43 8" xfId="6034" xr:uid="{00000000-0005-0000-0000-0000BB0C0000}"/>
    <cellStyle name="Migliaia 44" xfId="1040" xr:uid="{00000000-0005-0000-0000-0000BC0C0000}"/>
    <cellStyle name="Migliaia 44 2" xfId="1041" xr:uid="{00000000-0005-0000-0000-0000BD0C0000}"/>
    <cellStyle name="Migliaia 44 2 2" xfId="1042" xr:uid="{00000000-0005-0000-0000-0000BE0C0000}"/>
    <cellStyle name="Migliaia 44 2 2 2" xfId="3826" xr:uid="{00000000-0005-0000-0000-0000BF0C0000}"/>
    <cellStyle name="Migliaia 44 2 2 3" xfId="5100" xr:uid="{00000000-0005-0000-0000-0000C00C0000}"/>
    <cellStyle name="Migliaia 44 2 2 4" xfId="6045" xr:uid="{00000000-0005-0000-0000-0000C10C0000}"/>
    <cellStyle name="Migliaia 44 2 3" xfId="2744" xr:uid="{00000000-0005-0000-0000-0000C20C0000}"/>
    <cellStyle name="Migliaia 44 2 4" xfId="5099" xr:uid="{00000000-0005-0000-0000-0000C30C0000}"/>
    <cellStyle name="Migliaia 44 2 5" xfId="6044" xr:uid="{00000000-0005-0000-0000-0000C40C0000}"/>
    <cellStyle name="Migliaia 44 3" xfId="1043" xr:uid="{00000000-0005-0000-0000-0000C50C0000}"/>
    <cellStyle name="Migliaia 44 3 2" xfId="1044" xr:uid="{00000000-0005-0000-0000-0000C60C0000}"/>
    <cellStyle name="Migliaia 44 3 2 2" xfId="1045" xr:uid="{00000000-0005-0000-0000-0000C70C0000}"/>
    <cellStyle name="Migliaia 44 3 2 2 2" xfId="5103" xr:uid="{00000000-0005-0000-0000-0000C80C0000}"/>
    <cellStyle name="Migliaia 44 3 2 2 3" xfId="6048" xr:uid="{00000000-0005-0000-0000-0000C90C0000}"/>
    <cellStyle name="Migliaia 44 3 2 3" xfId="3073" xr:uid="{00000000-0005-0000-0000-0000CA0C0000}"/>
    <cellStyle name="Migliaia 44 3 2 4" xfId="5102" xr:uid="{00000000-0005-0000-0000-0000CB0C0000}"/>
    <cellStyle name="Migliaia 44 3 2 5" xfId="6047" xr:uid="{00000000-0005-0000-0000-0000CC0C0000}"/>
    <cellStyle name="Migliaia 44 3 3" xfId="3074" xr:uid="{00000000-0005-0000-0000-0000CD0C0000}"/>
    <cellStyle name="Migliaia 44 3 3 2" xfId="3828" xr:uid="{00000000-0005-0000-0000-0000CE0C0000}"/>
    <cellStyle name="Migliaia 44 3 4" xfId="3827" xr:uid="{00000000-0005-0000-0000-0000CF0C0000}"/>
    <cellStyle name="Migliaia 44 3 5" xfId="3072" xr:uid="{00000000-0005-0000-0000-0000D00C0000}"/>
    <cellStyle name="Migliaia 44 3 6" xfId="5101" xr:uid="{00000000-0005-0000-0000-0000D10C0000}"/>
    <cellStyle name="Migliaia 44 3 7" xfId="6046" xr:uid="{00000000-0005-0000-0000-0000D20C0000}"/>
    <cellStyle name="Migliaia 44 4" xfId="1046" xr:uid="{00000000-0005-0000-0000-0000D30C0000}"/>
    <cellStyle name="Migliaia 44 4 2" xfId="1047" xr:uid="{00000000-0005-0000-0000-0000D40C0000}"/>
    <cellStyle name="Migliaia 44 4 2 2" xfId="3830" xr:uid="{00000000-0005-0000-0000-0000D50C0000}"/>
    <cellStyle name="Migliaia 44 4 2 3" xfId="3076" xr:uid="{00000000-0005-0000-0000-0000D60C0000}"/>
    <cellStyle name="Migliaia 44 4 2 4" xfId="5105" xr:uid="{00000000-0005-0000-0000-0000D70C0000}"/>
    <cellStyle name="Migliaia 44 4 2 5" xfId="6050" xr:uid="{00000000-0005-0000-0000-0000D80C0000}"/>
    <cellStyle name="Migliaia 44 4 3" xfId="3829" xr:uid="{00000000-0005-0000-0000-0000D90C0000}"/>
    <cellStyle name="Migliaia 44 4 4" xfId="3075" xr:uid="{00000000-0005-0000-0000-0000DA0C0000}"/>
    <cellStyle name="Migliaia 44 4 5" xfId="5104" xr:uid="{00000000-0005-0000-0000-0000DB0C0000}"/>
    <cellStyle name="Migliaia 44 4 6" xfId="6049" xr:uid="{00000000-0005-0000-0000-0000DC0C0000}"/>
    <cellStyle name="Migliaia 44 5" xfId="1048" xr:uid="{00000000-0005-0000-0000-0000DD0C0000}"/>
    <cellStyle name="Migliaia 44 5 2" xfId="3077" xr:uid="{00000000-0005-0000-0000-0000DE0C0000}"/>
    <cellStyle name="Migliaia 44 5 3" xfId="5106" xr:uid="{00000000-0005-0000-0000-0000DF0C0000}"/>
    <cellStyle name="Migliaia 44 5 4" xfId="6051" xr:uid="{00000000-0005-0000-0000-0000E00C0000}"/>
    <cellStyle name="Migliaia 44 6" xfId="2678" xr:uid="{00000000-0005-0000-0000-0000E10C0000}"/>
    <cellStyle name="Migliaia 44 7" xfId="5098" xr:uid="{00000000-0005-0000-0000-0000E20C0000}"/>
    <cellStyle name="Migliaia 44 8" xfId="6043" xr:uid="{00000000-0005-0000-0000-0000E30C0000}"/>
    <cellStyle name="Migliaia 45" xfId="1049" xr:uid="{00000000-0005-0000-0000-0000E40C0000}"/>
    <cellStyle name="Migliaia 45 2" xfId="1050" xr:uid="{00000000-0005-0000-0000-0000E50C0000}"/>
    <cellStyle name="Migliaia 45 2 2" xfId="1051" xr:uid="{00000000-0005-0000-0000-0000E60C0000}"/>
    <cellStyle name="Migliaia 45 2 2 2" xfId="3831" xr:uid="{00000000-0005-0000-0000-0000E70C0000}"/>
    <cellStyle name="Migliaia 45 2 2 3" xfId="5109" xr:uid="{00000000-0005-0000-0000-0000E80C0000}"/>
    <cellStyle name="Migliaia 45 2 2 4" xfId="6054" xr:uid="{00000000-0005-0000-0000-0000E90C0000}"/>
    <cellStyle name="Migliaia 45 2 3" xfId="2745" xr:uid="{00000000-0005-0000-0000-0000EA0C0000}"/>
    <cellStyle name="Migliaia 45 2 4" xfId="5108" xr:uid="{00000000-0005-0000-0000-0000EB0C0000}"/>
    <cellStyle name="Migliaia 45 2 5" xfId="6053" xr:uid="{00000000-0005-0000-0000-0000EC0C0000}"/>
    <cellStyle name="Migliaia 45 3" xfId="1052" xr:uid="{00000000-0005-0000-0000-0000ED0C0000}"/>
    <cellStyle name="Migliaia 45 3 2" xfId="1053" xr:uid="{00000000-0005-0000-0000-0000EE0C0000}"/>
    <cellStyle name="Migliaia 45 3 2 2" xfId="1054" xr:uid="{00000000-0005-0000-0000-0000EF0C0000}"/>
    <cellStyle name="Migliaia 45 3 2 2 2" xfId="5112" xr:uid="{00000000-0005-0000-0000-0000F00C0000}"/>
    <cellStyle name="Migliaia 45 3 2 2 3" xfId="6057" xr:uid="{00000000-0005-0000-0000-0000F10C0000}"/>
    <cellStyle name="Migliaia 45 3 2 3" xfId="3079" xr:uid="{00000000-0005-0000-0000-0000F20C0000}"/>
    <cellStyle name="Migliaia 45 3 2 4" xfId="5111" xr:uid="{00000000-0005-0000-0000-0000F30C0000}"/>
    <cellStyle name="Migliaia 45 3 2 5" xfId="6056" xr:uid="{00000000-0005-0000-0000-0000F40C0000}"/>
    <cellStyle name="Migliaia 45 3 3" xfId="3080" xr:uid="{00000000-0005-0000-0000-0000F50C0000}"/>
    <cellStyle name="Migliaia 45 3 3 2" xfId="3833" xr:uid="{00000000-0005-0000-0000-0000F60C0000}"/>
    <cellStyle name="Migliaia 45 3 4" xfId="3832" xr:uid="{00000000-0005-0000-0000-0000F70C0000}"/>
    <cellStyle name="Migliaia 45 3 5" xfId="3078" xr:uid="{00000000-0005-0000-0000-0000F80C0000}"/>
    <cellStyle name="Migliaia 45 3 6" xfId="5110" xr:uid="{00000000-0005-0000-0000-0000F90C0000}"/>
    <cellStyle name="Migliaia 45 3 7" xfId="6055" xr:uid="{00000000-0005-0000-0000-0000FA0C0000}"/>
    <cellStyle name="Migliaia 45 4" xfId="1055" xr:uid="{00000000-0005-0000-0000-0000FB0C0000}"/>
    <cellStyle name="Migliaia 45 4 2" xfId="1056" xr:uid="{00000000-0005-0000-0000-0000FC0C0000}"/>
    <cellStyle name="Migliaia 45 4 2 2" xfId="3835" xr:uid="{00000000-0005-0000-0000-0000FD0C0000}"/>
    <cellStyle name="Migliaia 45 4 2 3" xfId="3082" xr:uid="{00000000-0005-0000-0000-0000FE0C0000}"/>
    <cellStyle name="Migliaia 45 4 2 4" xfId="5114" xr:uid="{00000000-0005-0000-0000-0000FF0C0000}"/>
    <cellStyle name="Migliaia 45 4 2 5" xfId="6059" xr:uid="{00000000-0005-0000-0000-0000000D0000}"/>
    <cellStyle name="Migliaia 45 4 3" xfId="3834" xr:uid="{00000000-0005-0000-0000-0000010D0000}"/>
    <cellStyle name="Migliaia 45 4 4" xfId="3081" xr:uid="{00000000-0005-0000-0000-0000020D0000}"/>
    <cellStyle name="Migliaia 45 4 5" xfId="5113" xr:uid="{00000000-0005-0000-0000-0000030D0000}"/>
    <cellStyle name="Migliaia 45 4 6" xfId="6058" xr:uid="{00000000-0005-0000-0000-0000040D0000}"/>
    <cellStyle name="Migliaia 45 5" xfId="1057" xr:uid="{00000000-0005-0000-0000-0000050D0000}"/>
    <cellStyle name="Migliaia 45 5 2" xfId="3083" xr:uid="{00000000-0005-0000-0000-0000060D0000}"/>
    <cellStyle name="Migliaia 45 5 3" xfId="5115" xr:uid="{00000000-0005-0000-0000-0000070D0000}"/>
    <cellStyle name="Migliaia 45 5 4" xfId="6060" xr:uid="{00000000-0005-0000-0000-0000080D0000}"/>
    <cellStyle name="Migliaia 45 6" xfId="2679" xr:uid="{00000000-0005-0000-0000-0000090D0000}"/>
    <cellStyle name="Migliaia 45 7" xfId="5107" xr:uid="{00000000-0005-0000-0000-00000A0D0000}"/>
    <cellStyle name="Migliaia 45 8" xfId="6052" xr:uid="{00000000-0005-0000-0000-00000B0D0000}"/>
    <cellStyle name="Migliaia 46" xfId="1058" xr:uid="{00000000-0005-0000-0000-00000C0D0000}"/>
    <cellStyle name="Migliaia 46 2" xfId="1059" xr:uid="{00000000-0005-0000-0000-00000D0D0000}"/>
    <cellStyle name="Migliaia 46 2 2" xfId="1060" xr:uid="{00000000-0005-0000-0000-00000E0D0000}"/>
    <cellStyle name="Migliaia 46 2 2 2" xfId="3836" xr:uid="{00000000-0005-0000-0000-00000F0D0000}"/>
    <cellStyle name="Migliaia 46 2 2 3" xfId="5118" xr:uid="{00000000-0005-0000-0000-0000100D0000}"/>
    <cellStyle name="Migliaia 46 2 2 4" xfId="6063" xr:uid="{00000000-0005-0000-0000-0000110D0000}"/>
    <cellStyle name="Migliaia 46 2 3" xfId="2746" xr:uid="{00000000-0005-0000-0000-0000120D0000}"/>
    <cellStyle name="Migliaia 46 2 4" xfId="5117" xr:uid="{00000000-0005-0000-0000-0000130D0000}"/>
    <cellStyle name="Migliaia 46 2 5" xfId="6062" xr:uid="{00000000-0005-0000-0000-0000140D0000}"/>
    <cellStyle name="Migliaia 46 3" xfId="1061" xr:uid="{00000000-0005-0000-0000-0000150D0000}"/>
    <cellStyle name="Migliaia 46 3 2" xfId="1062" xr:uid="{00000000-0005-0000-0000-0000160D0000}"/>
    <cellStyle name="Migliaia 46 3 2 2" xfId="1063" xr:uid="{00000000-0005-0000-0000-0000170D0000}"/>
    <cellStyle name="Migliaia 46 3 2 2 2" xfId="5121" xr:uid="{00000000-0005-0000-0000-0000180D0000}"/>
    <cellStyle name="Migliaia 46 3 2 2 3" xfId="6066" xr:uid="{00000000-0005-0000-0000-0000190D0000}"/>
    <cellStyle name="Migliaia 46 3 2 3" xfId="3085" xr:uid="{00000000-0005-0000-0000-00001A0D0000}"/>
    <cellStyle name="Migliaia 46 3 2 4" xfId="5120" xr:uid="{00000000-0005-0000-0000-00001B0D0000}"/>
    <cellStyle name="Migliaia 46 3 2 5" xfId="6065" xr:uid="{00000000-0005-0000-0000-00001C0D0000}"/>
    <cellStyle name="Migliaia 46 3 3" xfId="3086" xr:uid="{00000000-0005-0000-0000-00001D0D0000}"/>
    <cellStyle name="Migliaia 46 3 3 2" xfId="3838" xr:uid="{00000000-0005-0000-0000-00001E0D0000}"/>
    <cellStyle name="Migliaia 46 3 4" xfId="3837" xr:uid="{00000000-0005-0000-0000-00001F0D0000}"/>
    <cellStyle name="Migliaia 46 3 5" xfId="3084" xr:uid="{00000000-0005-0000-0000-0000200D0000}"/>
    <cellStyle name="Migliaia 46 3 6" xfId="5119" xr:uid="{00000000-0005-0000-0000-0000210D0000}"/>
    <cellStyle name="Migliaia 46 3 7" xfId="6064" xr:uid="{00000000-0005-0000-0000-0000220D0000}"/>
    <cellStyle name="Migliaia 46 4" xfId="1064" xr:uid="{00000000-0005-0000-0000-0000230D0000}"/>
    <cellStyle name="Migliaia 46 4 2" xfId="1065" xr:uid="{00000000-0005-0000-0000-0000240D0000}"/>
    <cellStyle name="Migliaia 46 4 2 2" xfId="3840" xr:uid="{00000000-0005-0000-0000-0000250D0000}"/>
    <cellStyle name="Migliaia 46 4 2 3" xfId="3088" xr:uid="{00000000-0005-0000-0000-0000260D0000}"/>
    <cellStyle name="Migliaia 46 4 2 4" xfId="5123" xr:uid="{00000000-0005-0000-0000-0000270D0000}"/>
    <cellStyle name="Migliaia 46 4 2 5" xfId="6068" xr:uid="{00000000-0005-0000-0000-0000280D0000}"/>
    <cellStyle name="Migliaia 46 4 3" xfId="3839" xr:uid="{00000000-0005-0000-0000-0000290D0000}"/>
    <cellStyle name="Migliaia 46 4 4" xfId="3087" xr:uid="{00000000-0005-0000-0000-00002A0D0000}"/>
    <cellStyle name="Migliaia 46 4 5" xfId="5122" xr:uid="{00000000-0005-0000-0000-00002B0D0000}"/>
    <cellStyle name="Migliaia 46 4 6" xfId="6067" xr:uid="{00000000-0005-0000-0000-00002C0D0000}"/>
    <cellStyle name="Migliaia 46 5" xfId="1066" xr:uid="{00000000-0005-0000-0000-00002D0D0000}"/>
    <cellStyle name="Migliaia 46 5 2" xfId="3089" xr:uid="{00000000-0005-0000-0000-00002E0D0000}"/>
    <cellStyle name="Migliaia 46 5 3" xfId="5124" xr:uid="{00000000-0005-0000-0000-00002F0D0000}"/>
    <cellStyle name="Migliaia 46 5 4" xfId="6069" xr:uid="{00000000-0005-0000-0000-0000300D0000}"/>
    <cellStyle name="Migliaia 46 6" xfId="2680" xr:uid="{00000000-0005-0000-0000-0000310D0000}"/>
    <cellStyle name="Migliaia 46 7" xfId="5116" xr:uid="{00000000-0005-0000-0000-0000320D0000}"/>
    <cellStyle name="Migliaia 46 8" xfId="6061" xr:uid="{00000000-0005-0000-0000-0000330D0000}"/>
    <cellStyle name="Migliaia 47" xfId="1067" xr:uid="{00000000-0005-0000-0000-0000340D0000}"/>
    <cellStyle name="Migliaia 47 2" xfId="1068" xr:uid="{00000000-0005-0000-0000-0000350D0000}"/>
    <cellStyle name="Migliaia 47 2 2" xfId="1069" xr:uid="{00000000-0005-0000-0000-0000360D0000}"/>
    <cellStyle name="Migliaia 47 2 2 2" xfId="3841" xr:uid="{00000000-0005-0000-0000-0000370D0000}"/>
    <cellStyle name="Migliaia 47 2 2 3" xfId="5127" xr:uid="{00000000-0005-0000-0000-0000380D0000}"/>
    <cellStyle name="Migliaia 47 2 2 4" xfId="6072" xr:uid="{00000000-0005-0000-0000-0000390D0000}"/>
    <cellStyle name="Migliaia 47 2 3" xfId="2747" xr:uid="{00000000-0005-0000-0000-00003A0D0000}"/>
    <cellStyle name="Migliaia 47 2 4" xfId="5126" xr:uid="{00000000-0005-0000-0000-00003B0D0000}"/>
    <cellStyle name="Migliaia 47 2 5" xfId="6071" xr:uid="{00000000-0005-0000-0000-00003C0D0000}"/>
    <cellStyle name="Migliaia 47 3" xfId="1070" xr:uid="{00000000-0005-0000-0000-00003D0D0000}"/>
    <cellStyle name="Migliaia 47 3 2" xfId="1071" xr:uid="{00000000-0005-0000-0000-00003E0D0000}"/>
    <cellStyle name="Migliaia 47 3 2 2" xfId="1072" xr:uid="{00000000-0005-0000-0000-00003F0D0000}"/>
    <cellStyle name="Migliaia 47 3 2 2 2" xfId="5130" xr:uid="{00000000-0005-0000-0000-0000400D0000}"/>
    <cellStyle name="Migliaia 47 3 2 2 3" xfId="6075" xr:uid="{00000000-0005-0000-0000-0000410D0000}"/>
    <cellStyle name="Migliaia 47 3 2 3" xfId="3091" xr:uid="{00000000-0005-0000-0000-0000420D0000}"/>
    <cellStyle name="Migliaia 47 3 2 4" xfId="5129" xr:uid="{00000000-0005-0000-0000-0000430D0000}"/>
    <cellStyle name="Migliaia 47 3 2 5" xfId="6074" xr:uid="{00000000-0005-0000-0000-0000440D0000}"/>
    <cellStyle name="Migliaia 47 3 3" xfId="3092" xr:uid="{00000000-0005-0000-0000-0000450D0000}"/>
    <cellStyle name="Migliaia 47 3 3 2" xfId="3843" xr:uid="{00000000-0005-0000-0000-0000460D0000}"/>
    <cellStyle name="Migliaia 47 3 4" xfId="3842" xr:uid="{00000000-0005-0000-0000-0000470D0000}"/>
    <cellStyle name="Migliaia 47 3 5" xfId="3090" xr:uid="{00000000-0005-0000-0000-0000480D0000}"/>
    <cellStyle name="Migliaia 47 3 6" xfId="5128" xr:uid="{00000000-0005-0000-0000-0000490D0000}"/>
    <cellStyle name="Migliaia 47 3 7" xfId="6073" xr:uid="{00000000-0005-0000-0000-00004A0D0000}"/>
    <cellStyle name="Migliaia 47 4" xfId="1073" xr:uid="{00000000-0005-0000-0000-00004B0D0000}"/>
    <cellStyle name="Migliaia 47 4 2" xfId="1074" xr:uid="{00000000-0005-0000-0000-00004C0D0000}"/>
    <cellStyle name="Migliaia 47 4 2 2" xfId="3845" xr:uid="{00000000-0005-0000-0000-00004D0D0000}"/>
    <cellStyle name="Migliaia 47 4 2 3" xfId="3094" xr:uid="{00000000-0005-0000-0000-00004E0D0000}"/>
    <cellStyle name="Migliaia 47 4 2 4" xfId="5132" xr:uid="{00000000-0005-0000-0000-00004F0D0000}"/>
    <cellStyle name="Migliaia 47 4 2 5" xfId="6077" xr:uid="{00000000-0005-0000-0000-0000500D0000}"/>
    <cellStyle name="Migliaia 47 4 3" xfId="3844" xr:uid="{00000000-0005-0000-0000-0000510D0000}"/>
    <cellStyle name="Migliaia 47 4 4" xfId="3093" xr:uid="{00000000-0005-0000-0000-0000520D0000}"/>
    <cellStyle name="Migliaia 47 4 5" xfId="5131" xr:uid="{00000000-0005-0000-0000-0000530D0000}"/>
    <cellStyle name="Migliaia 47 4 6" xfId="6076" xr:uid="{00000000-0005-0000-0000-0000540D0000}"/>
    <cellStyle name="Migliaia 47 5" xfId="1075" xr:uid="{00000000-0005-0000-0000-0000550D0000}"/>
    <cellStyle name="Migliaia 47 5 2" xfId="3095" xr:uid="{00000000-0005-0000-0000-0000560D0000}"/>
    <cellStyle name="Migliaia 47 5 3" xfId="5133" xr:uid="{00000000-0005-0000-0000-0000570D0000}"/>
    <cellStyle name="Migliaia 47 5 4" xfId="6078" xr:uid="{00000000-0005-0000-0000-0000580D0000}"/>
    <cellStyle name="Migliaia 47 6" xfId="2681" xr:uid="{00000000-0005-0000-0000-0000590D0000}"/>
    <cellStyle name="Migliaia 47 7" xfId="5125" xr:uid="{00000000-0005-0000-0000-00005A0D0000}"/>
    <cellStyle name="Migliaia 47 8" xfId="6070" xr:uid="{00000000-0005-0000-0000-00005B0D0000}"/>
    <cellStyle name="Migliaia 48" xfId="1076" xr:uid="{00000000-0005-0000-0000-00005C0D0000}"/>
    <cellStyle name="Migliaia 48 2" xfId="1077" xr:uid="{00000000-0005-0000-0000-00005D0D0000}"/>
    <cellStyle name="Migliaia 48 2 2" xfId="1078" xr:uid="{00000000-0005-0000-0000-00005E0D0000}"/>
    <cellStyle name="Migliaia 48 2 2 2" xfId="3846" xr:uid="{00000000-0005-0000-0000-00005F0D0000}"/>
    <cellStyle name="Migliaia 48 2 2 3" xfId="5136" xr:uid="{00000000-0005-0000-0000-0000600D0000}"/>
    <cellStyle name="Migliaia 48 2 2 4" xfId="6081" xr:uid="{00000000-0005-0000-0000-0000610D0000}"/>
    <cellStyle name="Migliaia 48 2 3" xfId="2748" xr:uid="{00000000-0005-0000-0000-0000620D0000}"/>
    <cellStyle name="Migliaia 48 2 4" xfId="5135" xr:uid="{00000000-0005-0000-0000-0000630D0000}"/>
    <cellStyle name="Migliaia 48 2 5" xfId="6080" xr:uid="{00000000-0005-0000-0000-0000640D0000}"/>
    <cellStyle name="Migliaia 48 3" xfId="1079" xr:uid="{00000000-0005-0000-0000-0000650D0000}"/>
    <cellStyle name="Migliaia 48 3 2" xfId="1080" xr:uid="{00000000-0005-0000-0000-0000660D0000}"/>
    <cellStyle name="Migliaia 48 3 2 2" xfId="1081" xr:uid="{00000000-0005-0000-0000-0000670D0000}"/>
    <cellStyle name="Migliaia 48 3 2 2 2" xfId="5139" xr:uid="{00000000-0005-0000-0000-0000680D0000}"/>
    <cellStyle name="Migliaia 48 3 2 2 3" xfId="6084" xr:uid="{00000000-0005-0000-0000-0000690D0000}"/>
    <cellStyle name="Migliaia 48 3 2 3" xfId="3097" xr:uid="{00000000-0005-0000-0000-00006A0D0000}"/>
    <cellStyle name="Migliaia 48 3 2 4" xfId="5138" xr:uid="{00000000-0005-0000-0000-00006B0D0000}"/>
    <cellStyle name="Migliaia 48 3 2 5" xfId="6083" xr:uid="{00000000-0005-0000-0000-00006C0D0000}"/>
    <cellStyle name="Migliaia 48 3 3" xfId="3098" xr:uid="{00000000-0005-0000-0000-00006D0D0000}"/>
    <cellStyle name="Migliaia 48 3 3 2" xfId="3848" xr:uid="{00000000-0005-0000-0000-00006E0D0000}"/>
    <cellStyle name="Migliaia 48 3 4" xfId="3847" xr:uid="{00000000-0005-0000-0000-00006F0D0000}"/>
    <cellStyle name="Migliaia 48 3 5" xfId="3096" xr:uid="{00000000-0005-0000-0000-0000700D0000}"/>
    <cellStyle name="Migliaia 48 3 6" xfId="5137" xr:uid="{00000000-0005-0000-0000-0000710D0000}"/>
    <cellStyle name="Migliaia 48 3 7" xfId="6082" xr:uid="{00000000-0005-0000-0000-0000720D0000}"/>
    <cellStyle name="Migliaia 48 4" xfId="1082" xr:uid="{00000000-0005-0000-0000-0000730D0000}"/>
    <cellStyle name="Migliaia 48 4 2" xfId="1083" xr:uid="{00000000-0005-0000-0000-0000740D0000}"/>
    <cellStyle name="Migliaia 48 4 2 2" xfId="3850" xr:uid="{00000000-0005-0000-0000-0000750D0000}"/>
    <cellStyle name="Migliaia 48 4 2 3" xfId="3100" xr:uid="{00000000-0005-0000-0000-0000760D0000}"/>
    <cellStyle name="Migliaia 48 4 2 4" xfId="5141" xr:uid="{00000000-0005-0000-0000-0000770D0000}"/>
    <cellStyle name="Migliaia 48 4 2 5" xfId="6086" xr:uid="{00000000-0005-0000-0000-0000780D0000}"/>
    <cellStyle name="Migliaia 48 4 3" xfId="3849" xr:uid="{00000000-0005-0000-0000-0000790D0000}"/>
    <cellStyle name="Migliaia 48 4 4" xfId="3099" xr:uid="{00000000-0005-0000-0000-00007A0D0000}"/>
    <cellStyle name="Migliaia 48 4 5" xfId="5140" xr:uid="{00000000-0005-0000-0000-00007B0D0000}"/>
    <cellStyle name="Migliaia 48 4 6" xfId="6085" xr:uid="{00000000-0005-0000-0000-00007C0D0000}"/>
    <cellStyle name="Migliaia 48 5" xfId="1084" xr:uid="{00000000-0005-0000-0000-00007D0D0000}"/>
    <cellStyle name="Migliaia 48 5 2" xfId="3101" xr:uid="{00000000-0005-0000-0000-00007E0D0000}"/>
    <cellStyle name="Migliaia 48 5 3" xfId="5142" xr:uid="{00000000-0005-0000-0000-00007F0D0000}"/>
    <cellStyle name="Migliaia 48 5 4" xfId="6087" xr:uid="{00000000-0005-0000-0000-0000800D0000}"/>
    <cellStyle name="Migliaia 48 6" xfId="2682" xr:uid="{00000000-0005-0000-0000-0000810D0000}"/>
    <cellStyle name="Migliaia 48 7" xfId="5134" xr:uid="{00000000-0005-0000-0000-0000820D0000}"/>
    <cellStyle name="Migliaia 48 8" xfId="6079" xr:uid="{00000000-0005-0000-0000-0000830D0000}"/>
    <cellStyle name="Migliaia 49" xfId="1085" xr:uid="{00000000-0005-0000-0000-0000840D0000}"/>
    <cellStyle name="Migliaia 49 2" xfId="1086" xr:uid="{00000000-0005-0000-0000-0000850D0000}"/>
    <cellStyle name="Migliaia 49 2 2" xfId="1087" xr:uid="{00000000-0005-0000-0000-0000860D0000}"/>
    <cellStyle name="Migliaia 49 2 2 2" xfId="3851" xr:uid="{00000000-0005-0000-0000-0000870D0000}"/>
    <cellStyle name="Migliaia 49 2 2 3" xfId="5145" xr:uid="{00000000-0005-0000-0000-0000880D0000}"/>
    <cellStyle name="Migliaia 49 2 2 4" xfId="6090" xr:uid="{00000000-0005-0000-0000-0000890D0000}"/>
    <cellStyle name="Migliaia 49 2 3" xfId="2749" xr:uid="{00000000-0005-0000-0000-00008A0D0000}"/>
    <cellStyle name="Migliaia 49 2 4" xfId="5144" xr:uid="{00000000-0005-0000-0000-00008B0D0000}"/>
    <cellStyle name="Migliaia 49 2 5" xfId="6089" xr:uid="{00000000-0005-0000-0000-00008C0D0000}"/>
    <cellStyle name="Migliaia 49 3" xfId="1088" xr:uid="{00000000-0005-0000-0000-00008D0D0000}"/>
    <cellStyle name="Migliaia 49 3 2" xfId="1089" xr:uid="{00000000-0005-0000-0000-00008E0D0000}"/>
    <cellStyle name="Migliaia 49 3 2 2" xfId="1090" xr:uid="{00000000-0005-0000-0000-00008F0D0000}"/>
    <cellStyle name="Migliaia 49 3 2 2 2" xfId="5148" xr:uid="{00000000-0005-0000-0000-0000900D0000}"/>
    <cellStyle name="Migliaia 49 3 2 2 3" xfId="6093" xr:uid="{00000000-0005-0000-0000-0000910D0000}"/>
    <cellStyle name="Migliaia 49 3 2 3" xfId="3103" xr:uid="{00000000-0005-0000-0000-0000920D0000}"/>
    <cellStyle name="Migliaia 49 3 2 4" xfId="5147" xr:uid="{00000000-0005-0000-0000-0000930D0000}"/>
    <cellStyle name="Migliaia 49 3 2 5" xfId="6092" xr:uid="{00000000-0005-0000-0000-0000940D0000}"/>
    <cellStyle name="Migliaia 49 3 3" xfId="3104" xr:uid="{00000000-0005-0000-0000-0000950D0000}"/>
    <cellStyle name="Migliaia 49 3 3 2" xfId="3853" xr:uid="{00000000-0005-0000-0000-0000960D0000}"/>
    <cellStyle name="Migliaia 49 3 4" xfId="3852" xr:uid="{00000000-0005-0000-0000-0000970D0000}"/>
    <cellStyle name="Migliaia 49 3 5" xfId="3102" xr:uid="{00000000-0005-0000-0000-0000980D0000}"/>
    <cellStyle name="Migliaia 49 3 6" xfId="5146" xr:uid="{00000000-0005-0000-0000-0000990D0000}"/>
    <cellStyle name="Migliaia 49 3 7" xfId="6091" xr:uid="{00000000-0005-0000-0000-00009A0D0000}"/>
    <cellStyle name="Migliaia 49 4" xfId="1091" xr:uid="{00000000-0005-0000-0000-00009B0D0000}"/>
    <cellStyle name="Migliaia 49 4 2" xfId="1092" xr:uid="{00000000-0005-0000-0000-00009C0D0000}"/>
    <cellStyle name="Migliaia 49 4 2 2" xfId="3855" xr:uid="{00000000-0005-0000-0000-00009D0D0000}"/>
    <cellStyle name="Migliaia 49 4 2 3" xfId="3106" xr:uid="{00000000-0005-0000-0000-00009E0D0000}"/>
    <cellStyle name="Migliaia 49 4 2 4" xfId="5150" xr:uid="{00000000-0005-0000-0000-00009F0D0000}"/>
    <cellStyle name="Migliaia 49 4 2 5" xfId="6095" xr:uid="{00000000-0005-0000-0000-0000A00D0000}"/>
    <cellStyle name="Migliaia 49 4 3" xfId="3854" xr:uid="{00000000-0005-0000-0000-0000A10D0000}"/>
    <cellStyle name="Migliaia 49 4 4" xfId="3105" xr:uid="{00000000-0005-0000-0000-0000A20D0000}"/>
    <cellStyle name="Migliaia 49 4 5" xfId="5149" xr:uid="{00000000-0005-0000-0000-0000A30D0000}"/>
    <cellStyle name="Migliaia 49 4 6" xfId="6094" xr:uid="{00000000-0005-0000-0000-0000A40D0000}"/>
    <cellStyle name="Migliaia 49 5" xfId="1093" xr:uid="{00000000-0005-0000-0000-0000A50D0000}"/>
    <cellStyle name="Migliaia 49 5 2" xfId="3107" xr:uid="{00000000-0005-0000-0000-0000A60D0000}"/>
    <cellStyle name="Migliaia 49 5 3" xfId="5151" xr:uid="{00000000-0005-0000-0000-0000A70D0000}"/>
    <cellStyle name="Migliaia 49 5 4" xfId="6096" xr:uid="{00000000-0005-0000-0000-0000A80D0000}"/>
    <cellStyle name="Migliaia 49 6" xfId="2683" xr:uid="{00000000-0005-0000-0000-0000A90D0000}"/>
    <cellStyle name="Migliaia 49 7" xfId="5143" xr:uid="{00000000-0005-0000-0000-0000AA0D0000}"/>
    <cellStyle name="Migliaia 49 8" xfId="6088" xr:uid="{00000000-0005-0000-0000-0000AB0D0000}"/>
    <cellStyle name="Migliaia 5" xfId="1094" xr:uid="{00000000-0005-0000-0000-0000AC0D0000}"/>
    <cellStyle name="Migliaia 5 2" xfId="1095" xr:uid="{00000000-0005-0000-0000-0000AD0D0000}"/>
    <cellStyle name="Migliaia 5 2 2" xfId="1096" xr:uid="{00000000-0005-0000-0000-0000AE0D0000}"/>
    <cellStyle name="Migliaia 5 2 2 2" xfId="3856" xr:uid="{00000000-0005-0000-0000-0000AF0D0000}"/>
    <cellStyle name="Migliaia 5 2 2 3" xfId="5154" xr:uid="{00000000-0005-0000-0000-0000B00D0000}"/>
    <cellStyle name="Migliaia 5 2 2 4" xfId="6099" xr:uid="{00000000-0005-0000-0000-0000B10D0000}"/>
    <cellStyle name="Migliaia 5 2 3" xfId="2750" xr:uid="{00000000-0005-0000-0000-0000B20D0000}"/>
    <cellStyle name="Migliaia 5 2 4" xfId="5153" xr:uid="{00000000-0005-0000-0000-0000B30D0000}"/>
    <cellStyle name="Migliaia 5 2 5" xfId="6098" xr:uid="{00000000-0005-0000-0000-0000B40D0000}"/>
    <cellStyle name="Migliaia 5 3" xfId="1097" xr:uid="{00000000-0005-0000-0000-0000B50D0000}"/>
    <cellStyle name="Migliaia 5 3 2" xfId="1098" xr:uid="{00000000-0005-0000-0000-0000B60D0000}"/>
    <cellStyle name="Migliaia 5 3 2 2" xfId="1099" xr:uid="{00000000-0005-0000-0000-0000B70D0000}"/>
    <cellStyle name="Migliaia 5 3 2 2 2" xfId="5157" xr:uid="{00000000-0005-0000-0000-0000B80D0000}"/>
    <cellStyle name="Migliaia 5 3 2 2 3" xfId="6102" xr:uid="{00000000-0005-0000-0000-0000B90D0000}"/>
    <cellStyle name="Migliaia 5 3 2 3" xfId="3109" xr:uid="{00000000-0005-0000-0000-0000BA0D0000}"/>
    <cellStyle name="Migliaia 5 3 2 4" xfId="5156" xr:uid="{00000000-0005-0000-0000-0000BB0D0000}"/>
    <cellStyle name="Migliaia 5 3 2 5" xfId="6101" xr:uid="{00000000-0005-0000-0000-0000BC0D0000}"/>
    <cellStyle name="Migliaia 5 3 3" xfId="3110" xr:uid="{00000000-0005-0000-0000-0000BD0D0000}"/>
    <cellStyle name="Migliaia 5 3 3 2" xfId="3858" xr:uid="{00000000-0005-0000-0000-0000BE0D0000}"/>
    <cellStyle name="Migliaia 5 3 4" xfId="3857" xr:uid="{00000000-0005-0000-0000-0000BF0D0000}"/>
    <cellStyle name="Migliaia 5 3 5" xfId="3108" xr:uid="{00000000-0005-0000-0000-0000C00D0000}"/>
    <cellStyle name="Migliaia 5 3 6" xfId="5155" xr:uid="{00000000-0005-0000-0000-0000C10D0000}"/>
    <cellStyle name="Migliaia 5 3 7" xfId="6100" xr:uid="{00000000-0005-0000-0000-0000C20D0000}"/>
    <cellStyle name="Migliaia 5 4" xfId="1100" xr:uid="{00000000-0005-0000-0000-0000C30D0000}"/>
    <cellStyle name="Migliaia 5 4 2" xfId="1101" xr:uid="{00000000-0005-0000-0000-0000C40D0000}"/>
    <cellStyle name="Migliaia 5 4 2 2" xfId="3860" xr:uid="{00000000-0005-0000-0000-0000C50D0000}"/>
    <cellStyle name="Migliaia 5 4 2 3" xfId="3112" xr:uid="{00000000-0005-0000-0000-0000C60D0000}"/>
    <cellStyle name="Migliaia 5 4 2 4" xfId="5159" xr:uid="{00000000-0005-0000-0000-0000C70D0000}"/>
    <cellStyle name="Migliaia 5 4 2 5" xfId="6104" xr:uid="{00000000-0005-0000-0000-0000C80D0000}"/>
    <cellStyle name="Migliaia 5 4 3" xfId="3859" xr:uid="{00000000-0005-0000-0000-0000C90D0000}"/>
    <cellStyle name="Migliaia 5 4 4" xfId="3111" xr:uid="{00000000-0005-0000-0000-0000CA0D0000}"/>
    <cellStyle name="Migliaia 5 4 5" xfId="5158" xr:uid="{00000000-0005-0000-0000-0000CB0D0000}"/>
    <cellStyle name="Migliaia 5 4 6" xfId="6103" xr:uid="{00000000-0005-0000-0000-0000CC0D0000}"/>
    <cellStyle name="Migliaia 5 5" xfId="1102" xr:uid="{00000000-0005-0000-0000-0000CD0D0000}"/>
    <cellStyle name="Migliaia 5 5 2" xfId="3113" xr:uid="{00000000-0005-0000-0000-0000CE0D0000}"/>
    <cellStyle name="Migliaia 5 5 3" xfId="5160" xr:uid="{00000000-0005-0000-0000-0000CF0D0000}"/>
    <cellStyle name="Migliaia 5 5 4" xfId="6105" xr:uid="{00000000-0005-0000-0000-0000D00D0000}"/>
    <cellStyle name="Migliaia 5 6" xfId="2684" xr:uid="{00000000-0005-0000-0000-0000D10D0000}"/>
    <cellStyle name="Migliaia 5 7" xfId="5152" xr:uid="{00000000-0005-0000-0000-0000D20D0000}"/>
    <cellStyle name="Migliaia 5 8" xfId="6097" xr:uid="{00000000-0005-0000-0000-0000D30D0000}"/>
    <cellStyle name="Migliaia 50" xfId="1103" xr:uid="{00000000-0005-0000-0000-0000D40D0000}"/>
    <cellStyle name="Migliaia 50 2" xfId="1104" xr:uid="{00000000-0005-0000-0000-0000D50D0000}"/>
    <cellStyle name="Migliaia 50 2 2" xfId="1105" xr:uid="{00000000-0005-0000-0000-0000D60D0000}"/>
    <cellStyle name="Migliaia 50 2 2 2" xfId="3861" xr:uid="{00000000-0005-0000-0000-0000D70D0000}"/>
    <cellStyle name="Migliaia 50 2 2 3" xfId="5163" xr:uid="{00000000-0005-0000-0000-0000D80D0000}"/>
    <cellStyle name="Migliaia 50 2 2 4" xfId="6108" xr:uid="{00000000-0005-0000-0000-0000D90D0000}"/>
    <cellStyle name="Migliaia 50 2 3" xfId="2751" xr:uid="{00000000-0005-0000-0000-0000DA0D0000}"/>
    <cellStyle name="Migliaia 50 2 4" xfId="5162" xr:uid="{00000000-0005-0000-0000-0000DB0D0000}"/>
    <cellStyle name="Migliaia 50 2 5" xfId="6107" xr:uid="{00000000-0005-0000-0000-0000DC0D0000}"/>
    <cellStyle name="Migliaia 50 3" xfId="1106" xr:uid="{00000000-0005-0000-0000-0000DD0D0000}"/>
    <cellStyle name="Migliaia 50 3 2" xfId="1107" xr:uid="{00000000-0005-0000-0000-0000DE0D0000}"/>
    <cellStyle name="Migliaia 50 3 2 2" xfId="1108" xr:uid="{00000000-0005-0000-0000-0000DF0D0000}"/>
    <cellStyle name="Migliaia 50 3 2 2 2" xfId="5166" xr:uid="{00000000-0005-0000-0000-0000E00D0000}"/>
    <cellStyle name="Migliaia 50 3 2 2 3" xfId="6111" xr:uid="{00000000-0005-0000-0000-0000E10D0000}"/>
    <cellStyle name="Migliaia 50 3 2 3" xfId="3115" xr:uid="{00000000-0005-0000-0000-0000E20D0000}"/>
    <cellStyle name="Migliaia 50 3 2 4" xfId="5165" xr:uid="{00000000-0005-0000-0000-0000E30D0000}"/>
    <cellStyle name="Migliaia 50 3 2 5" xfId="6110" xr:uid="{00000000-0005-0000-0000-0000E40D0000}"/>
    <cellStyle name="Migliaia 50 3 3" xfId="3116" xr:uid="{00000000-0005-0000-0000-0000E50D0000}"/>
    <cellStyle name="Migliaia 50 3 3 2" xfId="3863" xr:uid="{00000000-0005-0000-0000-0000E60D0000}"/>
    <cellStyle name="Migliaia 50 3 4" xfId="3862" xr:uid="{00000000-0005-0000-0000-0000E70D0000}"/>
    <cellStyle name="Migliaia 50 3 5" xfId="3114" xr:uid="{00000000-0005-0000-0000-0000E80D0000}"/>
    <cellStyle name="Migliaia 50 3 6" xfId="5164" xr:uid="{00000000-0005-0000-0000-0000E90D0000}"/>
    <cellStyle name="Migliaia 50 3 7" xfId="6109" xr:uid="{00000000-0005-0000-0000-0000EA0D0000}"/>
    <cellStyle name="Migliaia 50 4" xfId="1109" xr:uid="{00000000-0005-0000-0000-0000EB0D0000}"/>
    <cellStyle name="Migliaia 50 4 2" xfId="1110" xr:uid="{00000000-0005-0000-0000-0000EC0D0000}"/>
    <cellStyle name="Migliaia 50 4 2 2" xfId="3865" xr:uid="{00000000-0005-0000-0000-0000ED0D0000}"/>
    <cellStyle name="Migliaia 50 4 2 3" xfId="3118" xr:uid="{00000000-0005-0000-0000-0000EE0D0000}"/>
    <cellStyle name="Migliaia 50 4 2 4" xfId="5168" xr:uid="{00000000-0005-0000-0000-0000EF0D0000}"/>
    <cellStyle name="Migliaia 50 4 2 5" xfId="6113" xr:uid="{00000000-0005-0000-0000-0000F00D0000}"/>
    <cellStyle name="Migliaia 50 4 3" xfId="3864" xr:uid="{00000000-0005-0000-0000-0000F10D0000}"/>
    <cellStyle name="Migliaia 50 4 4" xfId="3117" xr:uid="{00000000-0005-0000-0000-0000F20D0000}"/>
    <cellStyle name="Migliaia 50 4 5" xfId="5167" xr:uid="{00000000-0005-0000-0000-0000F30D0000}"/>
    <cellStyle name="Migliaia 50 4 6" xfId="6112" xr:uid="{00000000-0005-0000-0000-0000F40D0000}"/>
    <cellStyle name="Migliaia 50 5" xfId="1111" xr:uid="{00000000-0005-0000-0000-0000F50D0000}"/>
    <cellStyle name="Migliaia 50 5 2" xfId="3119" xr:uid="{00000000-0005-0000-0000-0000F60D0000}"/>
    <cellStyle name="Migliaia 50 5 3" xfId="5169" xr:uid="{00000000-0005-0000-0000-0000F70D0000}"/>
    <cellStyle name="Migliaia 50 5 4" xfId="6114" xr:uid="{00000000-0005-0000-0000-0000F80D0000}"/>
    <cellStyle name="Migliaia 50 6" xfId="2685" xr:uid="{00000000-0005-0000-0000-0000F90D0000}"/>
    <cellStyle name="Migliaia 50 7" xfId="5161" xr:uid="{00000000-0005-0000-0000-0000FA0D0000}"/>
    <cellStyle name="Migliaia 50 8" xfId="6106" xr:uid="{00000000-0005-0000-0000-0000FB0D0000}"/>
    <cellStyle name="Migliaia 51" xfId="1112" xr:uid="{00000000-0005-0000-0000-0000FC0D0000}"/>
    <cellStyle name="Migliaia 51 2" xfId="1113" xr:uid="{00000000-0005-0000-0000-0000FD0D0000}"/>
    <cellStyle name="Migliaia 51 2 2" xfId="1114" xr:uid="{00000000-0005-0000-0000-0000FE0D0000}"/>
    <cellStyle name="Migliaia 51 2 2 2" xfId="3866" xr:uid="{00000000-0005-0000-0000-0000FF0D0000}"/>
    <cellStyle name="Migliaia 51 2 2 3" xfId="5172" xr:uid="{00000000-0005-0000-0000-0000000E0000}"/>
    <cellStyle name="Migliaia 51 2 2 4" xfId="6117" xr:uid="{00000000-0005-0000-0000-0000010E0000}"/>
    <cellStyle name="Migliaia 51 2 3" xfId="2752" xr:uid="{00000000-0005-0000-0000-0000020E0000}"/>
    <cellStyle name="Migliaia 51 2 4" xfId="5171" xr:uid="{00000000-0005-0000-0000-0000030E0000}"/>
    <cellStyle name="Migliaia 51 2 5" xfId="6116" xr:uid="{00000000-0005-0000-0000-0000040E0000}"/>
    <cellStyle name="Migliaia 51 3" xfId="1115" xr:uid="{00000000-0005-0000-0000-0000050E0000}"/>
    <cellStyle name="Migliaia 51 3 2" xfId="1116" xr:uid="{00000000-0005-0000-0000-0000060E0000}"/>
    <cellStyle name="Migliaia 51 3 2 2" xfId="1117" xr:uid="{00000000-0005-0000-0000-0000070E0000}"/>
    <cellStyle name="Migliaia 51 3 2 2 2" xfId="5175" xr:uid="{00000000-0005-0000-0000-0000080E0000}"/>
    <cellStyle name="Migliaia 51 3 2 2 3" xfId="6120" xr:uid="{00000000-0005-0000-0000-0000090E0000}"/>
    <cellStyle name="Migliaia 51 3 2 3" xfId="3121" xr:uid="{00000000-0005-0000-0000-00000A0E0000}"/>
    <cellStyle name="Migliaia 51 3 2 4" xfId="5174" xr:uid="{00000000-0005-0000-0000-00000B0E0000}"/>
    <cellStyle name="Migliaia 51 3 2 5" xfId="6119" xr:uid="{00000000-0005-0000-0000-00000C0E0000}"/>
    <cellStyle name="Migliaia 51 3 3" xfId="3122" xr:uid="{00000000-0005-0000-0000-00000D0E0000}"/>
    <cellStyle name="Migliaia 51 3 3 2" xfId="3868" xr:uid="{00000000-0005-0000-0000-00000E0E0000}"/>
    <cellStyle name="Migliaia 51 3 4" xfId="3867" xr:uid="{00000000-0005-0000-0000-00000F0E0000}"/>
    <cellStyle name="Migliaia 51 3 5" xfId="3120" xr:uid="{00000000-0005-0000-0000-0000100E0000}"/>
    <cellStyle name="Migliaia 51 3 6" xfId="5173" xr:uid="{00000000-0005-0000-0000-0000110E0000}"/>
    <cellStyle name="Migliaia 51 3 7" xfId="6118" xr:uid="{00000000-0005-0000-0000-0000120E0000}"/>
    <cellStyle name="Migliaia 51 4" xfId="1118" xr:uid="{00000000-0005-0000-0000-0000130E0000}"/>
    <cellStyle name="Migliaia 51 4 2" xfId="1119" xr:uid="{00000000-0005-0000-0000-0000140E0000}"/>
    <cellStyle name="Migliaia 51 4 2 2" xfId="3870" xr:uid="{00000000-0005-0000-0000-0000150E0000}"/>
    <cellStyle name="Migliaia 51 4 2 3" xfId="3124" xr:uid="{00000000-0005-0000-0000-0000160E0000}"/>
    <cellStyle name="Migliaia 51 4 2 4" xfId="5177" xr:uid="{00000000-0005-0000-0000-0000170E0000}"/>
    <cellStyle name="Migliaia 51 4 2 5" xfId="6122" xr:uid="{00000000-0005-0000-0000-0000180E0000}"/>
    <cellStyle name="Migliaia 51 4 3" xfId="3869" xr:uid="{00000000-0005-0000-0000-0000190E0000}"/>
    <cellStyle name="Migliaia 51 4 4" xfId="3123" xr:uid="{00000000-0005-0000-0000-00001A0E0000}"/>
    <cellStyle name="Migliaia 51 4 5" xfId="5176" xr:uid="{00000000-0005-0000-0000-00001B0E0000}"/>
    <cellStyle name="Migliaia 51 4 6" xfId="6121" xr:uid="{00000000-0005-0000-0000-00001C0E0000}"/>
    <cellStyle name="Migliaia 51 5" xfId="1120" xr:uid="{00000000-0005-0000-0000-00001D0E0000}"/>
    <cellStyle name="Migliaia 51 5 2" xfId="3125" xr:uid="{00000000-0005-0000-0000-00001E0E0000}"/>
    <cellStyle name="Migliaia 51 5 3" xfId="5178" xr:uid="{00000000-0005-0000-0000-00001F0E0000}"/>
    <cellStyle name="Migliaia 51 5 4" xfId="6123" xr:uid="{00000000-0005-0000-0000-0000200E0000}"/>
    <cellStyle name="Migliaia 51 6" xfId="2686" xr:uid="{00000000-0005-0000-0000-0000210E0000}"/>
    <cellStyle name="Migliaia 51 7" xfId="5170" xr:uid="{00000000-0005-0000-0000-0000220E0000}"/>
    <cellStyle name="Migliaia 51 8" xfId="6115" xr:uid="{00000000-0005-0000-0000-0000230E0000}"/>
    <cellStyle name="Migliaia 52" xfId="1121" xr:uid="{00000000-0005-0000-0000-0000240E0000}"/>
    <cellStyle name="Migliaia 52 2" xfId="1122" xr:uid="{00000000-0005-0000-0000-0000250E0000}"/>
    <cellStyle name="Migliaia 52 2 2" xfId="1123" xr:uid="{00000000-0005-0000-0000-0000260E0000}"/>
    <cellStyle name="Migliaia 52 2 2 2" xfId="3871" xr:uid="{00000000-0005-0000-0000-0000270E0000}"/>
    <cellStyle name="Migliaia 52 2 2 3" xfId="5181" xr:uid="{00000000-0005-0000-0000-0000280E0000}"/>
    <cellStyle name="Migliaia 52 2 2 4" xfId="6126" xr:uid="{00000000-0005-0000-0000-0000290E0000}"/>
    <cellStyle name="Migliaia 52 2 3" xfId="2753" xr:uid="{00000000-0005-0000-0000-00002A0E0000}"/>
    <cellStyle name="Migliaia 52 2 4" xfId="5180" xr:uid="{00000000-0005-0000-0000-00002B0E0000}"/>
    <cellStyle name="Migliaia 52 2 5" xfId="6125" xr:uid="{00000000-0005-0000-0000-00002C0E0000}"/>
    <cellStyle name="Migliaia 52 3" xfId="1124" xr:uid="{00000000-0005-0000-0000-00002D0E0000}"/>
    <cellStyle name="Migliaia 52 3 2" xfId="1125" xr:uid="{00000000-0005-0000-0000-00002E0E0000}"/>
    <cellStyle name="Migliaia 52 3 2 2" xfId="1126" xr:uid="{00000000-0005-0000-0000-00002F0E0000}"/>
    <cellStyle name="Migliaia 52 3 2 2 2" xfId="5184" xr:uid="{00000000-0005-0000-0000-0000300E0000}"/>
    <cellStyle name="Migliaia 52 3 2 2 3" xfId="6129" xr:uid="{00000000-0005-0000-0000-0000310E0000}"/>
    <cellStyle name="Migliaia 52 3 2 3" xfId="3127" xr:uid="{00000000-0005-0000-0000-0000320E0000}"/>
    <cellStyle name="Migliaia 52 3 2 4" xfId="5183" xr:uid="{00000000-0005-0000-0000-0000330E0000}"/>
    <cellStyle name="Migliaia 52 3 2 5" xfId="6128" xr:uid="{00000000-0005-0000-0000-0000340E0000}"/>
    <cellStyle name="Migliaia 52 3 3" xfId="3128" xr:uid="{00000000-0005-0000-0000-0000350E0000}"/>
    <cellStyle name="Migliaia 52 3 3 2" xfId="3873" xr:uid="{00000000-0005-0000-0000-0000360E0000}"/>
    <cellStyle name="Migliaia 52 3 4" xfId="3872" xr:uid="{00000000-0005-0000-0000-0000370E0000}"/>
    <cellStyle name="Migliaia 52 3 5" xfId="3126" xr:uid="{00000000-0005-0000-0000-0000380E0000}"/>
    <cellStyle name="Migliaia 52 3 6" xfId="5182" xr:uid="{00000000-0005-0000-0000-0000390E0000}"/>
    <cellStyle name="Migliaia 52 3 7" xfId="6127" xr:uid="{00000000-0005-0000-0000-00003A0E0000}"/>
    <cellStyle name="Migliaia 52 4" xfId="1127" xr:uid="{00000000-0005-0000-0000-00003B0E0000}"/>
    <cellStyle name="Migliaia 52 4 2" xfId="1128" xr:uid="{00000000-0005-0000-0000-00003C0E0000}"/>
    <cellStyle name="Migliaia 52 4 2 2" xfId="3875" xr:uid="{00000000-0005-0000-0000-00003D0E0000}"/>
    <cellStyle name="Migliaia 52 4 2 3" xfId="3130" xr:uid="{00000000-0005-0000-0000-00003E0E0000}"/>
    <cellStyle name="Migliaia 52 4 2 4" xfId="5186" xr:uid="{00000000-0005-0000-0000-00003F0E0000}"/>
    <cellStyle name="Migliaia 52 4 2 5" xfId="6131" xr:uid="{00000000-0005-0000-0000-0000400E0000}"/>
    <cellStyle name="Migliaia 52 4 3" xfId="3874" xr:uid="{00000000-0005-0000-0000-0000410E0000}"/>
    <cellStyle name="Migliaia 52 4 4" xfId="3129" xr:uid="{00000000-0005-0000-0000-0000420E0000}"/>
    <cellStyle name="Migliaia 52 4 5" xfId="5185" xr:uid="{00000000-0005-0000-0000-0000430E0000}"/>
    <cellStyle name="Migliaia 52 4 6" xfId="6130" xr:uid="{00000000-0005-0000-0000-0000440E0000}"/>
    <cellStyle name="Migliaia 52 5" xfId="1129" xr:uid="{00000000-0005-0000-0000-0000450E0000}"/>
    <cellStyle name="Migliaia 52 5 2" xfId="3131" xr:uid="{00000000-0005-0000-0000-0000460E0000}"/>
    <cellStyle name="Migliaia 52 5 3" xfId="5187" xr:uid="{00000000-0005-0000-0000-0000470E0000}"/>
    <cellStyle name="Migliaia 52 5 4" xfId="6132" xr:uid="{00000000-0005-0000-0000-0000480E0000}"/>
    <cellStyle name="Migliaia 52 6" xfId="2687" xr:uid="{00000000-0005-0000-0000-0000490E0000}"/>
    <cellStyle name="Migliaia 52 7" xfId="5179" xr:uid="{00000000-0005-0000-0000-00004A0E0000}"/>
    <cellStyle name="Migliaia 52 8" xfId="6124" xr:uid="{00000000-0005-0000-0000-00004B0E0000}"/>
    <cellStyle name="Migliaia 53" xfId="1130" xr:uid="{00000000-0005-0000-0000-00004C0E0000}"/>
    <cellStyle name="Migliaia 53 2" xfId="1131" xr:uid="{00000000-0005-0000-0000-00004D0E0000}"/>
    <cellStyle name="Migliaia 53 2 2" xfId="1132" xr:uid="{00000000-0005-0000-0000-00004E0E0000}"/>
    <cellStyle name="Migliaia 53 2 2 2" xfId="3876" xr:uid="{00000000-0005-0000-0000-00004F0E0000}"/>
    <cellStyle name="Migliaia 53 2 2 3" xfId="5190" xr:uid="{00000000-0005-0000-0000-0000500E0000}"/>
    <cellStyle name="Migliaia 53 2 2 4" xfId="6135" xr:uid="{00000000-0005-0000-0000-0000510E0000}"/>
    <cellStyle name="Migliaia 53 2 3" xfId="2754" xr:uid="{00000000-0005-0000-0000-0000520E0000}"/>
    <cellStyle name="Migliaia 53 2 4" xfId="5189" xr:uid="{00000000-0005-0000-0000-0000530E0000}"/>
    <cellStyle name="Migliaia 53 2 5" xfId="6134" xr:uid="{00000000-0005-0000-0000-0000540E0000}"/>
    <cellStyle name="Migliaia 53 3" xfId="1133" xr:uid="{00000000-0005-0000-0000-0000550E0000}"/>
    <cellStyle name="Migliaia 53 3 2" xfId="1134" xr:uid="{00000000-0005-0000-0000-0000560E0000}"/>
    <cellStyle name="Migliaia 53 3 2 2" xfId="1135" xr:uid="{00000000-0005-0000-0000-0000570E0000}"/>
    <cellStyle name="Migliaia 53 3 2 2 2" xfId="5193" xr:uid="{00000000-0005-0000-0000-0000580E0000}"/>
    <cellStyle name="Migliaia 53 3 2 2 3" xfId="6138" xr:uid="{00000000-0005-0000-0000-0000590E0000}"/>
    <cellStyle name="Migliaia 53 3 2 3" xfId="3133" xr:uid="{00000000-0005-0000-0000-00005A0E0000}"/>
    <cellStyle name="Migliaia 53 3 2 4" xfId="5192" xr:uid="{00000000-0005-0000-0000-00005B0E0000}"/>
    <cellStyle name="Migliaia 53 3 2 5" xfId="6137" xr:uid="{00000000-0005-0000-0000-00005C0E0000}"/>
    <cellStyle name="Migliaia 53 3 3" xfId="3134" xr:uid="{00000000-0005-0000-0000-00005D0E0000}"/>
    <cellStyle name="Migliaia 53 3 3 2" xfId="3878" xr:uid="{00000000-0005-0000-0000-00005E0E0000}"/>
    <cellStyle name="Migliaia 53 3 4" xfId="3877" xr:uid="{00000000-0005-0000-0000-00005F0E0000}"/>
    <cellStyle name="Migliaia 53 3 5" xfId="3132" xr:uid="{00000000-0005-0000-0000-0000600E0000}"/>
    <cellStyle name="Migliaia 53 3 6" xfId="5191" xr:uid="{00000000-0005-0000-0000-0000610E0000}"/>
    <cellStyle name="Migliaia 53 3 7" xfId="6136" xr:uid="{00000000-0005-0000-0000-0000620E0000}"/>
    <cellStyle name="Migliaia 53 4" xfId="1136" xr:uid="{00000000-0005-0000-0000-0000630E0000}"/>
    <cellStyle name="Migliaia 53 4 2" xfId="1137" xr:uid="{00000000-0005-0000-0000-0000640E0000}"/>
    <cellStyle name="Migliaia 53 4 2 2" xfId="3880" xr:uid="{00000000-0005-0000-0000-0000650E0000}"/>
    <cellStyle name="Migliaia 53 4 2 3" xfId="3136" xr:uid="{00000000-0005-0000-0000-0000660E0000}"/>
    <cellStyle name="Migliaia 53 4 2 4" xfId="5195" xr:uid="{00000000-0005-0000-0000-0000670E0000}"/>
    <cellStyle name="Migliaia 53 4 2 5" xfId="6140" xr:uid="{00000000-0005-0000-0000-0000680E0000}"/>
    <cellStyle name="Migliaia 53 4 3" xfId="3879" xr:uid="{00000000-0005-0000-0000-0000690E0000}"/>
    <cellStyle name="Migliaia 53 4 4" xfId="3135" xr:uid="{00000000-0005-0000-0000-00006A0E0000}"/>
    <cellStyle name="Migliaia 53 4 5" xfId="5194" xr:uid="{00000000-0005-0000-0000-00006B0E0000}"/>
    <cellStyle name="Migliaia 53 4 6" xfId="6139" xr:uid="{00000000-0005-0000-0000-00006C0E0000}"/>
    <cellStyle name="Migliaia 53 5" xfId="1138" xr:uid="{00000000-0005-0000-0000-00006D0E0000}"/>
    <cellStyle name="Migliaia 53 5 2" xfId="3137" xr:uid="{00000000-0005-0000-0000-00006E0E0000}"/>
    <cellStyle name="Migliaia 53 5 3" xfId="5196" xr:uid="{00000000-0005-0000-0000-00006F0E0000}"/>
    <cellStyle name="Migliaia 53 5 4" xfId="6141" xr:uid="{00000000-0005-0000-0000-0000700E0000}"/>
    <cellStyle name="Migliaia 53 6" xfId="2688" xr:uid="{00000000-0005-0000-0000-0000710E0000}"/>
    <cellStyle name="Migliaia 53 7" xfId="5188" xr:uid="{00000000-0005-0000-0000-0000720E0000}"/>
    <cellStyle name="Migliaia 53 8" xfId="6133" xr:uid="{00000000-0005-0000-0000-0000730E0000}"/>
    <cellStyle name="Migliaia 54" xfId="1139" xr:uid="{00000000-0005-0000-0000-0000740E0000}"/>
    <cellStyle name="Migliaia 54 2" xfId="1140" xr:uid="{00000000-0005-0000-0000-0000750E0000}"/>
    <cellStyle name="Migliaia 54 2 2" xfId="1141" xr:uid="{00000000-0005-0000-0000-0000760E0000}"/>
    <cellStyle name="Migliaia 54 2 2 2" xfId="3881" xr:uid="{00000000-0005-0000-0000-0000770E0000}"/>
    <cellStyle name="Migliaia 54 2 2 3" xfId="5199" xr:uid="{00000000-0005-0000-0000-0000780E0000}"/>
    <cellStyle name="Migliaia 54 2 2 4" xfId="6144" xr:uid="{00000000-0005-0000-0000-0000790E0000}"/>
    <cellStyle name="Migliaia 54 2 3" xfId="2755" xr:uid="{00000000-0005-0000-0000-00007A0E0000}"/>
    <cellStyle name="Migliaia 54 2 4" xfId="5198" xr:uid="{00000000-0005-0000-0000-00007B0E0000}"/>
    <cellStyle name="Migliaia 54 2 5" xfId="6143" xr:uid="{00000000-0005-0000-0000-00007C0E0000}"/>
    <cellStyle name="Migliaia 54 3" xfId="1142" xr:uid="{00000000-0005-0000-0000-00007D0E0000}"/>
    <cellStyle name="Migliaia 54 3 2" xfId="1143" xr:uid="{00000000-0005-0000-0000-00007E0E0000}"/>
    <cellStyle name="Migliaia 54 3 2 2" xfId="1144" xr:uid="{00000000-0005-0000-0000-00007F0E0000}"/>
    <cellStyle name="Migliaia 54 3 2 2 2" xfId="5202" xr:uid="{00000000-0005-0000-0000-0000800E0000}"/>
    <cellStyle name="Migliaia 54 3 2 2 3" xfId="6147" xr:uid="{00000000-0005-0000-0000-0000810E0000}"/>
    <cellStyle name="Migliaia 54 3 2 3" xfId="3139" xr:uid="{00000000-0005-0000-0000-0000820E0000}"/>
    <cellStyle name="Migliaia 54 3 2 4" xfId="5201" xr:uid="{00000000-0005-0000-0000-0000830E0000}"/>
    <cellStyle name="Migliaia 54 3 2 5" xfId="6146" xr:uid="{00000000-0005-0000-0000-0000840E0000}"/>
    <cellStyle name="Migliaia 54 3 3" xfId="3140" xr:uid="{00000000-0005-0000-0000-0000850E0000}"/>
    <cellStyle name="Migliaia 54 3 3 2" xfId="3883" xr:uid="{00000000-0005-0000-0000-0000860E0000}"/>
    <cellStyle name="Migliaia 54 3 4" xfId="3882" xr:uid="{00000000-0005-0000-0000-0000870E0000}"/>
    <cellStyle name="Migliaia 54 3 5" xfId="3138" xr:uid="{00000000-0005-0000-0000-0000880E0000}"/>
    <cellStyle name="Migliaia 54 3 6" xfId="5200" xr:uid="{00000000-0005-0000-0000-0000890E0000}"/>
    <cellStyle name="Migliaia 54 3 7" xfId="6145" xr:uid="{00000000-0005-0000-0000-00008A0E0000}"/>
    <cellStyle name="Migliaia 54 4" xfId="1145" xr:uid="{00000000-0005-0000-0000-00008B0E0000}"/>
    <cellStyle name="Migliaia 54 4 2" xfId="1146" xr:uid="{00000000-0005-0000-0000-00008C0E0000}"/>
    <cellStyle name="Migliaia 54 4 2 2" xfId="3885" xr:uid="{00000000-0005-0000-0000-00008D0E0000}"/>
    <cellStyle name="Migliaia 54 4 2 3" xfId="3142" xr:uid="{00000000-0005-0000-0000-00008E0E0000}"/>
    <cellStyle name="Migliaia 54 4 2 4" xfId="5204" xr:uid="{00000000-0005-0000-0000-00008F0E0000}"/>
    <cellStyle name="Migliaia 54 4 2 5" xfId="6149" xr:uid="{00000000-0005-0000-0000-0000900E0000}"/>
    <cellStyle name="Migliaia 54 4 3" xfId="3884" xr:uid="{00000000-0005-0000-0000-0000910E0000}"/>
    <cellStyle name="Migliaia 54 4 4" xfId="3141" xr:uid="{00000000-0005-0000-0000-0000920E0000}"/>
    <cellStyle name="Migliaia 54 4 5" xfId="5203" xr:uid="{00000000-0005-0000-0000-0000930E0000}"/>
    <cellStyle name="Migliaia 54 4 6" xfId="6148" xr:uid="{00000000-0005-0000-0000-0000940E0000}"/>
    <cellStyle name="Migliaia 54 5" xfId="1147" xr:uid="{00000000-0005-0000-0000-0000950E0000}"/>
    <cellStyle name="Migliaia 54 5 2" xfId="3143" xr:uid="{00000000-0005-0000-0000-0000960E0000}"/>
    <cellStyle name="Migliaia 54 5 3" xfId="5205" xr:uid="{00000000-0005-0000-0000-0000970E0000}"/>
    <cellStyle name="Migliaia 54 5 4" xfId="6150" xr:uid="{00000000-0005-0000-0000-0000980E0000}"/>
    <cellStyle name="Migliaia 54 6" xfId="2689" xr:uid="{00000000-0005-0000-0000-0000990E0000}"/>
    <cellStyle name="Migliaia 54 7" xfId="5197" xr:uid="{00000000-0005-0000-0000-00009A0E0000}"/>
    <cellStyle name="Migliaia 54 8" xfId="6142" xr:uid="{00000000-0005-0000-0000-00009B0E0000}"/>
    <cellStyle name="Migliaia 55" xfId="1148" xr:uid="{00000000-0005-0000-0000-00009C0E0000}"/>
    <cellStyle name="Migliaia 55 2" xfId="1149" xr:uid="{00000000-0005-0000-0000-00009D0E0000}"/>
    <cellStyle name="Migliaia 55 2 2" xfId="1150" xr:uid="{00000000-0005-0000-0000-00009E0E0000}"/>
    <cellStyle name="Migliaia 55 2 2 2" xfId="3886" xr:uid="{00000000-0005-0000-0000-00009F0E0000}"/>
    <cellStyle name="Migliaia 55 2 2 3" xfId="5208" xr:uid="{00000000-0005-0000-0000-0000A00E0000}"/>
    <cellStyle name="Migliaia 55 2 2 4" xfId="6153" xr:uid="{00000000-0005-0000-0000-0000A10E0000}"/>
    <cellStyle name="Migliaia 55 2 3" xfId="2756" xr:uid="{00000000-0005-0000-0000-0000A20E0000}"/>
    <cellStyle name="Migliaia 55 2 4" xfId="5207" xr:uid="{00000000-0005-0000-0000-0000A30E0000}"/>
    <cellStyle name="Migliaia 55 2 5" xfId="6152" xr:uid="{00000000-0005-0000-0000-0000A40E0000}"/>
    <cellStyle name="Migliaia 55 3" xfId="1151" xr:uid="{00000000-0005-0000-0000-0000A50E0000}"/>
    <cellStyle name="Migliaia 55 3 2" xfId="1152" xr:uid="{00000000-0005-0000-0000-0000A60E0000}"/>
    <cellStyle name="Migliaia 55 3 2 2" xfId="1153" xr:uid="{00000000-0005-0000-0000-0000A70E0000}"/>
    <cellStyle name="Migliaia 55 3 2 2 2" xfId="5211" xr:uid="{00000000-0005-0000-0000-0000A80E0000}"/>
    <cellStyle name="Migliaia 55 3 2 2 3" xfId="6156" xr:uid="{00000000-0005-0000-0000-0000A90E0000}"/>
    <cellStyle name="Migliaia 55 3 2 3" xfId="3145" xr:uid="{00000000-0005-0000-0000-0000AA0E0000}"/>
    <cellStyle name="Migliaia 55 3 2 4" xfId="5210" xr:uid="{00000000-0005-0000-0000-0000AB0E0000}"/>
    <cellStyle name="Migliaia 55 3 2 5" xfId="6155" xr:uid="{00000000-0005-0000-0000-0000AC0E0000}"/>
    <cellStyle name="Migliaia 55 3 3" xfId="3146" xr:uid="{00000000-0005-0000-0000-0000AD0E0000}"/>
    <cellStyle name="Migliaia 55 3 3 2" xfId="3888" xr:uid="{00000000-0005-0000-0000-0000AE0E0000}"/>
    <cellStyle name="Migliaia 55 3 4" xfId="3887" xr:uid="{00000000-0005-0000-0000-0000AF0E0000}"/>
    <cellStyle name="Migliaia 55 3 5" xfId="3144" xr:uid="{00000000-0005-0000-0000-0000B00E0000}"/>
    <cellStyle name="Migliaia 55 3 6" xfId="5209" xr:uid="{00000000-0005-0000-0000-0000B10E0000}"/>
    <cellStyle name="Migliaia 55 3 7" xfId="6154" xr:uid="{00000000-0005-0000-0000-0000B20E0000}"/>
    <cellStyle name="Migliaia 55 4" xfId="1154" xr:uid="{00000000-0005-0000-0000-0000B30E0000}"/>
    <cellStyle name="Migliaia 55 4 2" xfId="1155" xr:uid="{00000000-0005-0000-0000-0000B40E0000}"/>
    <cellStyle name="Migliaia 55 4 2 2" xfId="3890" xr:uid="{00000000-0005-0000-0000-0000B50E0000}"/>
    <cellStyle name="Migliaia 55 4 2 3" xfId="3148" xr:uid="{00000000-0005-0000-0000-0000B60E0000}"/>
    <cellStyle name="Migliaia 55 4 2 4" xfId="5213" xr:uid="{00000000-0005-0000-0000-0000B70E0000}"/>
    <cellStyle name="Migliaia 55 4 2 5" xfId="6158" xr:uid="{00000000-0005-0000-0000-0000B80E0000}"/>
    <cellStyle name="Migliaia 55 4 3" xfId="3889" xr:uid="{00000000-0005-0000-0000-0000B90E0000}"/>
    <cellStyle name="Migliaia 55 4 4" xfId="3147" xr:uid="{00000000-0005-0000-0000-0000BA0E0000}"/>
    <cellStyle name="Migliaia 55 4 5" xfId="5212" xr:uid="{00000000-0005-0000-0000-0000BB0E0000}"/>
    <cellStyle name="Migliaia 55 4 6" xfId="6157" xr:uid="{00000000-0005-0000-0000-0000BC0E0000}"/>
    <cellStyle name="Migliaia 55 5" xfId="1156" xr:uid="{00000000-0005-0000-0000-0000BD0E0000}"/>
    <cellStyle name="Migliaia 55 5 2" xfId="3149" xr:uid="{00000000-0005-0000-0000-0000BE0E0000}"/>
    <cellStyle name="Migliaia 55 5 3" xfId="5214" xr:uid="{00000000-0005-0000-0000-0000BF0E0000}"/>
    <cellStyle name="Migliaia 55 5 4" xfId="6159" xr:uid="{00000000-0005-0000-0000-0000C00E0000}"/>
    <cellStyle name="Migliaia 55 6" xfId="2690" xr:uid="{00000000-0005-0000-0000-0000C10E0000}"/>
    <cellStyle name="Migliaia 55 7" xfId="5206" xr:uid="{00000000-0005-0000-0000-0000C20E0000}"/>
    <cellStyle name="Migliaia 55 8" xfId="6151" xr:uid="{00000000-0005-0000-0000-0000C30E0000}"/>
    <cellStyle name="Migliaia 56" xfId="1157" xr:uid="{00000000-0005-0000-0000-0000C40E0000}"/>
    <cellStyle name="Migliaia 56 2" xfId="1158" xr:uid="{00000000-0005-0000-0000-0000C50E0000}"/>
    <cellStyle name="Migliaia 56 2 2" xfId="1159" xr:uid="{00000000-0005-0000-0000-0000C60E0000}"/>
    <cellStyle name="Migliaia 56 2 2 2" xfId="3891" xr:uid="{00000000-0005-0000-0000-0000C70E0000}"/>
    <cellStyle name="Migliaia 56 2 2 3" xfId="5217" xr:uid="{00000000-0005-0000-0000-0000C80E0000}"/>
    <cellStyle name="Migliaia 56 2 2 4" xfId="6162" xr:uid="{00000000-0005-0000-0000-0000C90E0000}"/>
    <cellStyle name="Migliaia 56 2 3" xfId="2757" xr:uid="{00000000-0005-0000-0000-0000CA0E0000}"/>
    <cellStyle name="Migliaia 56 2 4" xfId="5216" xr:uid="{00000000-0005-0000-0000-0000CB0E0000}"/>
    <cellStyle name="Migliaia 56 2 5" xfId="6161" xr:uid="{00000000-0005-0000-0000-0000CC0E0000}"/>
    <cellStyle name="Migliaia 56 3" xfId="1160" xr:uid="{00000000-0005-0000-0000-0000CD0E0000}"/>
    <cellStyle name="Migliaia 56 3 2" xfId="1161" xr:uid="{00000000-0005-0000-0000-0000CE0E0000}"/>
    <cellStyle name="Migliaia 56 3 2 2" xfId="1162" xr:uid="{00000000-0005-0000-0000-0000CF0E0000}"/>
    <cellStyle name="Migliaia 56 3 2 2 2" xfId="5220" xr:uid="{00000000-0005-0000-0000-0000D00E0000}"/>
    <cellStyle name="Migliaia 56 3 2 2 3" xfId="6165" xr:uid="{00000000-0005-0000-0000-0000D10E0000}"/>
    <cellStyle name="Migliaia 56 3 2 3" xfId="3151" xr:uid="{00000000-0005-0000-0000-0000D20E0000}"/>
    <cellStyle name="Migliaia 56 3 2 4" xfId="5219" xr:uid="{00000000-0005-0000-0000-0000D30E0000}"/>
    <cellStyle name="Migliaia 56 3 2 5" xfId="6164" xr:uid="{00000000-0005-0000-0000-0000D40E0000}"/>
    <cellStyle name="Migliaia 56 3 3" xfId="3152" xr:uid="{00000000-0005-0000-0000-0000D50E0000}"/>
    <cellStyle name="Migliaia 56 3 3 2" xfId="3893" xr:uid="{00000000-0005-0000-0000-0000D60E0000}"/>
    <cellStyle name="Migliaia 56 3 4" xfId="3892" xr:uid="{00000000-0005-0000-0000-0000D70E0000}"/>
    <cellStyle name="Migliaia 56 3 5" xfId="3150" xr:uid="{00000000-0005-0000-0000-0000D80E0000}"/>
    <cellStyle name="Migliaia 56 3 6" xfId="5218" xr:uid="{00000000-0005-0000-0000-0000D90E0000}"/>
    <cellStyle name="Migliaia 56 3 7" xfId="6163" xr:uid="{00000000-0005-0000-0000-0000DA0E0000}"/>
    <cellStyle name="Migliaia 56 4" xfId="1163" xr:uid="{00000000-0005-0000-0000-0000DB0E0000}"/>
    <cellStyle name="Migliaia 56 4 2" xfId="1164" xr:uid="{00000000-0005-0000-0000-0000DC0E0000}"/>
    <cellStyle name="Migliaia 56 4 2 2" xfId="3895" xr:uid="{00000000-0005-0000-0000-0000DD0E0000}"/>
    <cellStyle name="Migliaia 56 4 2 3" xfId="3154" xr:uid="{00000000-0005-0000-0000-0000DE0E0000}"/>
    <cellStyle name="Migliaia 56 4 2 4" xfId="5222" xr:uid="{00000000-0005-0000-0000-0000DF0E0000}"/>
    <cellStyle name="Migliaia 56 4 2 5" xfId="6167" xr:uid="{00000000-0005-0000-0000-0000E00E0000}"/>
    <cellStyle name="Migliaia 56 4 3" xfId="3894" xr:uid="{00000000-0005-0000-0000-0000E10E0000}"/>
    <cellStyle name="Migliaia 56 4 4" xfId="3153" xr:uid="{00000000-0005-0000-0000-0000E20E0000}"/>
    <cellStyle name="Migliaia 56 4 5" xfId="5221" xr:uid="{00000000-0005-0000-0000-0000E30E0000}"/>
    <cellStyle name="Migliaia 56 4 6" xfId="6166" xr:uid="{00000000-0005-0000-0000-0000E40E0000}"/>
    <cellStyle name="Migliaia 56 5" xfId="1165" xr:uid="{00000000-0005-0000-0000-0000E50E0000}"/>
    <cellStyle name="Migliaia 56 5 2" xfId="3155" xr:uid="{00000000-0005-0000-0000-0000E60E0000}"/>
    <cellStyle name="Migliaia 56 5 3" xfId="5223" xr:uid="{00000000-0005-0000-0000-0000E70E0000}"/>
    <cellStyle name="Migliaia 56 5 4" xfId="6168" xr:uid="{00000000-0005-0000-0000-0000E80E0000}"/>
    <cellStyle name="Migliaia 56 6" xfId="2691" xr:uid="{00000000-0005-0000-0000-0000E90E0000}"/>
    <cellStyle name="Migliaia 56 7" xfId="5215" xr:uid="{00000000-0005-0000-0000-0000EA0E0000}"/>
    <cellStyle name="Migliaia 56 8" xfId="6160" xr:uid="{00000000-0005-0000-0000-0000EB0E0000}"/>
    <cellStyle name="Migliaia 57" xfId="1166" xr:uid="{00000000-0005-0000-0000-0000EC0E0000}"/>
    <cellStyle name="Migliaia 57 2" xfId="1167" xr:uid="{00000000-0005-0000-0000-0000ED0E0000}"/>
    <cellStyle name="Migliaia 57 2 2" xfId="1168" xr:uid="{00000000-0005-0000-0000-0000EE0E0000}"/>
    <cellStyle name="Migliaia 57 2 2 2" xfId="3896" xr:uid="{00000000-0005-0000-0000-0000EF0E0000}"/>
    <cellStyle name="Migliaia 57 2 2 3" xfId="5226" xr:uid="{00000000-0005-0000-0000-0000F00E0000}"/>
    <cellStyle name="Migliaia 57 2 2 4" xfId="6171" xr:uid="{00000000-0005-0000-0000-0000F10E0000}"/>
    <cellStyle name="Migliaia 57 2 3" xfId="2758" xr:uid="{00000000-0005-0000-0000-0000F20E0000}"/>
    <cellStyle name="Migliaia 57 2 4" xfId="5225" xr:uid="{00000000-0005-0000-0000-0000F30E0000}"/>
    <cellStyle name="Migliaia 57 2 5" xfId="6170" xr:uid="{00000000-0005-0000-0000-0000F40E0000}"/>
    <cellStyle name="Migliaia 57 3" xfId="1169" xr:uid="{00000000-0005-0000-0000-0000F50E0000}"/>
    <cellStyle name="Migliaia 57 3 2" xfId="1170" xr:uid="{00000000-0005-0000-0000-0000F60E0000}"/>
    <cellStyle name="Migliaia 57 3 2 2" xfId="1171" xr:uid="{00000000-0005-0000-0000-0000F70E0000}"/>
    <cellStyle name="Migliaia 57 3 2 2 2" xfId="5229" xr:uid="{00000000-0005-0000-0000-0000F80E0000}"/>
    <cellStyle name="Migliaia 57 3 2 2 3" xfId="6174" xr:uid="{00000000-0005-0000-0000-0000F90E0000}"/>
    <cellStyle name="Migliaia 57 3 2 3" xfId="3157" xr:uid="{00000000-0005-0000-0000-0000FA0E0000}"/>
    <cellStyle name="Migliaia 57 3 2 4" xfId="5228" xr:uid="{00000000-0005-0000-0000-0000FB0E0000}"/>
    <cellStyle name="Migliaia 57 3 2 5" xfId="6173" xr:uid="{00000000-0005-0000-0000-0000FC0E0000}"/>
    <cellStyle name="Migliaia 57 3 3" xfId="3158" xr:uid="{00000000-0005-0000-0000-0000FD0E0000}"/>
    <cellStyle name="Migliaia 57 3 3 2" xfId="3898" xr:uid="{00000000-0005-0000-0000-0000FE0E0000}"/>
    <cellStyle name="Migliaia 57 3 4" xfId="3897" xr:uid="{00000000-0005-0000-0000-0000FF0E0000}"/>
    <cellStyle name="Migliaia 57 3 5" xfId="3156" xr:uid="{00000000-0005-0000-0000-0000000F0000}"/>
    <cellStyle name="Migliaia 57 3 6" xfId="5227" xr:uid="{00000000-0005-0000-0000-0000010F0000}"/>
    <cellStyle name="Migliaia 57 3 7" xfId="6172" xr:uid="{00000000-0005-0000-0000-0000020F0000}"/>
    <cellStyle name="Migliaia 57 4" xfId="1172" xr:uid="{00000000-0005-0000-0000-0000030F0000}"/>
    <cellStyle name="Migliaia 57 4 2" xfId="1173" xr:uid="{00000000-0005-0000-0000-0000040F0000}"/>
    <cellStyle name="Migliaia 57 4 2 2" xfId="3900" xr:uid="{00000000-0005-0000-0000-0000050F0000}"/>
    <cellStyle name="Migliaia 57 4 2 3" xfId="3160" xr:uid="{00000000-0005-0000-0000-0000060F0000}"/>
    <cellStyle name="Migliaia 57 4 2 4" xfId="5231" xr:uid="{00000000-0005-0000-0000-0000070F0000}"/>
    <cellStyle name="Migliaia 57 4 2 5" xfId="6176" xr:uid="{00000000-0005-0000-0000-0000080F0000}"/>
    <cellStyle name="Migliaia 57 4 3" xfId="3899" xr:uid="{00000000-0005-0000-0000-0000090F0000}"/>
    <cellStyle name="Migliaia 57 4 4" xfId="3159" xr:uid="{00000000-0005-0000-0000-00000A0F0000}"/>
    <cellStyle name="Migliaia 57 4 5" xfId="5230" xr:uid="{00000000-0005-0000-0000-00000B0F0000}"/>
    <cellStyle name="Migliaia 57 4 6" xfId="6175" xr:uid="{00000000-0005-0000-0000-00000C0F0000}"/>
    <cellStyle name="Migliaia 57 5" xfId="1174" xr:uid="{00000000-0005-0000-0000-00000D0F0000}"/>
    <cellStyle name="Migliaia 57 5 2" xfId="3161" xr:uid="{00000000-0005-0000-0000-00000E0F0000}"/>
    <cellStyle name="Migliaia 57 5 3" xfId="5232" xr:uid="{00000000-0005-0000-0000-00000F0F0000}"/>
    <cellStyle name="Migliaia 57 5 4" xfId="6177" xr:uid="{00000000-0005-0000-0000-0000100F0000}"/>
    <cellStyle name="Migliaia 57 6" xfId="2692" xr:uid="{00000000-0005-0000-0000-0000110F0000}"/>
    <cellStyle name="Migliaia 57 7" xfId="5224" xr:uid="{00000000-0005-0000-0000-0000120F0000}"/>
    <cellStyle name="Migliaia 57 8" xfId="6169" xr:uid="{00000000-0005-0000-0000-0000130F0000}"/>
    <cellStyle name="Migliaia 58" xfId="1175" xr:uid="{00000000-0005-0000-0000-0000140F0000}"/>
    <cellStyle name="Migliaia 58 2" xfId="1176" xr:uid="{00000000-0005-0000-0000-0000150F0000}"/>
    <cellStyle name="Migliaia 58 2 2" xfId="1177" xr:uid="{00000000-0005-0000-0000-0000160F0000}"/>
    <cellStyle name="Migliaia 58 2 2 2" xfId="3901" xr:uid="{00000000-0005-0000-0000-0000170F0000}"/>
    <cellStyle name="Migliaia 58 2 2 3" xfId="5235" xr:uid="{00000000-0005-0000-0000-0000180F0000}"/>
    <cellStyle name="Migliaia 58 2 2 4" xfId="6180" xr:uid="{00000000-0005-0000-0000-0000190F0000}"/>
    <cellStyle name="Migliaia 58 2 3" xfId="2759" xr:uid="{00000000-0005-0000-0000-00001A0F0000}"/>
    <cellStyle name="Migliaia 58 2 4" xfId="5234" xr:uid="{00000000-0005-0000-0000-00001B0F0000}"/>
    <cellStyle name="Migliaia 58 2 5" xfId="6179" xr:uid="{00000000-0005-0000-0000-00001C0F0000}"/>
    <cellStyle name="Migliaia 58 3" xfId="1178" xr:uid="{00000000-0005-0000-0000-00001D0F0000}"/>
    <cellStyle name="Migliaia 58 3 2" xfId="1179" xr:uid="{00000000-0005-0000-0000-00001E0F0000}"/>
    <cellStyle name="Migliaia 58 3 2 2" xfId="1180" xr:uid="{00000000-0005-0000-0000-00001F0F0000}"/>
    <cellStyle name="Migliaia 58 3 2 2 2" xfId="5238" xr:uid="{00000000-0005-0000-0000-0000200F0000}"/>
    <cellStyle name="Migliaia 58 3 2 2 3" xfId="6183" xr:uid="{00000000-0005-0000-0000-0000210F0000}"/>
    <cellStyle name="Migliaia 58 3 2 3" xfId="3163" xr:uid="{00000000-0005-0000-0000-0000220F0000}"/>
    <cellStyle name="Migliaia 58 3 2 4" xfId="5237" xr:uid="{00000000-0005-0000-0000-0000230F0000}"/>
    <cellStyle name="Migliaia 58 3 2 5" xfId="6182" xr:uid="{00000000-0005-0000-0000-0000240F0000}"/>
    <cellStyle name="Migliaia 58 3 3" xfId="3164" xr:uid="{00000000-0005-0000-0000-0000250F0000}"/>
    <cellStyle name="Migliaia 58 3 3 2" xfId="3903" xr:uid="{00000000-0005-0000-0000-0000260F0000}"/>
    <cellStyle name="Migliaia 58 3 4" xfId="3902" xr:uid="{00000000-0005-0000-0000-0000270F0000}"/>
    <cellStyle name="Migliaia 58 3 5" xfId="3162" xr:uid="{00000000-0005-0000-0000-0000280F0000}"/>
    <cellStyle name="Migliaia 58 3 6" xfId="5236" xr:uid="{00000000-0005-0000-0000-0000290F0000}"/>
    <cellStyle name="Migliaia 58 3 7" xfId="6181" xr:uid="{00000000-0005-0000-0000-00002A0F0000}"/>
    <cellStyle name="Migliaia 58 4" xfId="1181" xr:uid="{00000000-0005-0000-0000-00002B0F0000}"/>
    <cellStyle name="Migliaia 58 4 2" xfId="1182" xr:uid="{00000000-0005-0000-0000-00002C0F0000}"/>
    <cellStyle name="Migliaia 58 4 2 2" xfId="3905" xr:uid="{00000000-0005-0000-0000-00002D0F0000}"/>
    <cellStyle name="Migliaia 58 4 2 3" xfId="3166" xr:uid="{00000000-0005-0000-0000-00002E0F0000}"/>
    <cellStyle name="Migliaia 58 4 2 4" xfId="5240" xr:uid="{00000000-0005-0000-0000-00002F0F0000}"/>
    <cellStyle name="Migliaia 58 4 2 5" xfId="6185" xr:uid="{00000000-0005-0000-0000-0000300F0000}"/>
    <cellStyle name="Migliaia 58 4 3" xfId="3904" xr:uid="{00000000-0005-0000-0000-0000310F0000}"/>
    <cellStyle name="Migliaia 58 4 4" xfId="3165" xr:uid="{00000000-0005-0000-0000-0000320F0000}"/>
    <cellStyle name="Migliaia 58 4 5" xfId="5239" xr:uid="{00000000-0005-0000-0000-0000330F0000}"/>
    <cellStyle name="Migliaia 58 4 6" xfId="6184" xr:uid="{00000000-0005-0000-0000-0000340F0000}"/>
    <cellStyle name="Migliaia 58 5" xfId="1183" xr:uid="{00000000-0005-0000-0000-0000350F0000}"/>
    <cellStyle name="Migliaia 58 5 2" xfId="3167" xr:uid="{00000000-0005-0000-0000-0000360F0000}"/>
    <cellStyle name="Migliaia 58 5 3" xfId="5241" xr:uid="{00000000-0005-0000-0000-0000370F0000}"/>
    <cellStyle name="Migliaia 58 5 4" xfId="6186" xr:uid="{00000000-0005-0000-0000-0000380F0000}"/>
    <cellStyle name="Migliaia 58 6" xfId="2693" xr:uid="{00000000-0005-0000-0000-0000390F0000}"/>
    <cellStyle name="Migliaia 58 7" xfId="5233" xr:uid="{00000000-0005-0000-0000-00003A0F0000}"/>
    <cellStyle name="Migliaia 58 8" xfId="6178" xr:uid="{00000000-0005-0000-0000-00003B0F0000}"/>
    <cellStyle name="Migliaia 59" xfId="1184" xr:uid="{00000000-0005-0000-0000-00003C0F0000}"/>
    <cellStyle name="Migliaia 59 2" xfId="1185" xr:uid="{00000000-0005-0000-0000-00003D0F0000}"/>
    <cellStyle name="Migliaia 59 2 2" xfId="1186" xr:uid="{00000000-0005-0000-0000-00003E0F0000}"/>
    <cellStyle name="Migliaia 59 2 2 2" xfId="3906" xr:uid="{00000000-0005-0000-0000-00003F0F0000}"/>
    <cellStyle name="Migliaia 59 2 2 3" xfId="5244" xr:uid="{00000000-0005-0000-0000-0000400F0000}"/>
    <cellStyle name="Migliaia 59 2 2 4" xfId="6189" xr:uid="{00000000-0005-0000-0000-0000410F0000}"/>
    <cellStyle name="Migliaia 59 2 3" xfId="2760" xr:uid="{00000000-0005-0000-0000-0000420F0000}"/>
    <cellStyle name="Migliaia 59 2 4" xfId="5243" xr:uid="{00000000-0005-0000-0000-0000430F0000}"/>
    <cellStyle name="Migliaia 59 2 5" xfId="6188" xr:uid="{00000000-0005-0000-0000-0000440F0000}"/>
    <cellStyle name="Migliaia 59 3" xfId="1187" xr:uid="{00000000-0005-0000-0000-0000450F0000}"/>
    <cellStyle name="Migliaia 59 3 2" xfId="1188" xr:uid="{00000000-0005-0000-0000-0000460F0000}"/>
    <cellStyle name="Migliaia 59 3 2 2" xfId="1189" xr:uid="{00000000-0005-0000-0000-0000470F0000}"/>
    <cellStyle name="Migliaia 59 3 2 2 2" xfId="5247" xr:uid="{00000000-0005-0000-0000-0000480F0000}"/>
    <cellStyle name="Migliaia 59 3 2 2 3" xfId="6192" xr:uid="{00000000-0005-0000-0000-0000490F0000}"/>
    <cellStyle name="Migliaia 59 3 2 3" xfId="3169" xr:uid="{00000000-0005-0000-0000-00004A0F0000}"/>
    <cellStyle name="Migliaia 59 3 2 4" xfId="5246" xr:uid="{00000000-0005-0000-0000-00004B0F0000}"/>
    <cellStyle name="Migliaia 59 3 2 5" xfId="6191" xr:uid="{00000000-0005-0000-0000-00004C0F0000}"/>
    <cellStyle name="Migliaia 59 3 3" xfId="3170" xr:uid="{00000000-0005-0000-0000-00004D0F0000}"/>
    <cellStyle name="Migliaia 59 3 3 2" xfId="3908" xr:uid="{00000000-0005-0000-0000-00004E0F0000}"/>
    <cellStyle name="Migliaia 59 3 4" xfId="3907" xr:uid="{00000000-0005-0000-0000-00004F0F0000}"/>
    <cellStyle name="Migliaia 59 3 5" xfId="3168" xr:uid="{00000000-0005-0000-0000-0000500F0000}"/>
    <cellStyle name="Migliaia 59 3 6" xfId="5245" xr:uid="{00000000-0005-0000-0000-0000510F0000}"/>
    <cellStyle name="Migliaia 59 3 7" xfId="6190" xr:uid="{00000000-0005-0000-0000-0000520F0000}"/>
    <cellStyle name="Migliaia 59 4" xfId="1190" xr:uid="{00000000-0005-0000-0000-0000530F0000}"/>
    <cellStyle name="Migliaia 59 4 2" xfId="1191" xr:uid="{00000000-0005-0000-0000-0000540F0000}"/>
    <cellStyle name="Migliaia 59 4 2 2" xfId="3910" xr:uid="{00000000-0005-0000-0000-0000550F0000}"/>
    <cellStyle name="Migliaia 59 4 2 3" xfId="3172" xr:uid="{00000000-0005-0000-0000-0000560F0000}"/>
    <cellStyle name="Migliaia 59 4 2 4" xfId="5249" xr:uid="{00000000-0005-0000-0000-0000570F0000}"/>
    <cellStyle name="Migliaia 59 4 2 5" xfId="6194" xr:uid="{00000000-0005-0000-0000-0000580F0000}"/>
    <cellStyle name="Migliaia 59 4 3" xfId="3909" xr:uid="{00000000-0005-0000-0000-0000590F0000}"/>
    <cellStyle name="Migliaia 59 4 4" xfId="3171" xr:uid="{00000000-0005-0000-0000-00005A0F0000}"/>
    <cellStyle name="Migliaia 59 4 5" xfId="5248" xr:uid="{00000000-0005-0000-0000-00005B0F0000}"/>
    <cellStyle name="Migliaia 59 4 6" xfId="6193" xr:uid="{00000000-0005-0000-0000-00005C0F0000}"/>
    <cellStyle name="Migliaia 59 5" xfId="1192" xr:uid="{00000000-0005-0000-0000-00005D0F0000}"/>
    <cellStyle name="Migliaia 59 5 2" xfId="3173" xr:uid="{00000000-0005-0000-0000-00005E0F0000}"/>
    <cellStyle name="Migliaia 59 5 3" xfId="5250" xr:uid="{00000000-0005-0000-0000-00005F0F0000}"/>
    <cellStyle name="Migliaia 59 5 4" xfId="6195" xr:uid="{00000000-0005-0000-0000-0000600F0000}"/>
    <cellStyle name="Migliaia 59 6" xfId="2694" xr:uid="{00000000-0005-0000-0000-0000610F0000}"/>
    <cellStyle name="Migliaia 59 7" xfId="5242" xr:uid="{00000000-0005-0000-0000-0000620F0000}"/>
    <cellStyle name="Migliaia 59 8" xfId="6187" xr:uid="{00000000-0005-0000-0000-0000630F0000}"/>
    <cellStyle name="Migliaia 6" xfId="1193" xr:uid="{00000000-0005-0000-0000-0000640F0000}"/>
    <cellStyle name="Migliaia 6 2" xfId="1194" xr:uid="{00000000-0005-0000-0000-0000650F0000}"/>
    <cellStyle name="Migliaia 6 2 2" xfId="1195" xr:uid="{00000000-0005-0000-0000-0000660F0000}"/>
    <cellStyle name="Migliaia 6 2 2 2" xfId="3911" xr:uid="{00000000-0005-0000-0000-0000670F0000}"/>
    <cellStyle name="Migliaia 6 2 2 3" xfId="5253" xr:uid="{00000000-0005-0000-0000-0000680F0000}"/>
    <cellStyle name="Migliaia 6 2 2 4" xfId="6198" xr:uid="{00000000-0005-0000-0000-0000690F0000}"/>
    <cellStyle name="Migliaia 6 2 3" xfId="2761" xr:uid="{00000000-0005-0000-0000-00006A0F0000}"/>
    <cellStyle name="Migliaia 6 2 4" xfId="5252" xr:uid="{00000000-0005-0000-0000-00006B0F0000}"/>
    <cellStyle name="Migliaia 6 2 5" xfId="6197" xr:uid="{00000000-0005-0000-0000-00006C0F0000}"/>
    <cellStyle name="Migliaia 6 3" xfId="1196" xr:uid="{00000000-0005-0000-0000-00006D0F0000}"/>
    <cellStyle name="Migliaia 6 3 2" xfId="1197" xr:uid="{00000000-0005-0000-0000-00006E0F0000}"/>
    <cellStyle name="Migliaia 6 3 2 2" xfId="1198" xr:uid="{00000000-0005-0000-0000-00006F0F0000}"/>
    <cellStyle name="Migliaia 6 3 2 2 2" xfId="5256" xr:uid="{00000000-0005-0000-0000-0000700F0000}"/>
    <cellStyle name="Migliaia 6 3 2 2 3" xfId="6201" xr:uid="{00000000-0005-0000-0000-0000710F0000}"/>
    <cellStyle name="Migliaia 6 3 2 3" xfId="3175" xr:uid="{00000000-0005-0000-0000-0000720F0000}"/>
    <cellStyle name="Migliaia 6 3 2 4" xfId="5255" xr:uid="{00000000-0005-0000-0000-0000730F0000}"/>
    <cellStyle name="Migliaia 6 3 2 5" xfId="6200" xr:uid="{00000000-0005-0000-0000-0000740F0000}"/>
    <cellStyle name="Migliaia 6 3 3" xfId="3176" xr:uid="{00000000-0005-0000-0000-0000750F0000}"/>
    <cellStyle name="Migliaia 6 3 3 2" xfId="3913" xr:uid="{00000000-0005-0000-0000-0000760F0000}"/>
    <cellStyle name="Migliaia 6 3 4" xfId="3912" xr:uid="{00000000-0005-0000-0000-0000770F0000}"/>
    <cellStyle name="Migliaia 6 3 5" xfId="3174" xr:uid="{00000000-0005-0000-0000-0000780F0000}"/>
    <cellStyle name="Migliaia 6 3 6" xfId="5254" xr:uid="{00000000-0005-0000-0000-0000790F0000}"/>
    <cellStyle name="Migliaia 6 3 7" xfId="6199" xr:uid="{00000000-0005-0000-0000-00007A0F0000}"/>
    <cellStyle name="Migliaia 6 4" xfId="1199" xr:uid="{00000000-0005-0000-0000-00007B0F0000}"/>
    <cellStyle name="Migliaia 6 4 2" xfId="1200" xr:uid="{00000000-0005-0000-0000-00007C0F0000}"/>
    <cellStyle name="Migliaia 6 4 2 2" xfId="3915" xr:uid="{00000000-0005-0000-0000-00007D0F0000}"/>
    <cellStyle name="Migliaia 6 4 2 3" xfId="3178" xr:uid="{00000000-0005-0000-0000-00007E0F0000}"/>
    <cellStyle name="Migliaia 6 4 2 4" xfId="5258" xr:uid="{00000000-0005-0000-0000-00007F0F0000}"/>
    <cellStyle name="Migliaia 6 4 2 5" xfId="6203" xr:uid="{00000000-0005-0000-0000-0000800F0000}"/>
    <cellStyle name="Migliaia 6 4 3" xfId="3914" xr:uid="{00000000-0005-0000-0000-0000810F0000}"/>
    <cellStyle name="Migliaia 6 4 4" xfId="3177" xr:uid="{00000000-0005-0000-0000-0000820F0000}"/>
    <cellStyle name="Migliaia 6 4 5" xfId="5257" xr:uid="{00000000-0005-0000-0000-0000830F0000}"/>
    <cellStyle name="Migliaia 6 4 6" xfId="6202" xr:uid="{00000000-0005-0000-0000-0000840F0000}"/>
    <cellStyle name="Migliaia 6 5" xfId="1201" xr:uid="{00000000-0005-0000-0000-0000850F0000}"/>
    <cellStyle name="Migliaia 6 5 2" xfId="3179" xr:uid="{00000000-0005-0000-0000-0000860F0000}"/>
    <cellStyle name="Migliaia 6 5 3" xfId="5259" xr:uid="{00000000-0005-0000-0000-0000870F0000}"/>
    <cellStyle name="Migliaia 6 5 4" xfId="6204" xr:uid="{00000000-0005-0000-0000-0000880F0000}"/>
    <cellStyle name="Migliaia 6 6" xfId="2695" xr:uid="{00000000-0005-0000-0000-0000890F0000}"/>
    <cellStyle name="Migliaia 6 7" xfId="5251" xr:uid="{00000000-0005-0000-0000-00008A0F0000}"/>
    <cellStyle name="Migliaia 6 8" xfId="6196" xr:uid="{00000000-0005-0000-0000-00008B0F0000}"/>
    <cellStyle name="Migliaia 60" xfId="1202" xr:uid="{00000000-0005-0000-0000-00008C0F0000}"/>
    <cellStyle name="Migliaia 60 2" xfId="1203" xr:uid="{00000000-0005-0000-0000-00008D0F0000}"/>
    <cellStyle name="Migliaia 60 2 2" xfId="1204" xr:uid="{00000000-0005-0000-0000-00008E0F0000}"/>
    <cellStyle name="Migliaia 60 2 2 2" xfId="3916" xr:uid="{00000000-0005-0000-0000-00008F0F0000}"/>
    <cellStyle name="Migliaia 60 2 2 3" xfId="5262" xr:uid="{00000000-0005-0000-0000-0000900F0000}"/>
    <cellStyle name="Migliaia 60 2 2 4" xfId="6207" xr:uid="{00000000-0005-0000-0000-0000910F0000}"/>
    <cellStyle name="Migliaia 60 2 3" xfId="2762" xr:uid="{00000000-0005-0000-0000-0000920F0000}"/>
    <cellStyle name="Migliaia 60 2 4" xfId="5261" xr:uid="{00000000-0005-0000-0000-0000930F0000}"/>
    <cellStyle name="Migliaia 60 2 5" xfId="6206" xr:uid="{00000000-0005-0000-0000-0000940F0000}"/>
    <cellStyle name="Migliaia 60 3" xfId="1205" xr:uid="{00000000-0005-0000-0000-0000950F0000}"/>
    <cellStyle name="Migliaia 60 3 2" xfId="1206" xr:uid="{00000000-0005-0000-0000-0000960F0000}"/>
    <cellStyle name="Migliaia 60 3 2 2" xfId="1207" xr:uid="{00000000-0005-0000-0000-0000970F0000}"/>
    <cellStyle name="Migliaia 60 3 2 2 2" xfId="5265" xr:uid="{00000000-0005-0000-0000-0000980F0000}"/>
    <cellStyle name="Migliaia 60 3 2 2 3" xfId="6210" xr:uid="{00000000-0005-0000-0000-0000990F0000}"/>
    <cellStyle name="Migliaia 60 3 2 3" xfId="3181" xr:uid="{00000000-0005-0000-0000-00009A0F0000}"/>
    <cellStyle name="Migliaia 60 3 2 4" xfId="5264" xr:uid="{00000000-0005-0000-0000-00009B0F0000}"/>
    <cellStyle name="Migliaia 60 3 2 5" xfId="6209" xr:uid="{00000000-0005-0000-0000-00009C0F0000}"/>
    <cellStyle name="Migliaia 60 3 3" xfId="3182" xr:uid="{00000000-0005-0000-0000-00009D0F0000}"/>
    <cellStyle name="Migliaia 60 3 3 2" xfId="3918" xr:uid="{00000000-0005-0000-0000-00009E0F0000}"/>
    <cellStyle name="Migliaia 60 3 4" xfId="3917" xr:uid="{00000000-0005-0000-0000-00009F0F0000}"/>
    <cellStyle name="Migliaia 60 3 5" xfId="3180" xr:uid="{00000000-0005-0000-0000-0000A00F0000}"/>
    <cellStyle name="Migliaia 60 3 6" xfId="5263" xr:uid="{00000000-0005-0000-0000-0000A10F0000}"/>
    <cellStyle name="Migliaia 60 3 7" xfId="6208" xr:uid="{00000000-0005-0000-0000-0000A20F0000}"/>
    <cellStyle name="Migliaia 60 4" xfId="1208" xr:uid="{00000000-0005-0000-0000-0000A30F0000}"/>
    <cellStyle name="Migliaia 60 4 2" xfId="1209" xr:uid="{00000000-0005-0000-0000-0000A40F0000}"/>
    <cellStyle name="Migliaia 60 4 2 2" xfId="3920" xr:uid="{00000000-0005-0000-0000-0000A50F0000}"/>
    <cellStyle name="Migliaia 60 4 2 3" xfId="3184" xr:uid="{00000000-0005-0000-0000-0000A60F0000}"/>
    <cellStyle name="Migliaia 60 4 2 4" xfId="5267" xr:uid="{00000000-0005-0000-0000-0000A70F0000}"/>
    <cellStyle name="Migliaia 60 4 2 5" xfId="6212" xr:uid="{00000000-0005-0000-0000-0000A80F0000}"/>
    <cellStyle name="Migliaia 60 4 3" xfId="3919" xr:uid="{00000000-0005-0000-0000-0000A90F0000}"/>
    <cellStyle name="Migliaia 60 4 4" xfId="3183" xr:uid="{00000000-0005-0000-0000-0000AA0F0000}"/>
    <cellStyle name="Migliaia 60 4 5" xfId="5266" xr:uid="{00000000-0005-0000-0000-0000AB0F0000}"/>
    <cellStyle name="Migliaia 60 4 6" xfId="6211" xr:uid="{00000000-0005-0000-0000-0000AC0F0000}"/>
    <cellStyle name="Migliaia 60 5" xfId="1210" xr:uid="{00000000-0005-0000-0000-0000AD0F0000}"/>
    <cellStyle name="Migliaia 60 5 2" xfId="3185" xr:uid="{00000000-0005-0000-0000-0000AE0F0000}"/>
    <cellStyle name="Migliaia 60 5 3" xfId="5268" xr:uid="{00000000-0005-0000-0000-0000AF0F0000}"/>
    <cellStyle name="Migliaia 60 5 4" xfId="6213" xr:uid="{00000000-0005-0000-0000-0000B00F0000}"/>
    <cellStyle name="Migliaia 60 6" xfId="2696" xr:uid="{00000000-0005-0000-0000-0000B10F0000}"/>
    <cellStyle name="Migliaia 60 7" xfId="5260" xr:uid="{00000000-0005-0000-0000-0000B20F0000}"/>
    <cellStyle name="Migliaia 60 8" xfId="6205" xr:uid="{00000000-0005-0000-0000-0000B30F0000}"/>
    <cellStyle name="Migliaia 61" xfId="1211" xr:uid="{00000000-0005-0000-0000-0000B40F0000}"/>
    <cellStyle name="Migliaia 61 2" xfId="1212" xr:uid="{00000000-0005-0000-0000-0000B50F0000}"/>
    <cellStyle name="Migliaia 61 2 2" xfId="1213" xr:uid="{00000000-0005-0000-0000-0000B60F0000}"/>
    <cellStyle name="Migliaia 61 2 2 2" xfId="3921" xr:uid="{00000000-0005-0000-0000-0000B70F0000}"/>
    <cellStyle name="Migliaia 61 2 2 3" xfId="5271" xr:uid="{00000000-0005-0000-0000-0000B80F0000}"/>
    <cellStyle name="Migliaia 61 2 2 4" xfId="6216" xr:uid="{00000000-0005-0000-0000-0000B90F0000}"/>
    <cellStyle name="Migliaia 61 2 3" xfId="2763" xr:uid="{00000000-0005-0000-0000-0000BA0F0000}"/>
    <cellStyle name="Migliaia 61 2 4" xfId="5270" xr:uid="{00000000-0005-0000-0000-0000BB0F0000}"/>
    <cellStyle name="Migliaia 61 2 5" xfId="6215" xr:uid="{00000000-0005-0000-0000-0000BC0F0000}"/>
    <cellStyle name="Migliaia 61 3" xfId="1214" xr:uid="{00000000-0005-0000-0000-0000BD0F0000}"/>
    <cellStyle name="Migliaia 61 3 2" xfId="1215" xr:uid="{00000000-0005-0000-0000-0000BE0F0000}"/>
    <cellStyle name="Migliaia 61 3 2 2" xfId="1216" xr:uid="{00000000-0005-0000-0000-0000BF0F0000}"/>
    <cellStyle name="Migliaia 61 3 2 2 2" xfId="5274" xr:uid="{00000000-0005-0000-0000-0000C00F0000}"/>
    <cellStyle name="Migliaia 61 3 2 2 3" xfId="6219" xr:uid="{00000000-0005-0000-0000-0000C10F0000}"/>
    <cellStyle name="Migliaia 61 3 2 3" xfId="3187" xr:uid="{00000000-0005-0000-0000-0000C20F0000}"/>
    <cellStyle name="Migliaia 61 3 2 4" xfId="5273" xr:uid="{00000000-0005-0000-0000-0000C30F0000}"/>
    <cellStyle name="Migliaia 61 3 2 5" xfId="6218" xr:uid="{00000000-0005-0000-0000-0000C40F0000}"/>
    <cellStyle name="Migliaia 61 3 3" xfId="3188" xr:uid="{00000000-0005-0000-0000-0000C50F0000}"/>
    <cellStyle name="Migliaia 61 3 3 2" xfId="3923" xr:uid="{00000000-0005-0000-0000-0000C60F0000}"/>
    <cellStyle name="Migliaia 61 3 4" xfId="3922" xr:uid="{00000000-0005-0000-0000-0000C70F0000}"/>
    <cellStyle name="Migliaia 61 3 5" xfId="3186" xr:uid="{00000000-0005-0000-0000-0000C80F0000}"/>
    <cellStyle name="Migliaia 61 3 6" xfId="5272" xr:uid="{00000000-0005-0000-0000-0000C90F0000}"/>
    <cellStyle name="Migliaia 61 3 7" xfId="6217" xr:uid="{00000000-0005-0000-0000-0000CA0F0000}"/>
    <cellStyle name="Migliaia 61 4" xfId="1217" xr:uid="{00000000-0005-0000-0000-0000CB0F0000}"/>
    <cellStyle name="Migliaia 61 4 2" xfId="1218" xr:uid="{00000000-0005-0000-0000-0000CC0F0000}"/>
    <cellStyle name="Migliaia 61 4 2 2" xfId="3925" xr:uid="{00000000-0005-0000-0000-0000CD0F0000}"/>
    <cellStyle name="Migliaia 61 4 2 3" xfId="3190" xr:uid="{00000000-0005-0000-0000-0000CE0F0000}"/>
    <cellStyle name="Migliaia 61 4 2 4" xfId="5276" xr:uid="{00000000-0005-0000-0000-0000CF0F0000}"/>
    <cellStyle name="Migliaia 61 4 2 5" xfId="6221" xr:uid="{00000000-0005-0000-0000-0000D00F0000}"/>
    <cellStyle name="Migliaia 61 4 3" xfId="3924" xr:uid="{00000000-0005-0000-0000-0000D10F0000}"/>
    <cellStyle name="Migliaia 61 4 4" xfId="3189" xr:uid="{00000000-0005-0000-0000-0000D20F0000}"/>
    <cellStyle name="Migliaia 61 4 5" xfId="5275" xr:uid="{00000000-0005-0000-0000-0000D30F0000}"/>
    <cellStyle name="Migliaia 61 4 6" xfId="6220" xr:uid="{00000000-0005-0000-0000-0000D40F0000}"/>
    <cellStyle name="Migliaia 61 5" xfId="1219" xr:uid="{00000000-0005-0000-0000-0000D50F0000}"/>
    <cellStyle name="Migliaia 61 5 2" xfId="3191" xr:uid="{00000000-0005-0000-0000-0000D60F0000}"/>
    <cellStyle name="Migliaia 61 5 3" xfId="5277" xr:uid="{00000000-0005-0000-0000-0000D70F0000}"/>
    <cellStyle name="Migliaia 61 5 4" xfId="6222" xr:uid="{00000000-0005-0000-0000-0000D80F0000}"/>
    <cellStyle name="Migliaia 61 6" xfId="2697" xr:uid="{00000000-0005-0000-0000-0000D90F0000}"/>
    <cellStyle name="Migliaia 61 7" xfId="5269" xr:uid="{00000000-0005-0000-0000-0000DA0F0000}"/>
    <cellStyle name="Migliaia 61 8" xfId="6214" xr:uid="{00000000-0005-0000-0000-0000DB0F0000}"/>
    <cellStyle name="Migliaia 7" xfId="1220" xr:uid="{00000000-0005-0000-0000-0000DC0F0000}"/>
    <cellStyle name="Migliaia 7 2" xfId="1221" xr:uid="{00000000-0005-0000-0000-0000DD0F0000}"/>
    <cellStyle name="Migliaia 7 2 2" xfId="1222" xr:uid="{00000000-0005-0000-0000-0000DE0F0000}"/>
    <cellStyle name="Migliaia 7 2 2 2" xfId="3926" xr:uid="{00000000-0005-0000-0000-0000DF0F0000}"/>
    <cellStyle name="Migliaia 7 2 2 3" xfId="5280" xr:uid="{00000000-0005-0000-0000-0000E00F0000}"/>
    <cellStyle name="Migliaia 7 2 2 4" xfId="6225" xr:uid="{00000000-0005-0000-0000-0000E10F0000}"/>
    <cellStyle name="Migliaia 7 2 3" xfId="2764" xr:uid="{00000000-0005-0000-0000-0000E20F0000}"/>
    <cellStyle name="Migliaia 7 2 4" xfId="5279" xr:uid="{00000000-0005-0000-0000-0000E30F0000}"/>
    <cellStyle name="Migliaia 7 2 5" xfId="6224" xr:uid="{00000000-0005-0000-0000-0000E40F0000}"/>
    <cellStyle name="Migliaia 7 3" xfId="1223" xr:uid="{00000000-0005-0000-0000-0000E50F0000}"/>
    <cellStyle name="Migliaia 7 3 2" xfId="1224" xr:uid="{00000000-0005-0000-0000-0000E60F0000}"/>
    <cellStyle name="Migliaia 7 3 2 2" xfId="1225" xr:uid="{00000000-0005-0000-0000-0000E70F0000}"/>
    <cellStyle name="Migliaia 7 3 2 2 2" xfId="5283" xr:uid="{00000000-0005-0000-0000-0000E80F0000}"/>
    <cellStyle name="Migliaia 7 3 2 2 3" xfId="6228" xr:uid="{00000000-0005-0000-0000-0000E90F0000}"/>
    <cellStyle name="Migliaia 7 3 2 3" xfId="3193" xr:uid="{00000000-0005-0000-0000-0000EA0F0000}"/>
    <cellStyle name="Migliaia 7 3 2 4" xfId="5282" xr:uid="{00000000-0005-0000-0000-0000EB0F0000}"/>
    <cellStyle name="Migliaia 7 3 2 5" xfId="6227" xr:uid="{00000000-0005-0000-0000-0000EC0F0000}"/>
    <cellStyle name="Migliaia 7 3 3" xfId="3194" xr:uid="{00000000-0005-0000-0000-0000ED0F0000}"/>
    <cellStyle name="Migliaia 7 3 3 2" xfId="3928" xr:uid="{00000000-0005-0000-0000-0000EE0F0000}"/>
    <cellStyle name="Migliaia 7 3 4" xfId="3927" xr:uid="{00000000-0005-0000-0000-0000EF0F0000}"/>
    <cellStyle name="Migliaia 7 3 5" xfId="3192" xr:uid="{00000000-0005-0000-0000-0000F00F0000}"/>
    <cellStyle name="Migliaia 7 3 6" xfId="5281" xr:uid="{00000000-0005-0000-0000-0000F10F0000}"/>
    <cellStyle name="Migliaia 7 3 7" xfId="6226" xr:uid="{00000000-0005-0000-0000-0000F20F0000}"/>
    <cellStyle name="Migliaia 7 4" xfId="1226" xr:uid="{00000000-0005-0000-0000-0000F30F0000}"/>
    <cellStyle name="Migliaia 7 4 2" xfId="1227" xr:uid="{00000000-0005-0000-0000-0000F40F0000}"/>
    <cellStyle name="Migliaia 7 4 2 2" xfId="3930" xr:uid="{00000000-0005-0000-0000-0000F50F0000}"/>
    <cellStyle name="Migliaia 7 4 2 3" xfId="3196" xr:uid="{00000000-0005-0000-0000-0000F60F0000}"/>
    <cellStyle name="Migliaia 7 4 2 4" xfId="5285" xr:uid="{00000000-0005-0000-0000-0000F70F0000}"/>
    <cellStyle name="Migliaia 7 4 2 5" xfId="6230" xr:uid="{00000000-0005-0000-0000-0000F80F0000}"/>
    <cellStyle name="Migliaia 7 4 3" xfId="3929" xr:uid="{00000000-0005-0000-0000-0000F90F0000}"/>
    <cellStyle name="Migliaia 7 4 4" xfId="3195" xr:uid="{00000000-0005-0000-0000-0000FA0F0000}"/>
    <cellStyle name="Migliaia 7 4 5" xfId="5284" xr:uid="{00000000-0005-0000-0000-0000FB0F0000}"/>
    <cellStyle name="Migliaia 7 4 6" xfId="6229" xr:uid="{00000000-0005-0000-0000-0000FC0F0000}"/>
    <cellStyle name="Migliaia 7 5" xfId="1228" xr:uid="{00000000-0005-0000-0000-0000FD0F0000}"/>
    <cellStyle name="Migliaia 7 5 2" xfId="3197" xr:uid="{00000000-0005-0000-0000-0000FE0F0000}"/>
    <cellStyle name="Migliaia 7 5 3" xfId="5286" xr:uid="{00000000-0005-0000-0000-0000FF0F0000}"/>
    <cellStyle name="Migliaia 7 5 4" xfId="6231" xr:uid="{00000000-0005-0000-0000-000000100000}"/>
    <cellStyle name="Migliaia 7 6" xfId="2698" xr:uid="{00000000-0005-0000-0000-000001100000}"/>
    <cellStyle name="Migliaia 7 7" xfId="5278" xr:uid="{00000000-0005-0000-0000-000002100000}"/>
    <cellStyle name="Migliaia 7 8" xfId="6223" xr:uid="{00000000-0005-0000-0000-000003100000}"/>
    <cellStyle name="Migliaia 8" xfId="1229" xr:uid="{00000000-0005-0000-0000-000004100000}"/>
    <cellStyle name="Migliaia 8 2" xfId="1230" xr:uid="{00000000-0005-0000-0000-000005100000}"/>
    <cellStyle name="Migliaia 8 2 2" xfId="1231" xr:uid="{00000000-0005-0000-0000-000006100000}"/>
    <cellStyle name="Migliaia 8 2 2 2" xfId="3931" xr:uid="{00000000-0005-0000-0000-000007100000}"/>
    <cellStyle name="Migliaia 8 2 2 3" xfId="5289" xr:uid="{00000000-0005-0000-0000-000008100000}"/>
    <cellStyle name="Migliaia 8 2 2 4" xfId="6234" xr:uid="{00000000-0005-0000-0000-000009100000}"/>
    <cellStyle name="Migliaia 8 2 3" xfId="2765" xr:uid="{00000000-0005-0000-0000-00000A100000}"/>
    <cellStyle name="Migliaia 8 2 4" xfId="5288" xr:uid="{00000000-0005-0000-0000-00000B100000}"/>
    <cellStyle name="Migliaia 8 2 5" xfId="6233" xr:uid="{00000000-0005-0000-0000-00000C100000}"/>
    <cellStyle name="Migliaia 8 3" xfId="1232" xr:uid="{00000000-0005-0000-0000-00000D100000}"/>
    <cellStyle name="Migliaia 8 3 2" xfId="1233" xr:uid="{00000000-0005-0000-0000-00000E100000}"/>
    <cellStyle name="Migliaia 8 3 2 2" xfId="1234" xr:uid="{00000000-0005-0000-0000-00000F100000}"/>
    <cellStyle name="Migliaia 8 3 2 2 2" xfId="5292" xr:uid="{00000000-0005-0000-0000-000010100000}"/>
    <cellStyle name="Migliaia 8 3 2 2 3" xfId="6237" xr:uid="{00000000-0005-0000-0000-000011100000}"/>
    <cellStyle name="Migliaia 8 3 2 3" xfId="3199" xr:uid="{00000000-0005-0000-0000-000012100000}"/>
    <cellStyle name="Migliaia 8 3 2 4" xfId="5291" xr:uid="{00000000-0005-0000-0000-000013100000}"/>
    <cellStyle name="Migliaia 8 3 2 5" xfId="6236" xr:uid="{00000000-0005-0000-0000-000014100000}"/>
    <cellStyle name="Migliaia 8 3 3" xfId="3200" xr:uid="{00000000-0005-0000-0000-000015100000}"/>
    <cellStyle name="Migliaia 8 3 3 2" xfId="3933" xr:uid="{00000000-0005-0000-0000-000016100000}"/>
    <cellStyle name="Migliaia 8 3 4" xfId="3932" xr:uid="{00000000-0005-0000-0000-000017100000}"/>
    <cellStyle name="Migliaia 8 3 5" xfId="3198" xr:uid="{00000000-0005-0000-0000-000018100000}"/>
    <cellStyle name="Migliaia 8 3 6" xfId="5290" xr:uid="{00000000-0005-0000-0000-000019100000}"/>
    <cellStyle name="Migliaia 8 3 7" xfId="6235" xr:uid="{00000000-0005-0000-0000-00001A100000}"/>
    <cellStyle name="Migliaia 8 4" xfId="1235" xr:uid="{00000000-0005-0000-0000-00001B100000}"/>
    <cellStyle name="Migliaia 8 4 2" xfId="1236" xr:uid="{00000000-0005-0000-0000-00001C100000}"/>
    <cellStyle name="Migliaia 8 4 2 2" xfId="3935" xr:uid="{00000000-0005-0000-0000-00001D100000}"/>
    <cellStyle name="Migliaia 8 4 2 3" xfId="3202" xr:uid="{00000000-0005-0000-0000-00001E100000}"/>
    <cellStyle name="Migliaia 8 4 2 4" xfId="5294" xr:uid="{00000000-0005-0000-0000-00001F100000}"/>
    <cellStyle name="Migliaia 8 4 2 5" xfId="6239" xr:uid="{00000000-0005-0000-0000-000020100000}"/>
    <cellStyle name="Migliaia 8 4 3" xfId="3934" xr:uid="{00000000-0005-0000-0000-000021100000}"/>
    <cellStyle name="Migliaia 8 4 4" xfId="3201" xr:uid="{00000000-0005-0000-0000-000022100000}"/>
    <cellStyle name="Migliaia 8 4 5" xfId="5293" xr:uid="{00000000-0005-0000-0000-000023100000}"/>
    <cellStyle name="Migliaia 8 4 6" xfId="6238" xr:uid="{00000000-0005-0000-0000-000024100000}"/>
    <cellStyle name="Migliaia 8 5" xfId="1237" xr:uid="{00000000-0005-0000-0000-000025100000}"/>
    <cellStyle name="Migliaia 8 5 2" xfId="3203" xr:uid="{00000000-0005-0000-0000-000026100000}"/>
    <cellStyle name="Migliaia 8 5 3" xfId="5295" xr:uid="{00000000-0005-0000-0000-000027100000}"/>
    <cellStyle name="Migliaia 8 5 4" xfId="6240" xr:uid="{00000000-0005-0000-0000-000028100000}"/>
    <cellStyle name="Migliaia 8 6" xfId="2699" xr:uid="{00000000-0005-0000-0000-000029100000}"/>
    <cellStyle name="Migliaia 8 7" xfId="5287" xr:uid="{00000000-0005-0000-0000-00002A100000}"/>
    <cellStyle name="Migliaia 8 8" xfId="6232" xr:uid="{00000000-0005-0000-0000-00002B100000}"/>
    <cellStyle name="Migliaia 9" xfId="1238" xr:uid="{00000000-0005-0000-0000-00002C100000}"/>
    <cellStyle name="Migliaia 9 2" xfId="1239" xr:uid="{00000000-0005-0000-0000-00002D100000}"/>
    <cellStyle name="Migliaia 9 2 2" xfId="1240" xr:uid="{00000000-0005-0000-0000-00002E100000}"/>
    <cellStyle name="Migliaia 9 2 2 2" xfId="3936" xr:uid="{00000000-0005-0000-0000-00002F100000}"/>
    <cellStyle name="Migliaia 9 2 2 3" xfId="5298" xr:uid="{00000000-0005-0000-0000-000030100000}"/>
    <cellStyle name="Migliaia 9 2 2 4" xfId="6243" xr:uid="{00000000-0005-0000-0000-000031100000}"/>
    <cellStyle name="Migliaia 9 2 3" xfId="2766" xr:uid="{00000000-0005-0000-0000-000032100000}"/>
    <cellStyle name="Migliaia 9 2 4" xfId="5297" xr:uid="{00000000-0005-0000-0000-000033100000}"/>
    <cellStyle name="Migliaia 9 2 5" xfId="6242" xr:uid="{00000000-0005-0000-0000-000034100000}"/>
    <cellStyle name="Migliaia 9 3" xfId="1241" xr:uid="{00000000-0005-0000-0000-000035100000}"/>
    <cellStyle name="Migliaia 9 3 2" xfId="1242" xr:uid="{00000000-0005-0000-0000-000036100000}"/>
    <cellStyle name="Migliaia 9 3 2 2" xfId="1243" xr:uid="{00000000-0005-0000-0000-000037100000}"/>
    <cellStyle name="Migliaia 9 3 2 2 2" xfId="5301" xr:uid="{00000000-0005-0000-0000-000038100000}"/>
    <cellStyle name="Migliaia 9 3 2 2 3" xfId="6246" xr:uid="{00000000-0005-0000-0000-000039100000}"/>
    <cellStyle name="Migliaia 9 3 2 3" xfId="3205" xr:uid="{00000000-0005-0000-0000-00003A100000}"/>
    <cellStyle name="Migliaia 9 3 2 4" xfId="5300" xr:uid="{00000000-0005-0000-0000-00003B100000}"/>
    <cellStyle name="Migliaia 9 3 2 5" xfId="6245" xr:uid="{00000000-0005-0000-0000-00003C100000}"/>
    <cellStyle name="Migliaia 9 3 3" xfId="3206" xr:uid="{00000000-0005-0000-0000-00003D100000}"/>
    <cellStyle name="Migliaia 9 3 3 2" xfId="3938" xr:uid="{00000000-0005-0000-0000-00003E100000}"/>
    <cellStyle name="Migliaia 9 3 4" xfId="3937" xr:uid="{00000000-0005-0000-0000-00003F100000}"/>
    <cellStyle name="Migliaia 9 3 5" xfId="3204" xr:uid="{00000000-0005-0000-0000-000040100000}"/>
    <cellStyle name="Migliaia 9 3 6" xfId="5299" xr:uid="{00000000-0005-0000-0000-000041100000}"/>
    <cellStyle name="Migliaia 9 3 7" xfId="6244" xr:uid="{00000000-0005-0000-0000-000042100000}"/>
    <cellStyle name="Migliaia 9 4" xfId="1244" xr:uid="{00000000-0005-0000-0000-000043100000}"/>
    <cellStyle name="Migliaia 9 4 2" xfId="1245" xr:uid="{00000000-0005-0000-0000-000044100000}"/>
    <cellStyle name="Migliaia 9 4 2 2" xfId="3940" xr:uid="{00000000-0005-0000-0000-000045100000}"/>
    <cellStyle name="Migliaia 9 4 2 3" xfId="3208" xr:uid="{00000000-0005-0000-0000-000046100000}"/>
    <cellStyle name="Migliaia 9 4 2 4" xfId="5303" xr:uid="{00000000-0005-0000-0000-000047100000}"/>
    <cellStyle name="Migliaia 9 4 2 5" xfId="6248" xr:uid="{00000000-0005-0000-0000-000048100000}"/>
    <cellStyle name="Migliaia 9 4 3" xfId="3939" xr:uid="{00000000-0005-0000-0000-000049100000}"/>
    <cellStyle name="Migliaia 9 4 4" xfId="3207" xr:uid="{00000000-0005-0000-0000-00004A100000}"/>
    <cellStyle name="Migliaia 9 4 5" xfId="5302" xr:uid="{00000000-0005-0000-0000-00004B100000}"/>
    <cellStyle name="Migliaia 9 4 6" xfId="6247" xr:uid="{00000000-0005-0000-0000-00004C100000}"/>
    <cellStyle name="Migliaia 9 5" xfId="1246" xr:uid="{00000000-0005-0000-0000-00004D100000}"/>
    <cellStyle name="Migliaia 9 5 2" xfId="3209" xr:uid="{00000000-0005-0000-0000-00004E100000}"/>
    <cellStyle name="Migliaia 9 5 3" xfId="5304" xr:uid="{00000000-0005-0000-0000-00004F100000}"/>
    <cellStyle name="Migliaia 9 5 4" xfId="6249" xr:uid="{00000000-0005-0000-0000-000050100000}"/>
    <cellStyle name="Migliaia 9 6" xfId="2700" xr:uid="{00000000-0005-0000-0000-000051100000}"/>
    <cellStyle name="Migliaia 9 7" xfId="5296" xr:uid="{00000000-0005-0000-0000-000052100000}"/>
    <cellStyle name="Migliaia 9 8" xfId="6241" xr:uid="{00000000-0005-0000-0000-000053100000}"/>
    <cellStyle name="Neutral 2" xfId="1247" xr:uid="{00000000-0005-0000-0000-000054100000}"/>
    <cellStyle name="Neutral 2 2" xfId="2706" xr:uid="{00000000-0005-0000-0000-000055100000}"/>
    <cellStyle name="Neutrale" xfId="1248" xr:uid="{00000000-0005-0000-0000-000056100000}"/>
    <cellStyle name="Normal" xfId="0" builtinId="0"/>
    <cellStyle name="Normal 10" xfId="1249" xr:uid="{00000000-0005-0000-0000-000058100000}"/>
    <cellStyle name="Normal 10 2" xfId="1250" xr:uid="{00000000-0005-0000-0000-000059100000}"/>
    <cellStyle name="Normal 11" xfId="1251" xr:uid="{00000000-0005-0000-0000-00005A100000}"/>
    <cellStyle name="Normal 11 2" xfId="4488" xr:uid="{00000000-0005-0000-0000-00005B100000}"/>
    <cellStyle name="Normal 11 2 2" xfId="5431" xr:uid="{00000000-0005-0000-0000-00005C100000}"/>
    <cellStyle name="Normal 11 2 3" xfId="6357" xr:uid="{00000000-0005-0000-0000-00005D100000}"/>
    <cellStyle name="Normal 11 2 4" xfId="6490" xr:uid="{00000000-0005-0000-0000-00005E100000}"/>
    <cellStyle name="Normal 11 3" xfId="3341" xr:uid="{00000000-0005-0000-0000-00005F100000}"/>
    <cellStyle name="Normal 11 3 2" xfId="5432" xr:uid="{00000000-0005-0000-0000-000060100000}"/>
    <cellStyle name="Normal 11 3 3" xfId="6347" xr:uid="{00000000-0005-0000-0000-000061100000}"/>
    <cellStyle name="Normal 11 3 4" xfId="6480" xr:uid="{00000000-0005-0000-0000-000062100000}"/>
    <cellStyle name="Normal 12" xfId="1252" xr:uid="{00000000-0005-0000-0000-000063100000}"/>
    <cellStyle name="Normal 12 2" xfId="1253" xr:uid="{00000000-0005-0000-0000-000064100000}"/>
    <cellStyle name="Normal 12 2 2" xfId="5306" xr:uid="{00000000-0005-0000-0000-000065100000}"/>
    <cellStyle name="Normal 12 2 3" xfId="6251" xr:uid="{00000000-0005-0000-0000-000066100000}"/>
    <cellStyle name="Normal 12 2 4" xfId="6384" xr:uid="{00000000-0005-0000-0000-000067100000}"/>
    <cellStyle name="Normal 12 3" xfId="3343" xr:uid="{00000000-0005-0000-0000-000068100000}"/>
    <cellStyle name="Normal 12 4" xfId="5305" xr:uid="{00000000-0005-0000-0000-000069100000}"/>
    <cellStyle name="Normal 12 5" xfId="6250" xr:uid="{00000000-0005-0000-0000-00006A100000}"/>
    <cellStyle name="Normal 12 6" xfId="6383" xr:uid="{00000000-0005-0000-0000-00006B100000}"/>
    <cellStyle name="Normal 13" xfId="1254" xr:uid="{00000000-0005-0000-0000-00006C100000}"/>
    <cellStyle name="Normal 14" xfId="1255" xr:uid="{00000000-0005-0000-0000-00006D100000}"/>
    <cellStyle name="Normal 15" xfId="1256" xr:uid="{00000000-0005-0000-0000-00006E100000}"/>
    <cellStyle name="Normal 16" xfId="1257" xr:uid="{00000000-0005-0000-0000-00006F100000}"/>
    <cellStyle name="Normal 16 2" xfId="1258" xr:uid="{00000000-0005-0000-0000-000070100000}"/>
    <cellStyle name="Normal 16 3" xfId="1259" xr:uid="{00000000-0005-0000-0000-000071100000}"/>
    <cellStyle name="Normal 16 3 2" xfId="5308" xr:uid="{00000000-0005-0000-0000-000072100000}"/>
    <cellStyle name="Normal 16 3 3" xfId="6253" xr:uid="{00000000-0005-0000-0000-000073100000}"/>
    <cellStyle name="Normal 16 3 4" xfId="6386" xr:uid="{00000000-0005-0000-0000-000074100000}"/>
    <cellStyle name="Normal 16 4" xfId="5307" xr:uid="{00000000-0005-0000-0000-000075100000}"/>
    <cellStyle name="Normal 16 5" xfId="6252" xr:uid="{00000000-0005-0000-0000-000076100000}"/>
    <cellStyle name="Normal 16 6" xfId="6385" xr:uid="{00000000-0005-0000-0000-000077100000}"/>
    <cellStyle name="Normal 17" xfId="1260" xr:uid="{00000000-0005-0000-0000-000078100000}"/>
    <cellStyle name="Normal 17 2" xfId="1261" xr:uid="{00000000-0005-0000-0000-000079100000}"/>
    <cellStyle name="Normal 18" xfId="1262" xr:uid="{00000000-0005-0000-0000-00007A100000}"/>
    <cellStyle name="Normal 18 2" xfId="1263" xr:uid="{00000000-0005-0000-0000-00007B100000}"/>
    <cellStyle name="Normal 19" xfId="1264" xr:uid="{00000000-0005-0000-0000-00007C100000}"/>
    <cellStyle name="Normal 19 2" xfId="1265" xr:uid="{00000000-0005-0000-0000-00007D100000}"/>
    <cellStyle name="Normal 19 3" xfId="1266" xr:uid="{00000000-0005-0000-0000-00007E100000}"/>
    <cellStyle name="Normal 19 3 2" xfId="5310" xr:uid="{00000000-0005-0000-0000-00007F100000}"/>
    <cellStyle name="Normal 19 3 3" xfId="6255" xr:uid="{00000000-0005-0000-0000-000080100000}"/>
    <cellStyle name="Normal 19 3 4" xfId="6388" xr:uid="{00000000-0005-0000-0000-000081100000}"/>
    <cellStyle name="Normal 19 4" xfId="5309" xr:uid="{00000000-0005-0000-0000-000082100000}"/>
    <cellStyle name="Normal 19 5" xfId="6254" xr:uid="{00000000-0005-0000-0000-000083100000}"/>
    <cellStyle name="Normal 19 6" xfId="6387" xr:uid="{00000000-0005-0000-0000-000084100000}"/>
    <cellStyle name="Normal 2" xfId="1267" xr:uid="{00000000-0005-0000-0000-000085100000}"/>
    <cellStyle name="Normal 2 2" xfId="1268" xr:uid="{00000000-0005-0000-0000-000086100000}"/>
    <cellStyle name="Normal 2 2 2" xfId="1269" xr:uid="{00000000-0005-0000-0000-000087100000}"/>
    <cellStyle name="Normal 2 2 2 2" xfId="1270" xr:uid="{00000000-0005-0000-0000-000088100000}"/>
    <cellStyle name="Normal 2 2 2 2 2" xfId="1271" xr:uid="{00000000-0005-0000-0000-000089100000}"/>
    <cellStyle name="Normal 2 2 2 2 2 2" xfId="1272" xr:uid="{00000000-0005-0000-0000-00008A100000}"/>
    <cellStyle name="Normal 2 2 2 2 2 2 2" xfId="5314" xr:uid="{00000000-0005-0000-0000-00008B100000}"/>
    <cellStyle name="Normal 2 2 2 2 2 2 3" xfId="6259" xr:uid="{00000000-0005-0000-0000-00008C100000}"/>
    <cellStyle name="Normal 2 2 2 2 2 2 4" xfId="6392" xr:uid="{00000000-0005-0000-0000-00008D100000}"/>
    <cellStyle name="Normal 2 2 2 2 2 3" xfId="5313" xr:uid="{00000000-0005-0000-0000-00008E100000}"/>
    <cellStyle name="Normal 2 2 2 2 2 4" xfId="6258" xr:uid="{00000000-0005-0000-0000-00008F100000}"/>
    <cellStyle name="Normal 2 2 2 2 2 5" xfId="6391" xr:uid="{00000000-0005-0000-0000-000090100000}"/>
    <cellStyle name="Normal 2 2 2 2 3" xfId="1273" xr:uid="{00000000-0005-0000-0000-000091100000}"/>
    <cellStyle name="Normal 2 2 2 2 3 2" xfId="5315" xr:uid="{00000000-0005-0000-0000-000092100000}"/>
    <cellStyle name="Normal 2 2 2 2 3 3" xfId="6260" xr:uid="{00000000-0005-0000-0000-000093100000}"/>
    <cellStyle name="Normal 2 2 2 2 3 4" xfId="6393" xr:uid="{00000000-0005-0000-0000-000094100000}"/>
    <cellStyle name="Normal 2 2 2 2 4" xfId="3211" xr:uid="{00000000-0005-0000-0000-000095100000}"/>
    <cellStyle name="Normal 2 2 2 2 5" xfId="5312" xr:uid="{00000000-0005-0000-0000-000096100000}"/>
    <cellStyle name="Normal 2 2 2 2 6" xfId="6257" xr:uid="{00000000-0005-0000-0000-000097100000}"/>
    <cellStyle name="Normal 2 2 2 2 7" xfId="6390" xr:uid="{00000000-0005-0000-0000-000098100000}"/>
    <cellStyle name="Normal 2 2 2 3" xfId="3941" xr:uid="{00000000-0005-0000-0000-000099100000}"/>
    <cellStyle name="Normal 2 2 2 4" xfId="3210" xr:uid="{00000000-0005-0000-0000-00009A100000}"/>
    <cellStyle name="Normal 2 2 3" xfId="1274" xr:uid="{00000000-0005-0000-0000-00009B100000}"/>
    <cellStyle name="Normal 2 2 3 2" xfId="1275" xr:uid="{00000000-0005-0000-0000-00009C100000}"/>
    <cellStyle name="Normal 2 2 3 2 2" xfId="1276" xr:uid="{00000000-0005-0000-0000-00009D100000}"/>
    <cellStyle name="Normal 2 2 3 2 2 2" xfId="5318" xr:uid="{00000000-0005-0000-0000-00009E100000}"/>
    <cellStyle name="Normal 2 2 3 2 2 3" xfId="6263" xr:uid="{00000000-0005-0000-0000-00009F100000}"/>
    <cellStyle name="Normal 2 2 3 2 2 4" xfId="6396" xr:uid="{00000000-0005-0000-0000-0000A0100000}"/>
    <cellStyle name="Normal 2 2 3 2 3" xfId="5317" xr:uid="{00000000-0005-0000-0000-0000A1100000}"/>
    <cellStyle name="Normal 2 2 3 2 4" xfId="6262" xr:uid="{00000000-0005-0000-0000-0000A2100000}"/>
    <cellStyle name="Normal 2 2 3 2 5" xfId="6395" xr:uid="{00000000-0005-0000-0000-0000A3100000}"/>
    <cellStyle name="Normal 2 2 3 3" xfId="1277" xr:uid="{00000000-0005-0000-0000-0000A4100000}"/>
    <cellStyle name="Normal 2 2 3 3 2" xfId="5319" xr:uid="{00000000-0005-0000-0000-0000A5100000}"/>
    <cellStyle name="Normal 2 2 3 3 3" xfId="6264" xr:uid="{00000000-0005-0000-0000-0000A6100000}"/>
    <cellStyle name="Normal 2 2 3 3 4" xfId="6397" xr:uid="{00000000-0005-0000-0000-0000A7100000}"/>
    <cellStyle name="Normal 2 2 3 4" xfId="5316" xr:uid="{00000000-0005-0000-0000-0000A8100000}"/>
    <cellStyle name="Normal 2 2 3 5" xfId="6261" xr:uid="{00000000-0005-0000-0000-0000A9100000}"/>
    <cellStyle name="Normal 2 2 3 6" xfId="6394" xr:uid="{00000000-0005-0000-0000-0000AA100000}"/>
    <cellStyle name="Normal 2 2 4" xfId="1278" xr:uid="{00000000-0005-0000-0000-0000AB100000}"/>
    <cellStyle name="Normal 2 2 4 2" xfId="1279" xr:uid="{00000000-0005-0000-0000-0000AC100000}"/>
    <cellStyle name="Normal 2 2 4 2 2" xfId="5321" xr:uid="{00000000-0005-0000-0000-0000AD100000}"/>
    <cellStyle name="Normal 2 2 4 2 3" xfId="6266" xr:uid="{00000000-0005-0000-0000-0000AE100000}"/>
    <cellStyle name="Normal 2 2 4 2 4" xfId="6399" xr:uid="{00000000-0005-0000-0000-0000AF100000}"/>
    <cellStyle name="Normal 2 2 4 3" xfId="5320" xr:uid="{00000000-0005-0000-0000-0000B0100000}"/>
    <cellStyle name="Normal 2 2 4 4" xfId="6265" xr:uid="{00000000-0005-0000-0000-0000B1100000}"/>
    <cellStyle name="Normal 2 2 4 5" xfId="6398" xr:uid="{00000000-0005-0000-0000-0000B2100000}"/>
    <cellStyle name="Normal 2 2 5" xfId="1280" xr:uid="{00000000-0005-0000-0000-0000B3100000}"/>
    <cellStyle name="Normal 2 2 5 2" xfId="5322" xr:uid="{00000000-0005-0000-0000-0000B4100000}"/>
    <cellStyle name="Normal 2 2 5 3" xfId="6267" xr:uid="{00000000-0005-0000-0000-0000B5100000}"/>
    <cellStyle name="Normal 2 2 5 4" xfId="6400" xr:uid="{00000000-0005-0000-0000-0000B6100000}"/>
    <cellStyle name="Normal 2 2 6" xfId="5311" xr:uid="{00000000-0005-0000-0000-0000B7100000}"/>
    <cellStyle name="Normal 2 2 7" xfId="6256" xr:uid="{00000000-0005-0000-0000-0000B8100000}"/>
    <cellStyle name="Normal 2 2 8" xfId="6389" xr:uid="{00000000-0005-0000-0000-0000B9100000}"/>
    <cellStyle name="Normal 2 3" xfId="1281" xr:uid="{00000000-0005-0000-0000-0000BA100000}"/>
    <cellStyle name="Normal 2 3 2" xfId="3212" xr:uid="{00000000-0005-0000-0000-0000BB100000}"/>
    <cellStyle name="Normal 2 4" xfId="1282" xr:uid="{00000000-0005-0000-0000-0000BC100000}"/>
    <cellStyle name="Normal 2 4 2" xfId="1283" xr:uid="{00000000-0005-0000-0000-0000BD100000}"/>
    <cellStyle name="Normal 2 4 2 2" xfId="1284" xr:uid="{00000000-0005-0000-0000-0000BE100000}"/>
    <cellStyle name="Normal 2 4 2 2 2" xfId="5325" xr:uid="{00000000-0005-0000-0000-0000BF100000}"/>
    <cellStyle name="Normal 2 4 2 2 3" xfId="6270" xr:uid="{00000000-0005-0000-0000-0000C0100000}"/>
    <cellStyle name="Normal 2 4 2 2 4" xfId="6403" xr:uid="{00000000-0005-0000-0000-0000C1100000}"/>
    <cellStyle name="Normal 2 4 2 3" xfId="3942" xr:uid="{00000000-0005-0000-0000-0000C2100000}"/>
    <cellStyle name="Normal 2 4 2 4" xfId="5324" xr:uid="{00000000-0005-0000-0000-0000C3100000}"/>
    <cellStyle name="Normal 2 4 2 5" xfId="6269" xr:uid="{00000000-0005-0000-0000-0000C4100000}"/>
    <cellStyle name="Normal 2 4 2 6" xfId="6402" xr:uid="{00000000-0005-0000-0000-0000C5100000}"/>
    <cellStyle name="Normal 2 4 3" xfId="1285" xr:uid="{00000000-0005-0000-0000-0000C6100000}"/>
    <cellStyle name="Normal 2 4 3 2" xfId="5326" xr:uid="{00000000-0005-0000-0000-0000C7100000}"/>
    <cellStyle name="Normal 2 4 3 3" xfId="6271" xr:uid="{00000000-0005-0000-0000-0000C8100000}"/>
    <cellStyle name="Normal 2 4 3 4" xfId="6404" xr:uid="{00000000-0005-0000-0000-0000C9100000}"/>
    <cellStyle name="Normal 2 4 4" xfId="3213" xr:uid="{00000000-0005-0000-0000-0000CA100000}"/>
    <cellStyle name="Normal 2 4 5" xfId="5323" xr:uid="{00000000-0005-0000-0000-0000CB100000}"/>
    <cellStyle name="Normal 2 4 6" xfId="6268" xr:uid="{00000000-0005-0000-0000-0000CC100000}"/>
    <cellStyle name="Normal 2 4 7" xfId="6401" xr:uid="{00000000-0005-0000-0000-0000CD100000}"/>
    <cellStyle name="Normal 2 5" xfId="1286" xr:uid="{00000000-0005-0000-0000-0000CE100000}"/>
    <cellStyle name="Normal 2_Plants" xfId="1287" xr:uid="{00000000-0005-0000-0000-0000CF100000}"/>
    <cellStyle name="Normal 20" xfId="1288" xr:uid="{00000000-0005-0000-0000-0000D0100000}"/>
    <cellStyle name="Normal 21" xfId="1289" xr:uid="{00000000-0005-0000-0000-0000D1100000}"/>
    <cellStyle name="Normal 22" xfId="1290" xr:uid="{00000000-0005-0000-0000-0000D2100000}"/>
    <cellStyle name="Normal 23" xfId="1291" xr:uid="{00000000-0005-0000-0000-0000D3100000}"/>
    <cellStyle name="Normal 24" xfId="1292" xr:uid="{00000000-0005-0000-0000-0000D4100000}"/>
    <cellStyle name="Normal 25" xfId="1293" xr:uid="{00000000-0005-0000-0000-0000D5100000}"/>
    <cellStyle name="Normal 26" xfId="1294" xr:uid="{00000000-0005-0000-0000-0000D6100000}"/>
    <cellStyle name="Normal 27" xfId="1295" xr:uid="{00000000-0005-0000-0000-0000D7100000}"/>
    <cellStyle name="Normal 28" xfId="1296" xr:uid="{00000000-0005-0000-0000-0000D8100000}"/>
    <cellStyle name="Normal 29" xfId="1297" xr:uid="{00000000-0005-0000-0000-0000D9100000}"/>
    <cellStyle name="Normal 29 2" xfId="1298" xr:uid="{00000000-0005-0000-0000-0000DA100000}"/>
    <cellStyle name="Normal 29 2 2" xfId="5328" xr:uid="{00000000-0005-0000-0000-0000DB100000}"/>
    <cellStyle name="Normal 29 2 3" xfId="6273" xr:uid="{00000000-0005-0000-0000-0000DC100000}"/>
    <cellStyle name="Normal 29 2 4" xfId="6406" xr:uid="{00000000-0005-0000-0000-0000DD100000}"/>
    <cellStyle name="Normal 29 3" xfId="5327" xr:uid="{00000000-0005-0000-0000-0000DE100000}"/>
    <cellStyle name="Normal 29 4" xfId="6272" xr:uid="{00000000-0005-0000-0000-0000DF100000}"/>
    <cellStyle name="Normal 29 5" xfId="6405" xr:uid="{00000000-0005-0000-0000-0000E0100000}"/>
    <cellStyle name="Normal 3" xfId="1299" xr:uid="{00000000-0005-0000-0000-0000E1100000}"/>
    <cellStyle name="Normal 3 10" xfId="1300" xr:uid="{00000000-0005-0000-0000-0000E2100000}"/>
    <cellStyle name="Normal 3 11" xfId="1301" xr:uid="{00000000-0005-0000-0000-0000E3100000}"/>
    <cellStyle name="Normal 3 12" xfId="1302" xr:uid="{00000000-0005-0000-0000-0000E4100000}"/>
    <cellStyle name="Normal 3 13" xfId="1303" xr:uid="{00000000-0005-0000-0000-0000E5100000}"/>
    <cellStyle name="Normal 3 14" xfId="1304" xr:uid="{00000000-0005-0000-0000-0000E6100000}"/>
    <cellStyle name="Normal 3 15" xfId="1305" xr:uid="{00000000-0005-0000-0000-0000E7100000}"/>
    <cellStyle name="Normal 3 16" xfId="1306" xr:uid="{00000000-0005-0000-0000-0000E8100000}"/>
    <cellStyle name="Normal 3 16 2" xfId="5330" xr:uid="{00000000-0005-0000-0000-0000E9100000}"/>
    <cellStyle name="Normal 3 16 3" xfId="6275" xr:uid="{00000000-0005-0000-0000-0000EA100000}"/>
    <cellStyle name="Normal 3 16 4" xfId="6408" xr:uid="{00000000-0005-0000-0000-0000EB100000}"/>
    <cellStyle name="Normal 3 17" xfId="5329" xr:uid="{00000000-0005-0000-0000-0000EC100000}"/>
    <cellStyle name="Normal 3 18" xfId="6274" xr:uid="{00000000-0005-0000-0000-0000ED100000}"/>
    <cellStyle name="Normal 3 19" xfId="6407" xr:uid="{00000000-0005-0000-0000-0000EE100000}"/>
    <cellStyle name="Normal 3 2" xfId="1307" xr:uid="{00000000-0005-0000-0000-0000EF100000}"/>
    <cellStyle name="Normal 3 2 2" xfId="1308" xr:uid="{00000000-0005-0000-0000-0000F0100000}"/>
    <cellStyle name="Normal 3 2 2 2" xfId="1309" xr:uid="{00000000-0005-0000-0000-0000F1100000}"/>
    <cellStyle name="Normal 3 2 2 3" xfId="1310" xr:uid="{00000000-0005-0000-0000-0000F2100000}"/>
    <cellStyle name="Normal 3 2 2 3 2" xfId="1311" xr:uid="{00000000-0005-0000-0000-0000F3100000}"/>
    <cellStyle name="Normal 3 2 2 3 2 2" xfId="5334" xr:uid="{00000000-0005-0000-0000-0000F4100000}"/>
    <cellStyle name="Normal 3 2 2 3 2 3" xfId="6279" xr:uid="{00000000-0005-0000-0000-0000F5100000}"/>
    <cellStyle name="Normal 3 2 2 3 2 4" xfId="6412" xr:uid="{00000000-0005-0000-0000-0000F6100000}"/>
    <cellStyle name="Normal 3 2 2 3 3" xfId="5333" xr:uid="{00000000-0005-0000-0000-0000F7100000}"/>
    <cellStyle name="Normal 3 2 2 3 4" xfId="6278" xr:uid="{00000000-0005-0000-0000-0000F8100000}"/>
    <cellStyle name="Normal 3 2 2 3 5" xfId="6411" xr:uid="{00000000-0005-0000-0000-0000F9100000}"/>
    <cellStyle name="Normal 3 2 2 4" xfId="1312" xr:uid="{00000000-0005-0000-0000-0000FA100000}"/>
    <cellStyle name="Normal 3 2 2 4 2" xfId="5335" xr:uid="{00000000-0005-0000-0000-0000FB100000}"/>
    <cellStyle name="Normal 3 2 2 4 3" xfId="6280" xr:uid="{00000000-0005-0000-0000-0000FC100000}"/>
    <cellStyle name="Normal 3 2 2 4 4" xfId="6413" xr:uid="{00000000-0005-0000-0000-0000FD100000}"/>
    <cellStyle name="Normal 3 2 2 5" xfId="5332" xr:uid="{00000000-0005-0000-0000-0000FE100000}"/>
    <cellStyle name="Normal 3 2 2 6" xfId="6277" xr:uid="{00000000-0005-0000-0000-0000FF100000}"/>
    <cellStyle name="Normal 3 2 2 7" xfId="6410" xr:uid="{00000000-0005-0000-0000-000000110000}"/>
    <cellStyle name="Normal 3 2 3" xfId="1313" xr:uid="{00000000-0005-0000-0000-000001110000}"/>
    <cellStyle name="Normal 3 2 3 2" xfId="1314" xr:uid="{00000000-0005-0000-0000-000002110000}"/>
    <cellStyle name="Normal 3 2 3 2 2" xfId="1315" xr:uid="{00000000-0005-0000-0000-000003110000}"/>
    <cellStyle name="Normal 3 2 3 2 2 2" xfId="5338" xr:uid="{00000000-0005-0000-0000-000004110000}"/>
    <cellStyle name="Normal 3 2 3 2 2 3" xfId="6283" xr:uid="{00000000-0005-0000-0000-000005110000}"/>
    <cellStyle name="Normal 3 2 3 2 2 4" xfId="6416" xr:uid="{00000000-0005-0000-0000-000006110000}"/>
    <cellStyle name="Normal 3 2 3 2 3" xfId="5337" xr:uid="{00000000-0005-0000-0000-000007110000}"/>
    <cellStyle name="Normal 3 2 3 2 4" xfId="6282" xr:uid="{00000000-0005-0000-0000-000008110000}"/>
    <cellStyle name="Normal 3 2 3 2 5" xfId="6415" xr:uid="{00000000-0005-0000-0000-000009110000}"/>
    <cellStyle name="Normal 3 2 3 3" xfId="1316" xr:uid="{00000000-0005-0000-0000-00000A110000}"/>
    <cellStyle name="Normal 3 2 3 3 2" xfId="5339" xr:uid="{00000000-0005-0000-0000-00000B110000}"/>
    <cellStyle name="Normal 3 2 3 3 3" xfId="6284" xr:uid="{00000000-0005-0000-0000-00000C110000}"/>
    <cellStyle name="Normal 3 2 3 3 4" xfId="6417" xr:uid="{00000000-0005-0000-0000-00000D110000}"/>
    <cellStyle name="Normal 3 2 3 4" xfId="3943" xr:uid="{00000000-0005-0000-0000-00000E110000}"/>
    <cellStyle name="Normal 3 2 3 4 2" xfId="5433" xr:uid="{00000000-0005-0000-0000-00000F110000}"/>
    <cellStyle name="Normal 3 2 3 4 3" xfId="6352" xr:uid="{00000000-0005-0000-0000-000010110000}"/>
    <cellStyle name="Normal 3 2 3 4 4" xfId="6485" xr:uid="{00000000-0005-0000-0000-000011110000}"/>
    <cellStyle name="Normal 3 2 3 5" xfId="5336" xr:uid="{00000000-0005-0000-0000-000012110000}"/>
    <cellStyle name="Normal 3 2 3 6" xfId="6281" xr:uid="{00000000-0005-0000-0000-000013110000}"/>
    <cellStyle name="Normal 3 2 3 7" xfId="6414" xr:uid="{00000000-0005-0000-0000-000014110000}"/>
    <cellStyle name="Normal 3 2 4" xfId="1317" xr:uid="{00000000-0005-0000-0000-000015110000}"/>
    <cellStyle name="Normal 3 2 4 2" xfId="1318" xr:uid="{00000000-0005-0000-0000-000016110000}"/>
    <cellStyle name="Normal 3 2 4 2 2" xfId="5341" xr:uid="{00000000-0005-0000-0000-000017110000}"/>
    <cellStyle name="Normal 3 2 4 2 3" xfId="6286" xr:uid="{00000000-0005-0000-0000-000018110000}"/>
    <cellStyle name="Normal 3 2 4 2 4" xfId="6419" xr:uid="{00000000-0005-0000-0000-000019110000}"/>
    <cellStyle name="Normal 3 2 4 3" xfId="5340" xr:uid="{00000000-0005-0000-0000-00001A110000}"/>
    <cellStyle name="Normal 3 2 4 4" xfId="6285" xr:uid="{00000000-0005-0000-0000-00001B110000}"/>
    <cellStyle name="Normal 3 2 4 5" xfId="6418" xr:uid="{00000000-0005-0000-0000-00001C110000}"/>
    <cellStyle name="Normal 3 2 5" xfId="1319" xr:uid="{00000000-0005-0000-0000-00001D110000}"/>
    <cellStyle name="Normal 3 2 5 2" xfId="5342" xr:uid="{00000000-0005-0000-0000-00001E110000}"/>
    <cellStyle name="Normal 3 2 5 3" xfId="6287" xr:uid="{00000000-0005-0000-0000-00001F110000}"/>
    <cellStyle name="Normal 3 2 5 4" xfId="6420" xr:uid="{00000000-0005-0000-0000-000020110000}"/>
    <cellStyle name="Normal 3 2 6" xfId="3214" xr:uid="{00000000-0005-0000-0000-000021110000}"/>
    <cellStyle name="Normal 3 2 6 2" xfId="5434" xr:uid="{00000000-0005-0000-0000-000022110000}"/>
    <cellStyle name="Normal 3 2 6 3" xfId="6342" xr:uid="{00000000-0005-0000-0000-000023110000}"/>
    <cellStyle name="Normal 3 2 6 4" xfId="6475" xr:uid="{00000000-0005-0000-0000-000024110000}"/>
    <cellStyle name="Normal 3 2 7" xfId="5331" xr:uid="{00000000-0005-0000-0000-000025110000}"/>
    <cellStyle name="Normal 3 2 8" xfId="6276" xr:uid="{00000000-0005-0000-0000-000026110000}"/>
    <cellStyle name="Normal 3 2 9" xfId="6409" xr:uid="{00000000-0005-0000-0000-000027110000}"/>
    <cellStyle name="Normal 3 3" xfId="1320" xr:uid="{00000000-0005-0000-0000-000028110000}"/>
    <cellStyle name="Normal 3 3 2" xfId="1321" xr:uid="{00000000-0005-0000-0000-000029110000}"/>
    <cellStyle name="Normal 3 3 2 2" xfId="1322" xr:uid="{00000000-0005-0000-0000-00002A110000}"/>
    <cellStyle name="Normal 3 3 2 2 2" xfId="1323" xr:uid="{00000000-0005-0000-0000-00002B110000}"/>
    <cellStyle name="Normal 3 3 2 2 2 2" xfId="5346" xr:uid="{00000000-0005-0000-0000-00002C110000}"/>
    <cellStyle name="Normal 3 3 2 2 2 3" xfId="6291" xr:uid="{00000000-0005-0000-0000-00002D110000}"/>
    <cellStyle name="Normal 3 3 2 2 2 4" xfId="6424" xr:uid="{00000000-0005-0000-0000-00002E110000}"/>
    <cellStyle name="Normal 3 3 2 2 3" xfId="5345" xr:uid="{00000000-0005-0000-0000-00002F110000}"/>
    <cellStyle name="Normal 3 3 2 2 4" xfId="6290" xr:uid="{00000000-0005-0000-0000-000030110000}"/>
    <cellStyle name="Normal 3 3 2 2 5" xfId="6423" xr:uid="{00000000-0005-0000-0000-000031110000}"/>
    <cellStyle name="Normal 3 3 2 3" xfId="1324" xr:uid="{00000000-0005-0000-0000-000032110000}"/>
    <cellStyle name="Normal 3 3 2 3 2" xfId="5347" xr:uid="{00000000-0005-0000-0000-000033110000}"/>
    <cellStyle name="Normal 3 3 2 3 3" xfId="6292" xr:uid="{00000000-0005-0000-0000-000034110000}"/>
    <cellStyle name="Normal 3 3 2 3 4" xfId="6425" xr:uid="{00000000-0005-0000-0000-000035110000}"/>
    <cellStyle name="Normal 3 3 2 4" xfId="3944" xr:uid="{00000000-0005-0000-0000-000036110000}"/>
    <cellStyle name="Normal 3 3 2 4 2" xfId="5435" xr:uid="{00000000-0005-0000-0000-000037110000}"/>
    <cellStyle name="Normal 3 3 2 4 3" xfId="6353" xr:uid="{00000000-0005-0000-0000-000038110000}"/>
    <cellStyle name="Normal 3 3 2 4 4" xfId="6486" xr:uid="{00000000-0005-0000-0000-000039110000}"/>
    <cellStyle name="Normal 3 3 2 5" xfId="5344" xr:uid="{00000000-0005-0000-0000-00003A110000}"/>
    <cellStyle name="Normal 3 3 2 6" xfId="6289" xr:uid="{00000000-0005-0000-0000-00003B110000}"/>
    <cellStyle name="Normal 3 3 2 7" xfId="6422" xr:uid="{00000000-0005-0000-0000-00003C110000}"/>
    <cellStyle name="Normal 3 3 3" xfId="1325" xr:uid="{00000000-0005-0000-0000-00003D110000}"/>
    <cellStyle name="Normal 3 3 3 2" xfId="1326" xr:uid="{00000000-0005-0000-0000-00003E110000}"/>
    <cellStyle name="Normal 3 3 3 2 2" xfId="5349" xr:uid="{00000000-0005-0000-0000-00003F110000}"/>
    <cellStyle name="Normal 3 3 3 2 3" xfId="6294" xr:uid="{00000000-0005-0000-0000-000040110000}"/>
    <cellStyle name="Normal 3 3 3 2 4" xfId="6427" xr:uid="{00000000-0005-0000-0000-000041110000}"/>
    <cellStyle name="Normal 3 3 3 3" xfId="5348" xr:uid="{00000000-0005-0000-0000-000042110000}"/>
    <cellStyle name="Normal 3 3 3 4" xfId="6293" xr:uid="{00000000-0005-0000-0000-000043110000}"/>
    <cellStyle name="Normal 3 3 3 5" xfId="6426" xr:uid="{00000000-0005-0000-0000-000044110000}"/>
    <cellStyle name="Normal 3 3 4" xfId="1327" xr:uid="{00000000-0005-0000-0000-000045110000}"/>
    <cellStyle name="Normal 3 3 4 2" xfId="5350" xr:uid="{00000000-0005-0000-0000-000046110000}"/>
    <cellStyle name="Normal 3 3 4 3" xfId="6295" xr:uid="{00000000-0005-0000-0000-000047110000}"/>
    <cellStyle name="Normal 3 3 4 4" xfId="6428" xr:uid="{00000000-0005-0000-0000-000048110000}"/>
    <cellStyle name="Normal 3 3 5" xfId="3215" xr:uid="{00000000-0005-0000-0000-000049110000}"/>
    <cellStyle name="Normal 3 3 5 2" xfId="5436" xr:uid="{00000000-0005-0000-0000-00004A110000}"/>
    <cellStyle name="Normal 3 3 5 3" xfId="6343" xr:uid="{00000000-0005-0000-0000-00004B110000}"/>
    <cellStyle name="Normal 3 3 5 4" xfId="6476" xr:uid="{00000000-0005-0000-0000-00004C110000}"/>
    <cellStyle name="Normal 3 3 6" xfId="5343" xr:uid="{00000000-0005-0000-0000-00004D110000}"/>
    <cellStyle name="Normal 3 3 7" xfId="6288" xr:uid="{00000000-0005-0000-0000-00004E110000}"/>
    <cellStyle name="Normal 3 3 8" xfId="6421" xr:uid="{00000000-0005-0000-0000-00004F110000}"/>
    <cellStyle name="Normal 3 4" xfId="1328" xr:uid="{00000000-0005-0000-0000-000050110000}"/>
    <cellStyle name="Normal 3 4 2" xfId="1329" xr:uid="{00000000-0005-0000-0000-000051110000}"/>
    <cellStyle name="Normal 3 5" xfId="1330" xr:uid="{00000000-0005-0000-0000-000052110000}"/>
    <cellStyle name="Normal 3 6" xfId="1331" xr:uid="{00000000-0005-0000-0000-000053110000}"/>
    <cellStyle name="Normal 3 6 2" xfId="1332" xr:uid="{00000000-0005-0000-0000-000054110000}"/>
    <cellStyle name="Normal 3 6 2 2" xfId="5352" xr:uid="{00000000-0005-0000-0000-000055110000}"/>
    <cellStyle name="Normal 3 6 2 3" xfId="6297" xr:uid="{00000000-0005-0000-0000-000056110000}"/>
    <cellStyle name="Normal 3 6 2 4" xfId="6430" xr:uid="{00000000-0005-0000-0000-000057110000}"/>
    <cellStyle name="Normal 3 6 3" xfId="5351" xr:uid="{00000000-0005-0000-0000-000058110000}"/>
    <cellStyle name="Normal 3 6 4" xfId="6296" xr:uid="{00000000-0005-0000-0000-000059110000}"/>
    <cellStyle name="Normal 3 6 5" xfId="6429" xr:uid="{00000000-0005-0000-0000-00005A110000}"/>
    <cellStyle name="Normal 3 7" xfId="1333" xr:uid="{00000000-0005-0000-0000-00005B110000}"/>
    <cellStyle name="Normal 3 8" xfId="1334" xr:uid="{00000000-0005-0000-0000-00005C110000}"/>
    <cellStyle name="Normal 3 9" xfId="1335" xr:uid="{00000000-0005-0000-0000-00005D110000}"/>
    <cellStyle name="Normal 30" xfId="2579" xr:uid="{00000000-0005-0000-0000-00005E110000}"/>
    <cellStyle name="Normal 30 2" xfId="5437" xr:uid="{00000000-0005-0000-0000-00005F110000}"/>
    <cellStyle name="Normal 30 3" xfId="6334" xr:uid="{00000000-0005-0000-0000-000060110000}"/>
    <cellStyle name="Normal 30 4" xfId="6467" xr:uid="{00000000-0005-0000-0000-000061110000}"/>
    <cellStyle name="Normal 31" xfId="1336" xr:uid="{00000000-0005-0000-0000-000062110000}"/>
    <cellStyle name="Normal 32" xfId="1337" xr:uid="{00000000-0005-0000-0000-000063110000}"/>
    <cellStyle name="Normal 33" xfId="1338" xr:uid="{00000000-0005-0000-0000-000064110000}"/>
    <cellStyle name="Normal 34" xfId="1339" xr:uid="{00000000-0005-0000-0000-000065110000}"/>
    <cellStyle name="Normal 35" xfId="6493" xr:uid="{092B1CCA-1E04-4659-B540-396FB6A5B018}"/>
    <cellStyle name="Normal 4" xfId="1340" xr:uid="{00000000-0005-0000-0000-000066110000}"/>
    <cellStyle name="Normal 4 10" xfId="1341" xr:uid="{00000000-0005-0000-0000-000067110000}"/>
    <cellStyle name="Normal 4 11" xfId="1342" xr:uid="{00000000-0005-0000-0000-000068110000}"/>
    <cellStyle name="Normal 4 12" xfId="1343" xr:uid="{00000000-0005-0000-0000-000069110000}"/>
    <cellStyle name="Normal 4 13" xfId="1344" xr:uid="{00000000-0005-0000-0000-00006A110000}"/>
    <cellStyle name="Normal 4 14" xfId="1345" xr:uid="{00000000-0005-0000-0000-00006B110000}"/>
    <cellStyle name="Normal 4 15" xfId="1346" xr:uid="{00000000-0005-0000-0000-00006C110000}"/>
    <cellStyle name="Normal 4 2" xfId="1347" xr:uid="{00000000-0005-0000-0000-00006D110000}"/>
    <cellStyle name="Normal 4 2 2" xfId="3945" xr:uid="{00000000-0005-0000-0000-00006E110000}"/>
    <cellStyle name="Normal 4 3" xfId="1348" xr:uid="{00000000-0005-0000-0000-00006F110000}"/>
    <cellStyle name="Normal 4 4" xfId="1349" xr:uid="{00000000-0005-0000-0000-000070110000}"/>
    <cellStyle name="Normal 4 5" xfId="1350" xr:uid="{00000000-0005-0000-0000-000071110000}"/>
    <cellStyle name="Normal 4 6" xfId="1351" xr:uid="{00000000-0005-0000-0000-000072110000}"/>
    <cellStyle name="Normal 4 7" xfId="1352" xr:uid="{00000000-0005-0000-0000-000073110000}"/>
    <cellStyle name="Normal 4 8" xfId="1353" xr:uid="{00000000-0005-0000-0000-000074110000}"/>
    <cellStyle name="Normal 4 9" xfId="1354" xr:uid="{00000000-0005-0000-0000-000075110000}"/>
    <cellStyle name="Normal 5" xfId="1355" xr:uid="{00000000-0005-0000-0000-000076110000}"/>
    <cellStyle name="Normal 5 2" xfId="1356" xr:uid="{00000000-0005-0000-0000-000077110000}"/>
    <cellStyle name="Normal 5 2 2" xfId="1357" xr:uid="{00000000-0005-0000-0000-000078110000}"/>
    <cellStyle name="Normal 5 2 2 2" xfId="1358" xr:uid="{00000000-0005-0000-0000-000079110000}"/>
    <cellStyle name="Normal 5 2 2 3" xfId="1359" xr:uid="{00000000-0005-0000-0000-00007A110000}"/>
    <cellStyle name="Normal 5 2 3" xfId="1360" xr:uid="{00000000-0005-0000-0000-00007B110000}"/>
    <cellStyle name="Normal 5 2 3 2" xfId="1361" xr:uid="{00000000-0005-0000-0000-00007C110000}"/>
    <cellStyle name="Normal 5 3" xfId="1362" xr:uid="{00000000-0005-0000-0000-00007D110000}"/>
    <cellStyle name="Normal 6" xfId="1363" xr:uid="{00000000-0005-0000-0000-00007E110000}"/>
    <cellStyle name="Normal 6 2" xfId="1364" xr:uid="{00000000-0005-0000-0000-00007F110000}"/>
    <cellStyle name="Normal 6 2 2" xfId="1365" xr:uid="{00000000-0005-0000-0000-000080110000}"/>
    <cellStyle name="Normal 6 2 3" xfId="1366" xr:uid="{00000000-0005-0000-0000-000081110000}"/>
    <cellStyle name="Normal 6 2 3 2" xfId="1367" xr:uid="{00000000-0005-0000-0000-000082110000}"/>
    <cellStyle name="Normal 6 2 3 2 2" xfId="5356" xr:uid="{00000000-0005-0000-0000-000083110000}"/>
    <cellStyle name="Normal 6 2 3 2 3" xfId="6301" xr:uid="{00000000-0005-0000-0000-000084110000}"/>
    <cellStyle name="Normal 6 2 3 2 4" xfId="6434" xr:uid="{00000000-0005-0000-0000-000085110000}"/>
    <cellStyle name="Normal 6 2 3 3" xfId="5355" xr:uid="{00000000-0005-0000-0000-000086110000}"/>
    <cellStyle name="Normal 6 2 3 4" xfId="6300" xr:uid="{00000000-0005-0000-0000-000087110000}"/>
    <cellStyle name="Normal 6 2 3 5" xfId="6433" xr:uid="{00000000-0005-0000-0000-000088110000}"/>
    <cellStyle name="Normal 6 2 4" xfId="1368" xr:uid="{00000000-0005-0000-0000-000089110000}"/>
    <cellStyle name="Normal 6 2 4 2" xfId="5357" xr:uid="{00000000-0005-0000-0000-00008A110000}"/>
    <cellStyle name="Normal 6 2 4 3" xfId="6302" xr:uid="{00000000-0005-0000-0000-00008B110000}"/>
    <cellStyle name="Normal 6 2 4 4" xfId="6435" xr:uid="{00000000-0005-0000-0000-00008C110000}"/>
    <cellStyle name="Normal 6 2 5" xfId="5354" xr:uid="{00000000-0005-0000-0000-00008D110000}"/>
    <cellStyle name="Normal 6 2 6" xfId="6299" xr:uid="{00000000-0005-0000-0000-00008E110000}"/>
    <cellStyle name="Normal 6 2 7" xfId="6432" xr:uid="{00000000-0005-0000-0000-00008F110000}"/>
    <cellStyle name="Normal 6 3" xfId="1369" xr:uid="{00000000-0005-0000-0000-000090110000}"/>
    <cellStyle name="Normal 6 3 2" xfId="1370" xr:uid="{00000000-0005-0000-0000-000091110000}"/>
    <cellStyle name="Normal 6 3 2 2" xfId="1371" xr:uid="{00000000-0005-0000-0000-000092110000}"/>
    <cellStyle name="Normal 6 3 2 2 2" xfId="1372" xr:uid="{00000000-0005-0000-0000-000093110000}"/>
    <cellStyle name="Normal 6 3 2 2 2 2" xfId="5360" xr:uid="{00000000-0005-0000-0000-000094110000}"/>
    <cellStyle name="Normal 6 3 2 2 2 3" xfId="6305" xr:uid="{00000000-0005-0000-0000-000095110000}"/>
    <cellStyle name="Normal 6 3 2 2 2 4" xfId="6438" xr:uid="{00000000-0005-0000-0000-000096110000}"/>
    <cellStyle name="Normal 6 3 2 2 3" xfId="5359" xr:uid="{00000000-0005-0000-0000-000097110000}"/>
    <cellStyle name="Normal 6 3 2 2 4" xfId="6304" xr:uid="{00000000-0005-0000-0000-000098110000}"/>
    <cellStyle name="Normal 6 3 2 2 5" xfId="6437" xr:uid="{00000000-0005-0000-0000-000099110000}"/>
    <cellStyle name="Normal 6 3 2 3" xfId="1373" xr:uid="{00000000-0005-0000-0000-00009A110000}"/>
    <cellStyle name="Normal 6 3 2 3 2" xfId="5361" xr:uid="{00000000-0005-0000-0000-00009B110000}"/>
    <cellStyle name="Normal 6 3 2 3 3" xfId="6306" xr:uid="{00000000-0005-0000-0000-00009C110000}"/>
    <cellStyle name="Normal 6 3 2 3 4" xfId="6439" xr:uid="{00000000-0005-0000-0000-00009D110000}"/>
    <cellStyle name="Normal 6 3 2 4" xfId="5358" xr:uid="{00000000-0005-0000-0000-00009E110000}"/>
    <cellStyle name="Normal 6 3 2 5" xfId="6303" xr:uid="{00000000-0005-0000-0000-00009F110000}"/>
    <cellStyle name="Normal 6 3 2 6" xfId="6436" xr:uid="{00000000-0005-0000-0000-0000A0110000}"/>
    <cellStyle name="Normal 6 3 3" xfId="3946" xr:uid="{00000000-0005-0000-0000-0000A1110000}"/>
    <cellStyle name="Normal 6 3 3 2" xfId="5438" xr:uid="{00000000-0005-0000-0000-0000A2110000}"/>
    <cellStyle name="Normal 6 3 3 3" xfId="6354" xr:uid="{00000000-0005-0000-0000-0000A3110000}"/>
    <cellStyle name="Normal 6 3 3 4" xfId="6487" xr:uid="{00000000-0005-0000-0000-0000A4110000}"/>
    <cellStyle name="Normal 6 4" xfId="1374" xr:uid="{00000000-0005-0000-0000-0000A5110000}"/>
    <cellStyle name="Normal 6 4 2" xfId="1375" xr:uid="{00000000-0005-0000-0000-0000A6110000}"/>
    <cellStyle name="Normal 6 4 2 2" xfId="5363" xr:uid="{00000000-0005-0000-0000-0000A7110000}"/>
    <cellStyle name="Normal 6 4 2 3" xfId="6308" xr:uid="{00000000-0005-0000-0000-0000A8110000}"/>
    <cellStyle name="Normal 6 4 2 4" xfId="6441" xr:uid="{00000000-0005-0000-0000-0000A9110000}"/>
    <cellStyle name="Normal 6 4 3" xfId="3216" xr:uid="{00000000-0005-0000-0000-0000AA110000}"/>
    <cellStyle name="Normal 6 4 3 2" xfId="5439" xr:uid="{00000000-0005-0000-0000-0000AB110000}"/>
    <cellStyle name="Normal 6 4 3 3" xfId="6344" xr:uid="{00000000-0005-0000-0000-0000AC110000}"/>
    <cellStyle name="Normal 6 4 3 4" xfId="6477" xr:uid="{00000000-0005-0000-0000-0000AD110000}"/>
    <cellStyle name="Normal 6 4 4" xfId="5362" xr:uid="{00000000-0005-0000-0000-0000AE110000}"/>
    <cellStyle name="Normal 6 4 5" xfId="6307" xr:uid="{00000000-0005-0000-0000-0000AF110000}"/>
    <cellStyle name="Normal 6 4 6" xfId="6440" xr:uid="{00000000-0005-0000-0000-0000B0110000}"/>
    <cellStyle name="Normal 6 5" xfId="1376" xr:uid="{00000000-0005-0000-0000-0000B1110000}"/>
    <cellStyle name="Normal 6 5 2" xfId="5364" xr:uid="{00000000-0005-0000-0000-0000B2110000}"/>
    <cellStyle name="Normal 6 5 3" xfId="6309" xr:uid="{00000000-0005-0000-0000-0000B3110000}"/>
    <cellStyle name="Normal 6 5 4" xfId="6442" xr:uid="{00000000-0005-0000-0000-0000B4110000}"/>
    <cellStyle name="Normal 6 6" xfId="5353" xr:uid="{00000000-0005-0000-0000-0000B5110000}"/>
    <cellStyle name="Normal 6 7" xfId="6298" xr:uid="{00000000-0005-0000-0000-0000B6110000}"/>
    <cellStyle name="Normal 6 8" xfId="6431" xr:uid="{00000000-0005-0000-0000-0000B7110000}"/>
    <cellStyle name="Normal 7" xfId="1377" xr:uid="{00000000-0005-0000-0000-0000B8110000}"/>
    <cellStyle name="Normal 7 2" xfId="1378" xr:uid="{00000000-0005-0000-0000-0000B9110000}"/>
    <cellStyle name="Normal 7 2 2" xfId="3217" xr:uid="{00000000-0005-0000-0000-0000BA110000}"/>
    <cellStyle name="Normal 7 3" xfId="1379" xr:uid="{00000000-0005-0000-0000-0000BB110000}"/>
    <cellStyle name="Normal 7 3 2" xfId="1380" xr:uid="{00000000-0005-0000-0000-0000BC110000}"/>
    <cellStyle name="Normal 7 3 2 2" xfId="1381" xr:uid="{00000000-0005-0000-0000-0000BD110000}"/>
    <cellStyle name="Normal 7 3 2 2 2" xfId="5367" xr:uid="{00000000-0005-0000-0000-0000BE110000}"/>
    <cellStyle name="Normal 7 3 2 2 3" xfId="6312" xr:uid="{00000000-0005-0000-0000-0000BF110000}"/>
    <cellStyle name="Normal 7 3 2 2 4" xfId="6445" xr:uid="{00000000-0005-0000-0000-0000C0110000}"/>
    <cellStyle name="Normal 7 3 2 3" xfId="5366" xr:uid="{00000000-0005-0000-0000-0000C1110000}"/>
    <cellStyle name="Normal 7 3 2 4" xfId="6311" xr:uid="{00000000-0005-0000-0000-0000C2110000}"/>
    <cellStyle name="Normal 7 3 2 5" xfId="6444" xr:uid="{00000000-0005-0000-0000-0000C3110000}"/>
    <cellStyle name="Normal 7 3 3" xfId="1382" xr:uid="{00000000-0005-0000-0000-0000C4110000}"/>
    <cellStyle name="Normal 7 3 3 2" xfId="5368" xr:uid="{00000000-0005-0000-0000-0000C5110000}"/>
    <cellStyle name="Normal 7 3 3 3" xfId="6313" xr:uid="{00000000-0005-0000-0000-0000C6110000}"/>
    <cellStyle name="Normal 7 3 3 4" xfId="6446" xr:uid="{00000000-0005-0000-0000-0000C7110000}"/>
    <cellStyle name="Normal 7 3 4" xfId="5365" xr:uid="{00000000-0005-0000-0000-0000C8110000}"/>
    <cellStyle name="Normal 7 3 5" xfId="6310" xr:uid="{00000000-0005-0000-0000-0000C9110000}"/>
    <cellStyle name="Normal 7 3 6" xfId="6443" xr:uid="{00000000-0005-0000-0000-0000CA110000}"/>
    <cellStyle name="Normal 8" xfId="1383" xr:uid="{00000000-0005-0000-0000-0000CB110000}"/>
    <cellStyle name="Normal 8 2" xfId="1384" xr:uid="{00000000-0005-0000-0000-0000CC110000}"/>
    <cellStyle name="Normal 8 2 2" xfId="1385" xr:uid="{00000000-0005-0000-0000-0000CD110000}"/>
    <cellStyle name="Normal 8 2 2 2" xfId="1386" xr:uid="{00000000-0005-0000-0000-0000CE110000}"/>
    <cellStyle name="Normal 8 2 2 2 2" xfId="1387" xr:uid="{00000000-0005-0000-0000-0000CF110000}"/>
    <cellStyle name="Normal 8 2 2 2 2 2" xfId="5371" xr:uid="{00000000-0005-0000-0000-0000D0110000}"/>
    <cellStyle name="Normal 8 2 2 2 2 3" xfId="6316" xr:uid="{00000000-0005-0000-0000-0000D1110000}"/>
    <cellStyle name="Normal 8 2 2 2 2 4" xfId="6449" xr:uid="{00000000-0005-0000-0000-0000D2110000}"/>
    <cellStyle name="Normal 8 2 2 2 3" xfId="5370" xr:uid="{00000000-0005-0000-0000-0000D3110000}"/>
    <cellStyle name="Normal 8 2 2 2 4" xfId="6315" xr:uid="{00000000-0005-0000-0000-0000D4110000}"/>
    <cellStyle name="Normal 8 2 2 2 5" xfId="6448" xr:uid="{00000000-0005-0000-0000-0000D5110000}"/>
    <cellStyle name="Normal 8 2 2 3" xfId="1388" xr:uid="{00000000-0005-0000-0000-0000D6110000}"/>
    <cellStyle name="Normal 8 2 2 3 2" xfId="5372" xr:uid="{00000000-0005-0000-0000-0000D7110000}"/>
    <cellStyle name="Normal 8 2 2 3 3" xfId="6317" xr:uid="{00000000-0005-0000-0000-0000D8110000}"/>
    <cellStyle name="Normal 8 2 2 3 4" xfId="6450" xr:uid="{00000000-0005-0000-0000-0000D9110000}"/>
    <cellStyle name="Normal 8 2 2 4" xfId="3947" xr:uid="{00000000-0005-0000-0000-0000DA110000}"/>
    <cellStyle name="Normal 8 2 2 4 2" xfId="5440" xr:uid="{00000000-0005-0000-0000-0000DB110000}"/>
    <cellStyle name="Normal 8 2 2 4 3" xfId="6355" xr:uid="{00000000-0005-0000-0000-0000DC110000}"/>
    <cellStyle name="Normal 8 2 2 4 4" xfId="6488" xr:uid="{00000000-0005-0000-0000-0000DD110000}"/>
    <cellStyle name="Normal 8 2 2 5" xfId="5369" xr:uid="{00000000-0005-0000-0000-0000DE110000}"/>
    <cellStyle name="Normal 8 2 2 6" xfId="6314" xr:uid="{00000000-0005-0000-0000-0000DF110000}"/>
    <cellStyle name="Normal 8 2 2 7" xfId="6447" xr:uid="{00000000-0005-0000-0000-0000E0110000}"/>
    <cellStyle name="Normal 8 2 3" xfId="3218" xr:uid="{00000000-0005-0000-0000-0000E1110000}"/>
    <cellStyle name="Normal 8 2 3 2" xfId="5441" xr:uid="{00000000-0005-0000-0000-0000E2110000}"/>
    <cellStyle name="Normal 8 2 3 3" xfId="6345" xr:uid="{00000000-0005-0000-0000-0000E3110000}"/>
    <cellStyle name="Normal 8 2 3 4" xfId="6478" xr:uid="{00000000-0005-0000-0000-0000E4110000}"/>
    <cellStyle name="Normal 8 3" xfId="1389" xr:uid="{00000000-0005-0000-0000-0000E5110000}"/>
    <cellStyle name="Normal 9" xfId="1390" xr:uid="{00000000-0005-0000-0000-0000E6110000}"/>
    <cellStyle name="Normal 9 2" xfId="1391" xr:uid="{00000000-0005-0000-0000-0000E7110000}"/>
    <cellStyle name="Normal 9 2 2" xfId="1392" xr:uid="{00000000-0005-0000-0000-0000E8110000}"/>
    <cellStyle name="Normal 9 2 2 2" xfId="5374" xr:uid="{00000000-0005-0000-0000-0000E9110000}"/>
    <cellStyle name="Normal 9 2 2 3" xfId="6319" xr:uid="{00000000-0005-0000-0000-0000EA110000}"/>
    <cellStyle name="Normal 9 2 2 4" xfId="6452" xr:uid="{00000000-0005-0000-0000-0000EB110000}"/>
    <cellStyle name="Normal 9 2 3" xfId="5373" xr:uid="{00000000-0005-0000-0000-0000EC110000}"/>
    <cellStyle name="Normal 9 2 4" xfId="6318" xr:uid="{00000000-0005-0000-0000-0000ED110000}"/>
    <cellStyle name="Normal 9 2 5" xfId="6451" xr:uid="{00000000-0005-0000-0000-0000EE110000}"/>
    <cellStyle name="Normal 9 3" xfId="3219" xr:uid="{00000000-0005-0000-0000-0000EF110000}"/>
    <cellStyle name="Normal GHG Numbers (0.00)" xfId="1393" xr:uid="{00000000-0005-0000-0000-0000F0110000}"/>
    <cellStyle name="Normal GHG Numbers (0.00) 2" xfId="1394" xr:uid="{00000000-0005-0000-0000-0000F1110000}"/>
    <cellStyle name="Normal GHG Numbers (0.00) 3" xfId="1395" xr:uid="{00000000-0005-0000-0000-0000F2110000}"/>
    <cellStyle name="Normal GHG Textfiels Bold" xfId="1396" xr:uid="{00000000-0005-0000-0000-0000F3110000}"/>
    <cellStyle name="Normal GHG-Shade" xfId="1397" xr:uid="{00000000-0005-0000-0000-0000F4110000}"/>
    <cellStyle name="Normal GHG-Shade 2" xfId="3948" xr:uid="{00000000-0005-0000-0000-0000F5110000}"/>
    <cellStyle name="Normale 10" xfId="1398" xr:uid="{00000000-0005-0000-0000-0000F6110000}"/>
    <cellStyle name="Normale 10 2" xfId="1399" xr:uid="{00000000-0005-0000-0000-0000F7110000}"/>
    <cellStyle name="Normale 10 2 2" xfId="1400" xr:uid="{00000000-0005-0000-0000-0000F8110000}"/>
    <cellStyle name="Normale 10 3" xfId="1401" xr:uid="{00000000-0005-0000-0000-0000F9110000}"/>
    <cellStyle name="Normale 10 3 2" xfId="1402" xr:uid="{00000000-0005-0000-0000-0000FA110000}"/>
    <cellStyle name="Normale 10 4" xfId="1403" xr:uid="{00000000-0005-0000-0000-0000FB110000}"/>
    <cellStyle name="Normale 10_EDEN industria 2008 rev" xfId="1404" xr:uid="{00000000-0005-0000-0000-0000FC110000}"/>
    <cellStyle name="Normale 11" xfId="1405" xr:uid="{00000000-0005-0000-0000-0000FD110000}"/>
    <cellStyle name="Normale 11 2" xfId="1406" xr:uid="{00000000-0005-0000-0000-0000FE110000}"/>
    <cellStyle name="Normale 11 2 2" xfId="1407" xr:uid="{00000000-0005-0000-0000-0000FF110000}"/>
    <cellStyle name="Normale 11 3" xfId="1408" xr:uid="{00000000-0005-0000-0000-000000120000}"/>
    <cellStyle name="Normale 11 3 2" xfId="1409" xr:uid="{00000000-0005-0000-0000-000001120000}"/>
    <cellStyle name="Normale 11 4" xfId="1410" xr:uid="{00000000-0005-0000-0000-000002120000}"/>
    <cellStyle name="Normale 11_EDEN industria 2008 rev" xfId="1411" xr:uid="{00000000-0005-0000-0000-000003120000}"/>
    <cellStyle name="Normale 12" xfId="1412" xr:uid="{00000000-0005-0000-0000-000004120000}"/>
    <cellStyle name="Normale 12 2" xfId="1413" xr:uid="{00000000-0005-0000-0000-000005120000}"/>
    <cellStyle name="Normale 12 2 2" xfId="1414" xr:uid="{00000000-0005-0000-0000-000006120000}"/>
    <cellStyle name="Normale 12 3" xfId="1415" xr:uid="{00000000-0005-0000-0000-000007120000}"/>
    <cellStyle name="Normale 12 3 2" xfId="1416" xr:uid="{00000000-0005-0000-0000-000008120000}"/>
    <cellStyle name="Normale 12 4" xfId="1417" xr:uid="{00000000-0005-0000-0000-000009120000}"/>
    <cellStyle name="Normale 12_EDEN industria 2008 rev" xfId="1418" xr:uid="{00000000-0005-0000-0000-00000A120000}"/>
    <cellStyle name="Normale 13" xfId="1419" xr:uid="{00000000-0005-0000-0000-00000B120000}"/>
    <cellStyle name="Normale 13 2" xfId="1420" xr:uid="{00000000-0005-0000-0000-00000C120000}"/>
    <cellStyle name="Normale 13 2 2" xfId="1421" xr:uid="{00000000-0005-0000-0000-00000D120000}"/>
    <cellStyle name="Normale 13 3" xfId="1422" xr:uid="{00000000-0005-0000-0000-00000E120000}"/>
    <cellStyle name="Normale 13 3 2" xfId="1423" xr:uid="{00000000-0005-0000-0000-00000F120000}"/>
    <cellStyle name="Normale 13 4" xfId="1424" xr:uid="{00000000-0005-0000-0000-000010120000}"/>
    <cellStyle name="Normale 13_EDEN industria 2008 rev" xfId="1425" xr:uid="{00000000-0005-0000-0000-000011120000}"/>
    <cellStyle name="Normale 14" xfId="1426" xr:uid="{00000000-0005-0000-0000-000012120000}"/>
    <cellStyle name="Normale 14 2" xfId="1427" xr:uid="{00000000-0005-0000-0000-000013120000}"/>
    <cellStyle name="Normale 14 2 2" xfId="1428" xr:uid="{00000000-0005-0000-0000-000014120000}"/>
    <cellStyle name="Normale 14 3" xfId="1429" xr:uid="{00000000-0005-0000-0000-000015120000}"/>
    <cellStyle name="Normale 14 3 2" xfId="1430" xr:uid="{00000000-0005-0000-0000-000016120000}"/>
    <cellStyle name="Normale 14 4" xfId="1431" xr:uid="{00000000-0005-0000-0000-000017120000}"/>
    <cellStyle name="Normale 14_EDEN industria 2008 rev" xfId="1432" xr:uid="{00000000-0005-0000-0000-000018120000}"/>
    <cellStyle name="Normale 15" xfId="1433" xr:uid="{00000000-0005-0000-0000-000019120000}"/>
    <cellStyle name="Normale 15 2" xfId="1434" xr:uid="{00000000-0005-0000-0000-00001A120000}"/>
    <cellStyle name="Normale 15 2 2" xfId="1435" xr:uid="{00000000-0005-0000-0000-00001B120000}"/>
    <cellStyle name="Normale 15 3" xfId="1436" xr:uid="{00000000-0005-0000-0000-00001C120000}"/>
    <cellStyle name="Normale 15 3 2" xfId="1437" xr:uid="{00000000-0005-0000-0000-00001D120000}"/>
    <cellStyle name="Normale 15 4" xfId="1438" xr:uid="{00000000-0005-0000-0000-00001E120000}"/>
    <cellStyle name="Normale 15_EDEN industria 2008 rev" xfId="1439" xr:uid="{00000000-0005-0000-0000-00001F120000}"/>
    <cellStyle name="Normale 16" xfId="1440" xr:uid="{00000000-0005-0000-0000-000020120000}"/>
    <cellStyle name="Normale 16 2" xfId="1441" xr:uid="{00000000-0005-0000-0000-000021120000}"/>
    <cellStyle name="Normale 17" xfId="1442" xr:uid="{00000000-0005-0000-0000-000022120000}"/>
    <cellStyle name="Normale 17 2" xfId="1443" xr:uid="{00000000-0005-0000-0000-000023120000}"/>
    <cellStyle name="Normale 18" xfId="1444" xr:uid="{00000000-0005-0000-0000-000024120000}"/>
    <cellStyle name="Normale 18 2" xfId="1445" xr:uid="{00000000-0005-0000-0000-000025120000}"/>
    <cellStyle name="Normale 19" xfId="1446" xr:uid="{00000000-0005-0000-0000-000026120000}"/>
    <cellStyle name="Normale 19 2" xfId="1447" xr:uid="{00000000-0005-0000-0000-000027120000}"/>
    <cellStyle name="Normale 2" xfId="1448" xr:uid="{00000000-0005-0000-0000-000028120000}"/>
    <cellStyle name="Normale 2 2" xfId="1449" xr:uid="{00000000-0005-0000-0000-000029120000}"/>
    <cellStyle name="Normale 2 2 2" xfId="1450" xr:uid="{00000000-0005-0000-0000-00002A120000}"/>
    <cellStyle name="Normale 2 3" xfId="1451" xr:uid="{00000000-0005-0000-0000-00002B120000}"/>
    <cellStyle name="Normale 2_EDEN industria 2008 rev" xfId="1452" xr:uid="{00000000-0005-0000-0000-00002C120000}"/>
    <cellStyle name="Normale 20" xfId="1453" xr:uid="{00000000-0005-0000-0000-00002D120000}"/>
    <cellStyle name="Normale 20 2" xfId="1454" xr:uid="{00000000-0005-0000-0000-00002E120000}"/>
    <cellStyle name="Normale 21" xfId="1455" xr:uid="{00000000-0005-0000-0000-00002F120000}"/>
    <cellStyle name="Normale 21 2" xfId="1456" xr:uid="{00000000-0005-0000-0000-000030120000}"/>
    <cellStyle name="Normale 22" xfId="1457" xr:uid="{00000000-0005-0000-0000-000031120000}"/>
    <cellStyle name="Normale 22 2" xfId="1458" xr:uid="{00000000-0005-0000-0000-000032120000}"/>
    <cellStyle name="Normale 23" xfId="1459" xr:uid="{00000000-0005-0000-0000-000033120000}"/>
    <cellStyle name="Normale 23 2" xfId="1460" xr:uid="{00000000-0005-0000-0000-000034120000}"/>
    <cellStyle name="Normale 24" xfId="1461" xr:uid="{00000000-0005-0000-0000-000035120000}"/>
    <cellStyle name="Normale 24 2" xfId="1462" xr:uid="{00000000-0005-0000-0000-000036120000}"/>
    <cellStyle name="Normale 25" xfId="1463" xr:uid="{00000000-0005-0000-0000-000037120000}"/>
    <cellStyle name="Normale 25 2" xfId="1464" xr:uid="{00000000-0005-0000-0000-000038120000}"/>
    <cellStyle name="Normale 26" xfId="1465" xr:uid="{00000000-0005-0000-0000-000039120000}"/>
    <cellStyle name="Normale 26 2" xfId="1466" xr:uid="{00000000-0005-0000-0000-00003A120000}"/>
    <cellStyle name="Normale 27" xfId="1467" xr:uid="{00000000-0005-0000-0000-00003B120000}"/>
    <cellStyle name="Normale 27 2" xfId="1468" xr:uid="{00000000-0005-0000-0000-00003C120000}"/>
    <cellStyle name="Normale 28" xfId="1469" xr:uid="{00000000-0005-0000-0000-00003D120000}"/>
    <cellStyle name="Normale 28 2" xfId="1470" xr:uid="{00000000-0005-0000-0000-00003E120000}"/>
    <cellStyle name="Normale 29" xfId="1471" xr:uid="{00000000-0005-0000-0000-00003F120000}"/>
    <cellStyle name="Normale 29 2" xfId="1472" xr:uid="{00000000-0005-0000-0000-000040120000}"/>
    <cellStyle name="Normale 3" xfId="1473" xr:uid="{00000000-0005-0000-0000-000041120000}"/>
    <cellStyle name="Normale 3 2" xfId="1474" xr:uid="{00000000-0005-0000-0000-000042120000}"/>
    <cellStyle name="Normale 3 2 2" xfId="1475" xr:uid="{00000000-0005-0000-0000-000043120000}"/>
    <cellStyle name="Normale 3 3" xfId="1476" xr:uid="{00000000-0005-0000-0000-000044120000}"/>
    <cellStyle name="Normale 3 3 2" xfId="1477" xr:uid="{00000000-0005-0000-0000-000045120000}"/>
    <cellStyle name="Normale 3 4" xfId="1478" xr:uid="{00000000-0005-0000-0000-000046120000}"/>
    <cellStyle name="Normale 3_EDEN industria 2008 rev" xfId="1479" xr:uid="{00000000-0005-0000-0000-000047120000}"/>
    <cellStyle name="Normale 30" xfId="1480" xr:uid="{00000000-0005-0000-0000-000048120000}"/>
    <cellStyle name="Normale 30 2" xfId="1481" xr:uid="{00000000-0005-0000-0000-000049120000}"/>
    <cellStyle name="Normale 31" xfId="1482" xr:uid="{00000000-0005-0000-0000-00004A120000}"/>
    <cellStyle name="Normale 31 2" xfId="1483" xr:uid="{00000000-0005-0000-0000-00004B120000}"/>
    <cellStyle name="Normale 32" xfId="1484" xr:uid="{00000000-0005-0000-0000-00004C120000}"/>
    <cellStyle name="Normale 32 2" xfId="1485" xr:uid="{00000000-0005-0000-0000-00004D120000}"/>
    <cellStyle name="Normale 33" xfId="1486" xr:uid="{00000000-0005-0000-0000-00004E120000}"/>
    <cellStyle name="Normale 33 2" xfId="1487" xr:uid="{00000000-0005-0000-0000-00004F120000}"/>
    <cellStyle name="Normale 34" xfId="1488" xr:uid="{00000000-0005-0000-0000-000050120000}"/>
    <cellStyle name="Normale 34 2" xfId="1489" xr:uid="{00000000-0005-0000-0000-000051120000}"/>
    <cellStyle name="Normale 35" xfId="1490" xr:uid="{00000000-0005-0000-0000-000052120000}"/>
    <cellStyle name="Normale 35 2" xfId="1491" xr:uid="{00000000-0005-0000-0000-000053120000}"/>
    <cellStyle name="Normale 36" xfId="1492" xr:uid="{00000000-0005-0000-0000-000054120000}"/>
    <cellStyle name="Normale 36 2" xfId="1493" xr:uid="{00000000-0005-0000-0000-000055120000}"/>
    <cellStyle name="Normale 37" xfId="1494" xr:uid="{00000000-0005-0000-0000-000056120000}"/>
    <cellStyle name="Normale 37 2" xfId="1495" xr:uid="{00000000-0005-0000-0000-000057120000}"/>
    <cellStyle name="Normale 38" xfId="1496" xr:uid="{00000000-0005-0000-0000-000058120000}"/>
    <cellStyle name="Normale 38 2" xfId="1497" xr:uid="{00000000-0005-0000-0000-000059120000}"/>
    <cellStyle name="Normale 39" xfId="1498" xr:uid="{00000000-0005-0000-0000-00005A120000}"/>
    <cellStyle name="Normale 39 2" xfId="1499" xr:uid="{00000000-0005-0000-0000-00005B120000}"/>
    <cellStyle name="Normale 4" xfId="1500" xr:uid="{00000000-0005-0000-0000-00005C120000}"/>
    <cellStyle name="Normale 4 2" xfId="1501" xr:uid="{00000000-0005-0000-0000-00005D120000}"/>
    <cellStyle name="Normale 4 2 2" xfId="1502" xr:uid="{00000000-0005-0000-0000-00005E120000}"/>
    <cellStyle name="Normale 4 3" xfId="1503" xr:uid="{00000000-0005-0000-0000-00005F120000}"/>
    <cellStyle name="Normale 4 3 2" xfId="1504" xr:uid="{00000000-0005-0000-0000-000060120000}"/>
    <cellStyle name="Normale 4 4" xfId="1505" xr:uid="{00000000-0005-0000-0000-000061120000}"/>
    <cellStyle name="Normale 4_EDEN industria 2008 rev" xfId="1506" xr:uid="{00000000-0005-0000-0000-000062120000}"/>
    <cellStyle name="Normale 40" xfId="1507" xr:uid="{00000000-0005-0000-0000-000063120000}"/>
    <cellStyle name="Normale 40 2" xfId="1508" xr:uid="{00000000-0005-0000-0000-000064120000}"/>
    <cellStyle name="Normale 41" xfId="1509" xr:uid="{00000000-0005-0000-0000-000065120000}"/>
    <cellStyle name="Normale 41 2" xfId="1510" xr:uid="{00000000-0005-0000-0000-000066120000}"/>
    <cellStyle name="Normale 42" xfId="1511" xr:uid="{00000000-0005-0000-0000-000067120000}"/>
    <cellStyle name="Normale 42 2" xfId="1512" xr:uid="{00000000-0005-0000-0000-000068120000}"/>
    <cellStyle name="Normale 43" xfId="1513" xr:uid="{00000000-0005-0000-0000-000069120000}"/>
    <cellStyle name="Normale 43 2" xfId="1514" xr:uid="{00000000-0005-0000-0000-00006A120000}"/>
    <cellStyle name="Normale 44" xfId="1515" xr:uid="{00000000-0005-0000-0000-00006B120000}"/>
    <cellStyle name="Normale 44 2" xfId="1516" xr:uid="{00000000-0005-0000-0000-00006C120000}"/>
    <cellStyle name="Normale 45" xfId="1517" xr:uid="{00000000-0005-0000-0000-00006D120000}"/>
    <cellStyle name="Normale 45 2" xfId="1518" xr:uid="{00000000-0005-0000-0000-00006E120000}"/>
    <cellStyle name="Normale 46" xfId="1519" xr:uid="{00000000-0005-0000-0000-00006F120000}"/>
    <cellStyle name="Normale 46 2" xfId="1520" xr:uid="{00000000-0005-0000-0000-000070120000}"/>
    <cellStyle name="Normale 47" xfId="1521" xr:uid="{00000000-0005-0000-0000-000071120000}"/>
    <cellStyle name="Normale 47 2" xfId="1522" xr:uid="{00000000-0005-0000-0000-000072120000}"/>
    <cellStyle name="Normale 48" xfId="1523" xr:uid="{00000000-0005-0000-0000-000073120000}"/>
    <cellStyle name="Normale 48 2" xfId="1524" xr:uid="{00000000-0005-0000-0000-000074120000}"/>
    <cellStyle name="Normale 49" xfId="1525" xr:uid="{00000000-0005-0000-0000-000075120000}"/>
    <cellStyle name="Normale 49 2" xfId="1526" xr:uid="{00000000-0005-0000-0000-000076120000}"/>
    <cellStyle name="Normale 5" xfId="1527" xr:uid="{00000000-0005-0000-0000-000077120000}"/>
    <cellStyle name="Normale 5 2" xfId="1528" xr:uid="{00000000-0005-0000-0000-000078120000}"/>
    <cellStyle name="Normale 5 2 2" xfId="1529" xr:uid="{00000000-0005-0000-0000-000079120000}"/>
    <cellStyle name="Normale 5 3" xfId="1530" xr:uid="{00000000-0005-0000-0000-00007A120000}"/>
    <cellStyle name="Normale 5 3 2" xfId="1531" xr:uid="{00000000-0005-0000-0000-00007B120000}"/>
    <cellStyle name="Normale 5 4" xfId="1532" xr:uid="{00000000-0005-0000-0000-00007C120000}"/>
    <cellStyle name="Normale 5_EDEN industria 2008 rev" xfId="1533" xr:uid="{00000000-0005-0000-0000-00007D120000}"/>
    <cellStyle name="Normale 50" xfId="1534" xr:uid="{00000000-0005-0000-0000-00007E120000}"/>
    <cellStyle name="Normale 50 2" xfId="1535" xr:uid="{00000000-0005-0000-0000-00007F120000}"/>
    <cellStyle name="Normale 51" xfId="1536" xr:uid="{00000000-0005-0000-0000-000080120000}"/>
    <cellStyle name="Normale 51 2" xfId="1537" xr:uid="{00000000-0005-0000-0000-000081120000}"/>
    <cellStyle name="Normale 52" xfId="1538" xr:uid="{00000000-0005-0000-0000-000082120000}"/>
    <cellStyle name="Normale 52 2" xfId="1539" xr:uid="{00000000-0005-0000-0000-000083120000}"/>
    <cellStyle name="Normale 53" xfId="1540" xr:uid="{00000000-0005-0000-0000-000084120000}"/>
    <cellStyle name="Normale 53 2" xfId="1541" xr:uid="{00000000-0005-0000-0000-000085120000}"/>
    <cellStyle name="Normale 54" xfId="1542" xr:uid="{00000000-0005-0000-0000-000086120000}"/>
    <cellStyle name="Normale 54 2" xfId="1543" xr:uid="{00000000-0005-0000-0000-000087120000}"/>
    <cellStyle name="Normale 55" xfId="1544" xr:uid="{00000000-0005-0000-0000-000088120000}"/>
    <cellStyle name="Normale 55 2" xfId="1545" xr:uid="{00000000-0005-0000-0000-000089120000}"/>
    <cellStyle name="Normale 56" xfId="1546" xr:uid="{00000000-0005-0000-0000-00008A120000}"/>
    <cellStyle name="Normale 56 2" xfId="1547" xr:uid="{00000000-0005-0000-0000-00008B120000}"/>
    <cellStyle name="Normale 57" xfId="1548" xr:uid="{00000000-0005-0000-0000-00008C120000}"/>
    <cellStyle name="Normale 57 2" xfId="1549" xr:uid="{00000000-0005-0000-0000-00008D120000}"/>
    <cellStyle name="Normale 58" xfId="1550" xr:uid="{00000000-0005-0000-0000-00008E120000}"/>
    <cellStyle name="Normale 58 2" xfId="1551" xr:uid="{00000000-0005-0000-0000-00008F120000}"/>
    <cellStyle name="Normale 59" xfId="1552" xr:uid="{00000000-0005-0000-0000-000090120000}"/>
    <cellStyle name="Normale 59 2" xfId="1553" xr:uid="{00000000-0005-0000-0000-000091120000}"/>
    <cellStyle name="Normale 6" xfId="1554" xr:uid="{00000000-0005-0000-0000-000092120000}"/>
    <cellStyle name="Normale 6 2" xfId="1555" xr:uid="{00000000-0005-0000-0000-000093120000}"/>
    <cellStyle name="Normale 6 2 2" xfId="1556" xr:uid="{00000000-0005-0000-0000-000094120000}"/>
    <cellStyle name="Normale 6 3" xfId="1557" xr:uid="{00000000-0005-0000-0000-000095120000}"/>
    <cellStyle name="Normale 6 3 2" xfId="1558" xr:uid="{00000000-0005-0000-0000-000096120000}"/>
    <cellStyle name="Normale 6 4" xfId="1559" xr:uid="{00000000-0005-0000-0000-000097120000}"/>
    <cellStyle name="Normale 6_EDEN industria 2008 rev" xfId="1560" xr:uid="{00000000-0005-0000-0000-000098120000}"/>
    <cellStyle name="Normale 60" xfId="1561" xr:uid="{00000000-0005-0000-0000-000099120000}"/>
    <cellStyle name="Normale 60 2" xfId="1562" xr:uid="{00000000-0005-0000-0000-00009A120000}"/>
    <cellStyle name="Normale 61" xfId="1563" xr:uid="{00000000-0005-0000-0000-00009B120000}"/>
    <cellStyle name="Normale 61 2" xfId="1564" xr:uid="{00000000-0005-0000-0000-00009C120000}"/>
    <cellStyle name="Normale 62" xfId="1565" xr:uid="{00000000-0005-0000-0000-00009D120000}"/>
    <cellStyle name="Normale 62 2" xfId="1566" xr:uid="{00000000-0005-0000-0000-00009E120000}"/>
    <cellStyle name="Normale 63" xfId="1567" xr:uid="{00000000-0005-0000-0000-00009F120000}"/>
    <cellStyle name="Normale 63 2" xfId="1568" xr:uid="{00000000-0005-0000-0000-0000A0120000}"/>
    <cellStyle name="Normale 64" xfId="1569" xr:uid="{00000000-0005-0000-0000-0000A1120000}"/>
    <cellStyle name="Normale 64 2" xfId="1570" xr:uid="{00000000-0005-0000-0000-0000A2120000}"/>
    <cellStyle name="Normale 65" xfId="1571" xr:uid="{00000000-0005-0000-0000-0000A3120000}"/>
    <cellStyle name="Normale 65 2" xfId="1572" xr:uid="{00000000-0005-0000-0000-0000A4120000}"/>
    <cellStyle name="Normale 7" xfId="1573" xr:uid="{00000000-0005-0000-0000-0000A5120000}"/>
    <cellStyle name="Normale 7 2" xfId="1574" xr:uid="{00000000-0005-0000-0000-0000A6120000}"/>
    <cellStyle name="Normale 7 2 2" xfId="1575" xr:uid="{00000000-0005-0000-0000-0000A7120000}"/>
    <cellStyle name="Normale 7 3" xfId="1576" xr:uid="{00000000-0005-0000-0000-0000A8120000}"/>
    <cellStyle name="Normale 7 3 2" xfId="1577" xr:uid="{00000000-0005-0000-0000-0000A9120000}"/>
    <cellStyle name="Normale 7 4" xfId="1578" xr:uid="{00000000-0005-0000-0000-0000AA120000}"/>
    <cellStyle name="Normale 7_EDEN industria 2008 rev" xfId="1579" xr:uid="{00000000-0005-0000-0000-0000AB120000}"/>
    <cellStyle name="Normale 8" xfId="1580" xr:uid="{00000000-0005-0000-0000-0000AC120000}"/>
    <cellStyle name="Normale 8 2" xfId="1581" xr:uid="{00000000-0005-0000-0000-0000AD120000}"/>
    <cellStyle name="Normale 8 2 2" xfId="1582" xr:uid="{00000000-0005-0000-0000-0000AE120000}"/>
    <cellStyle name="Normale 8 3" xfId="1583" xr:uid="{00000000-0005-0000-0000-0000AF120000}"/>
    <cellStyle name="Normale 8 3 2" xfId="1584" xr:uid="{00000000-0005-0000-0000-0000B0120000}"/>
    <cellStyle name="Normale 8 4" xfId="1585" xr:uid="{00000000-0005-0000-0000-0000B1120000}"/>
    <cellStyle name="Normale 8_EDEN industria 2008 rev" xfId="1586" xr:uid="{00000000-0005-0000-0000-0000B2120000}"/>
    <cellStyle name="Normale 9" xfId="1587" xr:uid="{00000000-0005-0000-0000-0000B3120000}"/>
    <cellStyle name="Normale 9 2" xfId="1588" xr:uid="{00000000-0005-0000-0000-0000B4120000}"/>
    <cellStyle name="Normale 9 2 2" xfId="1589" xr:uid="{00000000-0005-0000-0000-0000B5120000}"/>
    <cellStyle name="Normale 9 3" xfId="1590" xr:uid="{00000000-0005-0000-0000-0000B6120000}"/>
    <cellStyle name="Normale 9 3 2" xfId="1591" xr:uid="{00000000-0005-0000-0000-0000B7120000}"/>
    <cellStyle name="Normale 9 4" xfId="1592" xr:uid="{00000000-0005-0000-0000-0000B8120000}"/>
    <cellStyle name="Normale 9_EDEN industria 2008 rev" xfId="1593" xr:uid="{00000000-0005-0000-0000-0000B9120000}"/>
    <cellStyle name="Normale_B2020" xfId="1594" xr:uid="{00000000-0005-0000-0000-0000BA120000}"/>
    <cellStyle name="Nota" xfId="1595" xr:uid="{00000000-0005-0000-0000-0000BB120000}"/>
    <cellStyle name="Nota 2" xfId="1596" xr:uid="{00000000-0005-0000-0000-0000BC120000}"/>
    <cellStyle name="Nota 2 2" xfId="1597" xr:uid="{00000000-0005-0000-0000-0000BD120000}"/>
    <cellStyle name="Nota 3" xfId="1598" xr:uid="{00000000-0005-0000-0000-0000BE120000}"/>
    <cellStyle name="Nota 3 2" xfId="1599" xr:uid="{00000000-0005-0000-0000-0000BF120000}"/>
    <cellStyle name="Nota 3 2 2" xfId="1600" xr:uid="{00000000-0005-0000-0000-0000C0120000}"/>
    <cellStyle name="Nota 3 2 2 2" xfId="1601" xr:uid="{00000000-0005-0000-0000-0000C1120000}"/>
    <cellStyle name="Nota 3 2 3" xfId="1602" xr:uid="{00000000-0005-0000-0000-0000C2120000}"/>
    <cellStyle name="Nota 3 3" xfId="1603" xr:uid="{00000000-0005-0000-0000-0000C3120000}"/>
    <cellStyle name="Nota 3 3 2" xfId="3950" xr:uid="{00000000-0005-0000-0000-0000C4120000}"/>
    <cellStyle name="Nota 3 4" xfId="3949" xr:uid="{00000000-0005-0000-0000-0000C5120000}"/>
    <cellStyle name="Nota 4" xfId="1604" xr:uid="{00000000-0005-0000-0000-0000C6120000}"/>
    <cellStyle name="Nota 4 2" xfId="1605" xr:uid="{00000000-0005-0000-0000-0000C7120000}"/>
    <cellStyle name="Nota 4 2 2" xfId="1606" xr:uid="{00000000-0005-0000-0000-0000C8120000}"/>
    <cellStyle name="Nota 4 3" xfId="1607" xr:uid="{00000000-0005-0000-0000-0000C9120000}"/>
    <cellStyle name="Nota 5" xfId="1608" xr:uid="{00000000-0005-0000-0000-0000CA120000}"/>
    <cellStyle name="Nota 5 2" xfId="1609" xr:uid="{00000000-0005-0000-0000-0000CB120000}"/>
    <cellStyle name="Nota 6" xfId="1610" xr:uid="{00000000-0005-0000-0000-0000CC120000}"/>
    <cellStyle name="Note 2" xfId="1611" xr:uid="{00000000-0005-0000-0000-0000CD120000}"/>
    <cellStyle name="Note 2 2" xfId="1612" xr:uid="{00000000-0005-0000-0000-0000CE120000}"/>
    <cellStyle name="Note 2 2 2" xfId="1613" xr:uid="{00000000-0005-0000-0000-0000CF120000}"/>
    <cellStyle name="Note 2 2 2 2" xfId="5377" xr:uid="{00000000-0005-0000-0000-0000D0120000}"/>
    <cellStyle name="Note 2 2 2 3" xfId="6322" xr:uid="{00000000-0005-0000-0000-0000D1120000}"/>
    <cellStyle name="Note 2 2 2 4" xfId="6455" xr:uid="{00000000-0005-0000-0000-0000D2120000}"/>
    <cellStyle name="Note 2 2 3" xfId="5376" xr:uid="{00000000-0005-0000-0000-0000D3120000}"/>
    <cellStyle name="Note 2 2 4" xfId="6321" xr:uid="{00000000-0005-0000-0000-0000D4120000}"/>
    <cellStyle name="Note 2 2 5" xfId="6454" xr:uid="{00000000-0005-0000-0000-0000D5120000}"/>
    <cellStyle name="Note 2 3" xfId="1614" xr:uid="{00000000-0005-0000-0000-0000D6120000}"/>
    <cellStyle name="Note 2 3 2" xfId="5378" xr:uid="{00000000-0005-0000-0000-0000D7120000}"/>
    <cellStyle name="Note 2 3 3" xfId="6323" xr:uid="{00000000-0005-0000-0000-0000D8120000}"/>
    <cellStyle name="Note 2 3 4" xfId="6456" xr:uid="{00000000-0005-0000-0000-0000D9120000}"/>
    <cellStyle name="Note 2 4" xfId="5375" xr:uid="{00000000-0005-0000-0000-0000DA120000}"/>
    <cellStyle name="Note 2 5" xfId="6320" xr:uid="{00000000-0005-0000-0000-0000DB120000}"/>
    <cellStyle name="Note 2 6" xfId="6453" xr:uid="{00000000-0005-0000-0000-0000DC120000}"/>
    <cellStyle name="Nuovo" xfId="1615" xr:uid="{00000000-0005-0000-0000-0000DD120000}"/>
    <cellStyle name="Nuovo 10" xfId="1616" xr:uid="{00000000-0005-0000-0000-0000DE120000}"/>
    <cellStyle name="Nuovo 10 2" xfId="1617" xr:uid="{00000000-0005-0000-0000-0000DF120000}"/>
    <cellStyle name="Nuovo 10 2 2" xfId="3951" xr:uid="{00000000-0005-0000-0000-0000E0120000}"/>
    <cellStyle name="Nuovo 10 3" xfId="1618" xr:uid="{00000000-0005-0000-0000-0000E1120000}"/>
    <cellStyle name="Nuovo 10 3 2" xfId="1619" xr:uid="{00000000-0005-0000-0000-0000E2120000}"/>
    <cellStyle name="Nuovo 10 3 2 2" xfId="1620" xr:uid="{00000000-0005-0000-0000-0000E3120000}"/>
    <cellStyle name="Nuovo 10 3 3" xfId="3220" xr:uid="{00000000-0005-0000-0000-0000E4120000}"/>
    <cellStyle name="Nuovo 10 3 3 2" xfId="3953" xr:uid="{00000000-0005-0000-0000-0000E5120000}"/>
    <cellStyle name="Nuovo 10 3 4" xfId="3952" xr:uid="{00000000-0005-0000-0000-0000E6120000}"/>
    <cellStyle name="Nuovo 10 4" xfId="1621" xr:uid="{00000000-0005-0000-0000-0000E7120000}"/>
    <cellStyle name="Nuovo 10 4 2" xfId="1622" xr:uid="{00000000-0005-0000-0000-0000E8120000}"/>
    <cellStyle name="Nuovo 10 4 2 2" xfId="3955" xr:uid="{00000000-0005-0000-0000-0000E9120000}"/>
    <cellStyle name="Nuovo 10 4 3" xfId="3954" xr:uid="{00000000-0005-0000-0000-0000EA120000}"/>
    <cellStyle name="Nuovo 10 5" xfId="1623" xr:uid="{00000000-0005-0000-0000-0000EB120000}"/>
    <cellStyle name="Nuovo 11" xfId="1624" xr:uid="{00000000-0005-0000-0000-0000EC120000}"/>
    <cellStyle name="Nuovo 11 2" xfId="1625" xr:uid="{00000000-0005-0000-0000-0000ED120000}"/>
    <cellStyle name="Nuovo 11 2 2" xfId="3956" xr:uid="{00000000-0005-0000-0000-0000EE120000}"/>
    <cellStyle name="Nuovo 11 3" xfId="1626" xr:uid="{00000000-0005-0000-0000-0000EF120000}"/>
    <cellStyle name="Nuovo 11 3 2" xfId="1627" xr:uid="{00000000-0005-0000-0000-0000F0120000}"/>
    <cellStyle name="Nuovo 11 3 2 2" xfId="1628" xr:uid="{00000000-0005-0000-0000-0000F1120000}"/>
    <cellStyle name="Nuovo 11 3 3" xfId="3221" xr:uid="{00000000-0005-0000-0000-0000F2120000}"/>
    <cellStyle name="Nuovo 11 3 3 2" xfId="3958" xr:uid="{00000000-0005-0000-0000-0000F3120000}"/>
    <cellStyle name="Nuovo 11 3 4" xfId="3957" xr:uid="{00000000-0005-0000-0000-0000F4120000}"/>
    <cellStyle name="Nuovo 11 4" xfId="1629" xr:uid="{00000000-0005-0000-0000-0000F5120000}"/>
    <cellStyle name="Nuovo 11 4 2" xfId="1630" xr:uid="{00000000-0005-0000-0000-0000F6120000}"/>
    <cellStyle name="Nuovo 11 4 2 2" xfId="3960" xr:uid="{00000000-0005-0000-0000-0000F7120000}"/>
    <cellStyle name="Nuovo 11 4 3" xfId="3959" xr:uid="{00000000-0005-0000-0000-0000F8120000}"/>
    <cellStyle name="Nuovo 11 5" xfId="1631" xr:uid="{00000000-0005-0000-0000-0000F9120000}"/>
    <cellStyle name="Nuovo 12" xfId="1632" xr:uid="{00000000-0005-0000-0000-0000FA120000}"/>
    <cellStyle name="Nuovo 12 2" xfId="1633" xr:uid="{00000000-0005-0000-0000-0000FB120000}"/>
    <cellStyle name="Nuovo 12 2 2" xfId="3961" xr:uid="{00000000-0005-0000-0000-0000FC120000}"/>
    <cellStyle name="Nuovo 12 3" xfId="1634" xr:uid="{00000000-0005-0000-0000-0000FD120000}"/>
    <cellStyle name="Nuovo 12 3 2" xfId="1635" xr:uid="{00000000-0005-0000-0000-0000FE120000}"/>
    <cellStyle name="Nuovo 12 3 2 2" xfId="1636" xr:uid="{00000000-0005-0000-0000-0000FF120000}"/>
    <cellStyle name="Nuovo 12 3 3" xfId="3222" xr:uid="{00000000-0005-0000-0000-000000130000}"/>
    <cellStyle name="Nuovo 12 3 3 2" xfId="3963" xr:uid="{00000000-0005-0000-0000-000001130000}"/>
    <cellStyle name="Nuovo 12 3 4" xfId="3962" xr:uid="{00000000-0005-0000-0000-000002130000}"/>
    <cellStyle name="Nuovo 12 4" xfId="1637" xr:uid="{00000000-0005-0000-0000-000003130000}"/>
    <cellStyle name="Nuovo 12 4 2" xfId="1638" xr:uid="{00000000-0005-0000-0000-000004130000}"/>
    <cellStyle name="Nuovo 12 4 2 2" xfId="3965" xr:uid="{00000000-0005-0000-0000-000005130000}"/>
    <cellStyle name="Nuovo 12 4 3" xfId="3964" xr:uid="{00000000-0005-0000-0000-000006130000}"/>
    <cellStyle name="Nuovo 12 5" xfId="1639" xr:uid="{00000000-0005-0000-0000-000007130000}"/>
    <cellStyle name="Nuovo 13" xfId="1640" xr:uid="{00000000-0005-0000-0000-000008130000}"/>
    <cellStyle name="Nuovo 13 2" xfId="1641" xr:uid="{00000000-0005-0000-0000-000009130000}"/>
    <cellStyle name="Nuovo 13 2 2" xfId="3966" xr:uid="{00000000-0005-0000-0000-00000A130000}"/>
    <cellStyle name="Nuovo 13 3" xfId="1642" xr:uid="{00000000-0005-0000-0000-00000B130000}"/>
    <cellStyle name="Nuovo 13 3 2" xfId="1643" xr:uid="{00000000-0005-0000-0000-00000C130000}"/>
    <cellStyle name="Nuovo 13 3 2 2" xfId="1644" xr:uid="{00000000-0005-0000-0000-00000D130000}"/>
    <cellStyle name="Nuovo 13 3 3" xfId="3223" xr:uid="{00000000-0005-0000-0000-00000E130000}"/>
    <cellStyle name="Nuovo 13 3 3 2" xfId="3968" xr:uid="{00000000-0005-0000-0000-00000F130000}"/>
    <cellStyle name="Nuovo 13 3 4" xfId="3967" xr:uid="{00000000-0005-0000-0000-000010130000}"/>
    <cellStyle name="Nuovo 13 4" xfId="1645" xr:uid="{00000000-0005-0000-0000-000011130000}"/>
    <cellStyle name="Nuovo 13 4 2" xfId="1646" xr:uid="{00000000-0005-0000-0000-000012130000}"/>
    <cellStyle name="Nuovo 13 4 2 2" xfId="3970" xr:uid="{00000000-0005-0000-0000-000013130000}"/>
    <cellStyle name="Nuovo 13 4 3" xfId="3969" xr:uid="{00000000-0005-0000-0000-000014130000}"/>
    <cellStyle name="Nuovo 13 5" xfId="1647" xr:uid="{00000000-0005-0000-0000-000015130000}"/>
    <cellStyle name="Nuovo 14" xfId="1648" xr:uid="{00000000-0005-0000-0000-000016130000}"/>
    <cellStyle name="Nuovo 14 2" xfId="1649" xr:uid="{00000000-0005-0000-0000-000017130000}"/>
    <cellStyle name="Nuovo 14 2 2" xfId="3971" xr:uid="{00000000-0005-0000-0000-000018130000}"/>
    <cellStyle name="Nuovo 14 3" xfId="1650" xr:uid="{00000000-0005-0000-0000-000019130000}"/>
    <cellStyle name="Nuovo 14 3 2" xfId="1651" xr:uid="{00000000-0005-0000-0000-00001A130000}"/>
    <cellStyle name="Nuovo 14 3 2 2" xfId="1652" xr:uid="{00000000-0005-0000-0000-00001B130000}"/>
    <cellStyle name="Nuovo 14 3 3" xfId="3224" xr:uid="{00000000-0005-0000-0000-00001C130000}"/>
    <cellStyle name="Nuovo 14 3 3 2" xfId="3973" xr:uid="{00000000-0005-0000-0000-00001D130000}"/>
    <cellStyle name="Nuovo 14 3 4" xfId="3972" xr:uid="{00000000-0005-0000-0000-00001E130000}"/>
    <cellStyle name="Nuovo 14 4" xfId="1653" xr:uid="{00000000-0005-0000-0000-00001F130000}"/>
    <cellStyle name="Nuovo 14 4 2" xfId="1654" xr:uid="{00000000-0005-0000-0000-000020130000}"/>
    <cellStyle name="Nuovo 14 4 2 2" xfId="3975" xr:uid="{00000000-0005-0000-0000-000021130000}"/>
    <cellStyle name="Nuovo 14 4 3" xfId="3974" xr:uid="{00000000-0005-0000-0000-000022130000}"/>
    <cellStyle name="Nuovo 14 5" xfId="1655" xr:uid="{00000000-0005-0000-0000-000023130000}"/>
    <cellStyle name="Nuovo 15" xfId="1656" xr:uid="{00000000-0005-0000-0000-000024130000}"/>
    <cellStyle name="Nuovo 15 2" xfId="1657" xr:uid="{00000000-0005-0000-0000-000025130000}"/>
    <cellStyle name="Nuovo 15 2 2" xfId="3976" xr:uid="{00000000-0005-0000-0000-000026130000}"/>
    <cellStyle name="Nuovo 15 3" xfId="1658" xr:uid="{00000000-0005-0000-0000-000027130000}"/>
    <cellStyle name="Nuovo 15 3 2" xfId="1659" xr:uid="{00000000-0005-0000-0000-000028130000}"/>
    <cellStyle name="Nuovo 15 3 2 2" xfId="1660" xr:uid="{00000000-0005-0000-0000-000029130000}"/>
    <cellStyle name="Nuovo 15 3 3" xfId="3225" xr:uid="{00000000-0005-0000-0000-00002A130000}"/>
    <cellStyle name="Nuovo 15 3 3 2" xfId="3978" xr:uid="{00000000-0005-0000-0000-00002B130000}"/>
    <cellStyle name="Nuovo 15 3 4" xfId="3977" xr:uid="{00000000-0005-0000-0000-00002C130000}"/>
    <cellStyle name="Nuovo 15 4" xfId="1661" xr:uid="{00000000-0005-0000-0000-00002D130000}"/>
    <cellStyle name="Nuovo 15 4 2" xfId="1662" xr:uid="{00000000-0005-0000-0000-00002E130000}"/>
    <cellStyle name="Nuovo 15 4 2 2" xfId="3980" xr:uid="{00000000-0005-0000-0000-00002F130000}"/>
    <cellStyle name="Nuovo 15 4 3" xfId="3979" xr:uid="{00000000-0005-0000-0000-000030130000}"/>
    <cellStyle name="Nuovo 15 5" xfId="1663" xr:uid="{00000000-0005-0000-0000-000031130000}"/>
    <cellStyle name="Nuovo 16" xfId="1664" xr:uid="{00000000-0005-0000-0000-000032130000}"/>
    <cellStyle name="Nuovo 16 2" xfId="1665" xr:uid="{00000000-0005-0000-0000-000033130000}"/>
    <cellStyle name="Nuovo 16 2 2" xfId="3981" xr:uid="{00000000-0005-0000-0000-000034130000}"/>
    <cellStyle name="Nuovo 16 3" xfId="1666" xr:uid="{00000000-0005-0000-0000-000035130000}"/>
    <cellStyle name="Nuovo 16 3 2" xfId="1667" xr:uid="{00000000-0005-0000-0000-000036130000}"/>
    <cellStyle name="Nuovo 16 3 2 2" xfId="1668" xr:uid="{00000000-0005-0000-0000-000037130000}"/>
    <cellStyle name="Nuovo 16 3 3" xfId="3226" xr:uid="{00000000-0005-0000-0000-000038130000}"/>
    <cellStyle name="Nuovo 16 3 3 2" xfId="3983" xr:uid="{00000000-0005-0000-0000-000039130000}"/>
    <cellStyle name="Nuovo 16 3 4" xfId="3982" xr:uid="{00000000-0005-0000-0000-00003A130000}"/>
    <cellStyle name="Nuovo 16 4" xfId="1669" xr:uid="{00000000-0005-0000-0000-00003B130000}"/>
    <cellStyle name="Nuovo 16 4 2" xfId="1670" xr:uid="{00000000-0005-0000-0000-00003C130000}"/>
    <cellStyle name="Nuovo 16 4 2 2" xfId="3985" xr:uid="{00000000-0005-0000-0000-00003D130000}"/>
    <cellStyle name="Nuovo 16 4 3" xfId="3984" xr:uid="{00000000-0005-0000-0000-00003E130000}"/>
    <cellStyle name="Nuovo 16 5" xfId="1671" xr:uid="{00000000-0005-0000-0000-00003F130000}"/>
    <cellStyle name="Nuovo 17" xfId="1672" xr:uid="{00000000-0005-0000-0000-000040130000}"/>
    <cellStyle name="Nuovo 17 2" xfId="1673" xr:uid="{00000000-0005-0000-0000-000041130000}"/>
    <cellStyle name="Nuovo 17 2 2" xfId="3986" xr:uid="{00000000-0005-0000-0000-000042130000}"/>
    <cellStyle name="Nuovo 17 3" xfId="1674" xr:uid="{00000000-0005-0000-0000-000043130000}"/>
    <cellStyle name="Nuovo 17 3 2" xfId="1675" xr:uid="{00000000-0005-0000-0000-000044130000}"/>
    <cellStyle name="Nuovo 17 3 2 2" xfId="1676" xr:uid="{00000000-0005-0000-0000-000045130000}"/>
    <cellStyle name="Nuovo 17 3 3" xfId="3227" xr:uid="{00000000-0005-0000-0000-000046130000}"/>
    <cellStyle name="Nuovo 17 3 3 2" xfId="3988" xr:uid="{00000000-0005-0000-0000-000047130000}"/>
    <cellStyle name="Nuovo 17 3 4" xfId="3987" xr:uid="{00000000-0005-0000-0000-000048130000}"/>
    <cellStyle name="Nuovo 17 4" xfId="1677" xr:uid="{00000000-0005-0000-0000-000049130000}"/>
    <cellStyle name="Nuovo 17 4 2" xfId="1678" xr:uid="{00000000-0005-0000-0000-00004A130000}"/>
    <cellStyle name="Nuovo 17 4 2 2" xfId="3990" xr:uid="{00000000-0005-0000-0000-00004B130000}"/>
    <cellStyle name="Nuovo 17 4 3" xfId="3989" xr:uid="{00000000-0005-0000-0000-00004C130000}"/>
    <cellStyle name="Nuovo 17 5" xfId="1679" xr:uid="{00000000-0005-0000-0000-00004D130000}"/>
    <cellStyle name="Nuovo 18" xfId="1680" xr:uid="{00000000-0005-0000-0000-00004E130000}"/>
    <cellStyle name="Nuovo 18 2" xfId="1681" xr:uid="{00000000-0005-0000-0000-00004F130000}"/>
    <cellStyle name="Nuovo 18 2 2" xfId="3991" xr:uid="{00000000-0005-0000-0000-000050130000}"/>
    <cellStyle name="Nuovo 18 3" xfId="1682" xr:uid="{00000000-0005-0000-0000-000051130000}"/>
    <cellStyle name="Nuovo 18 3 2" xfId="1683" xr:uid="{00000000-0005-0000-0000-000052130000}"/>
    <cellStyle name="Nuovo 18 3 2 2" xfId="1684" xr:uid="{00000000-0005-0000-0000-000053130000}"/>
    <cellStyle name="Nuovo 18 3 3" xfId="3228" xr:uid="{00000000-0005-0000-0000-000054130000}"/>
    <cellStyle name="Nuovo 18 3 3 2" xfId="3993" xr:uid="{00000000-0005-0000-0000-000055130000}"/>
    <cellStyle name="Nuovo 18 3 4" xfId="3992" xr:uid="{00000000-0005-0000-0000-000056130000}"/>
    <cellStyle name="Nuovo 18 4" xfId="1685" xr:uid="{00000000-0005-0000-0000-000057130000}"/>
    <cellStyle name="Nuovo 18 4 2" xfId="1686" xr:uid="{00000000-0005-0000-0000-000058130000}"/>
    <cellStyle name="Nuovo 18 4 2 2" xfId="3995" xr:uid="{00000000-0005-0000-0000-000059130000}"/>
    <cellStyle name="Nuovo 18 4 3" xfId="3994" xr:uid="{00000000-0005-0000-0000-00005A130000}"/>
    <cellStyle name="Nuovo 18 5" xfId="1687" xr:uid="{00000000-0005-0000-0000-00005B130000}"/>
    <cellStyle name="Nuovo 19" xfId="1688" xr:uid="{00000000-0005-0000-0000-00005C130000}"/>
    <cellStyle name="Nuovo 19 2" xfId="1689" xr:uid="{00000000-0005-0000-0000-00005D130000}"/>
    <cellStyle name="Nuovo 19 2 2" xfId="3996" xr:uid="{00000000-0005-0000-0000-00005E130000}"/>
    <cellStyle name="Nuovo 19 3" xfId="1690" xr:uid="{00000000-0005-0000-0000-00005F130000}"/>
    <cellStyle name="Nuovo 19 3 2" xfId="1691" xr:uid="{00000000-0005-0000-0000-000060130000}"/>
    <cellStyle name="Nuovo 19 3 2 2" xfId="1692" xr:uid="{00000000-0005-0000-0000-000061130000}"/>
    <cellStyle name="Nuovo 19 3 3" xfId="3229" xr:uid="{00000000-0005-0000-0000-000062130000}"/>
    <cellStyle name="Nuovo 19 3 3 2" xfId="3998" xr:uid="{00000000-0005-0000-0000-000063130000}"/>
    <cellStyle name="Nuovo 19 3 4" xfId="3997" xr:uid="{00000000-0005-0000-0000-000064130000}"/>
    <cellStyle name="Nuovo 19 4" xfId="1693" xr:uid="{00000000-0005-0000-0000-000065130000}"/>
    <cellStyle name="Nuovo 19 4 2" xfId="1694" xr:uid="{00000000-0005-0000-0000-000066130000}"/>
    <cellStyle name="Nuovo 19 4 2 2" xfId="4000" xr:uid="{00000000-0005-0000-0000-000067130000}"/>
    <cellStyle name="Nuovo 19 4 3" xfId="3999" xr:uid="{00000000-0005-0000-0000-000068130000}"/>
    <cellStyle name="Nuovo 19 5" xfId="1695" xr:uid="{00000000-0005-0000-0000-000069130000}"/>
    <cellStyle name="Nuovo 2" xfId="1696" xr:uid="{00000000-0005-0000-0000-00006A130000}"/>
    <cellStyle name="Nuovo 2 2" xfId="1697" xr:uid="{00000000-0005-0000-0000-00006B130000}"/>
    <cellStyle name="Nuovo 2 2 2" xfId="4001" xr:uid="{00000000-0005-0000-0000-00006C130000}"/>
    <cellStyle name="Nuovo 2 3" xfId="1698" xr:uid="{00000000-0005-0000-0000-00006D130000}"/>
    <cellStyle name="Nuovo 2 3 2" xfId="1699" xr:uid="{00000000-0005-0000-0000-00006E130000}"/>
    <cellStyle name="Nuovo 2 3 2 2" xfId="1700" xr:uid="{00000000-0005-0000-0000-00006F130000}"/>
    <cellStyle name="Nuovo 2 3 3" xfId="3230" xr:uid="{00000000-0005-0000-0000-000070130000}"/>
    <cellStyle name="Nuovo 2 3 3 2" xfId="4003" xr:uid="{00000000-0005-0000-0000-000071130000}"/>
    <cellStyle name="Nuovo 2 3 4" xfId="4002" xr:uid="{00000000-0005-0000-0000-000072130000}"/>
    <cellStyle name="Nuovo 2 4" xfId="1701" xr:uid="{00000000-0005-0000-0000-000073130000}"/>
    <cellStyle name="Nuovo 2 4 2" xfId="1702" xr:uid="{00000000-0005-0000-0000-000074130000}"/>
    <cellStyle name="Nuovo 2 4 2 2" xfId="4005" xr:uid="{00000000-0005-0000-0000-000075130000}"/>
    <cellStyle name="Nuovo 2 4 3" xfId="4004" xr:uid="{00000000-0005-0000-0000-000076130000}"/>
    <cellStyle name="Nuovo 2 5" xfId="1703" xr:uid="{00000000-0005-0000-0000-000077130000}"/>
    <cellStyle name="Nuovo 20" xfId="1704" xr:uid="{00000000-0005-0000-0000-000078130000}"/>
    <cellStyle name="Nuovo 20 2" xfId="1705" xr:uid="{00000000-0005-0000-0000-000079130000}"/>
    <cellStyle name="Nuovo 20 2 2" xfId="4006" xr:uid="{00000000-0005-0000-0000-00007A130000}"/>
    <cellStyle name="Nuovo 20 3" xfId="1706" xr:uid="{00000000-0005-0000-0000-00007B130000}"/>
    <cellStyle name="Nuovo 20 3 2" xfId="1707" xr:uid="{00000000-0005-0000-0000-00007C130000}"/>
    <cellStyle name="Nuovo 20 3 2 2" xfId="1708" xr:uid="{00000000-0005-0000-0000-00007D130000}"/>
    <cellStyle name="Nuovo 20 3 3" xfId="3231" xr:uid="{00000000-0005-0000-0000-00007E130000}"/>
    <cellStyle name="Nuovo 20 3 3 2" xfId="4008" xr:uid="{00000000-0005-0000-0000-00007F130000}"/>
    <cellStyle name="Nuovo 20 3 4" xfId="4007" xr:uid="{00000000-0005-0000-0000-000080130000}"/>
    <cellStyle name="Nuovo 20 4" xfId="1709" xr:uid="{00000000-0005-0000-0000-000081130000}"/>
    <cellStyle name="Nuovo 20 4 2" xfId="1710" xr:uid="{00000000-0005-0000-0000-000082130000}"/>
    <cellStyle name="Nuovo 20 4 2 2" xfId="4010" xr:uid="{00000000-0005-0000-0000-000083130000}"/>
    <cellStyle name="Nuovo 20 4 3" xfId="4009" xr:uid="{00000000-0005-0000-0000-000084130000}"/>
    <cellStyle name="Nuovo 20 5" xfId="1711" xr:uid="{00000000-0005-0000-0000-000085130000}"/>
    <cellStyle name="Nuovo 21" xfId="1712" xr:uid="{00000000-0005-0000-0000-000086130000}"/>
    <cellStyle name="Nuovo 21 2" xfId="1713" xr:uid="{00000000-0005-0000-0000-000087130000}"/>
    <cellStyle name="Nuovo 21 2 2" xfId="4011" xr:uid="{00000000-0005-0000-0000-000088130000}"/>
    <cellStyle name="Nuovo 21 3" xfId="1714" xr:uid="{00000000-0005-0000-0000-000089130000}"/>
    <cellStyle name="Nuovo 21 3 2" xfId="1715" xr:uid="{00000000-0005-0000-0000-00008A130000}"/>
    <cellStyle name="Nuovo 21 3 2 2" xfId="1716" xr:uid="{00000000-0005-0000-0000-00008B130000}"/>
    <cellStyle name="Nuovo 21 3 3" xfId="3232" xr:uid="{00000000-0005-0000-0000-00008C130000}"/>
    <cellStyle name="Nuovo 21 3 3 2" xfId="4013" xr:uid="{00000000-0005-0000-0000-00008D130000}"/>
    <cellStyle name="Nuovo 21 3 4" xfId="4012" xr:uid="{00000000-0005-0000-0000-00008E130000}"/>
    <cellStyle name="Nuovo 21 4" xfId="1717" xr:uid="{00000000-0005-0000-0000-00008F130000}"/>
    <cellStyle name="Nuovo 21 4 2" xfId="1718" xr:uid="{00000000-0005-0000-0000-000090130000}"/>
    <cellStyle name="Nuovo 21 4 2 2" xfId="4015" xr:uid="{00000000-0005-0000-0000-000091130000}"/>
    <cellStyle name="Nuovo 21 4 3" xfId="4014" xr:uid="{00000000-0005-0000-0000-000092130000}"/>
    <cellStyle name="Nuovo 21 5" xfId="1719" xr:uid="{00000000-0005-0000-0000-000093130000}"/>
    <cellStyle name="Nuovo 22" xfId="1720" xr:uid="{00000000-0005-0000-0000-000094130000}"/>
    <cellStyle name="Nuovo 22 2" xfId="1721" xr:uid="{00000000-0005-0000-0000-000095130000}"/>
    <cellStyle name="Nuovo 22 2 2" xfId="4016" xr:uid="{00000000-0005-0000-0000-000096130000}"/>
    <cellStyle name="Nuovo 22 3" xfId="1722" xr:uid="{00000000-0005-0000-0000-000097130000}"/>
    <cellStyle name="Nuovo 22 3 2" xfId="1723" xr:uid="{00000000-0005-0000-0000-000098130000}"/>
    <cellStyle name="Nuovo 22 3 2 2" xfId="1724" xr:uid="{00000000-0005-0000-0000-000099130000}"/>
    <cellStyle name="Nuovo 22 3 3" xfId="3233" xr:uid="{00000000-0005-0000-0000-00009A130000}"/>
    <cellStyle name="Nuovo 22 3 3 2" xfId="4018" xr:uid="{00000000-0005-0000-0000-00009B130000}"/>
    <cellStyle name="Nuovo 22 3 4" xfId="4017" xr:uid="{00000000-0005-0000-0000-00009C130000}"/>
    <cellStyle name="Nuovo 22 4" xfId="1725" xr:uid="{00000000-0005-0000-0000-00009D130000}"/>
    <cellStyle name="Nuovo 22 4 2" xfId="1726" xr:uid="{00000000-0005-0000-0000-00009E130000}"/>
    <cellStyle name="Nuovo 22 4 2 2" xfId="4020" xr:uid="{00000000-0005-0000-0000-00009F130000}"/>
    <cellStyle name="Nuovo 22 4 3" xfId="4019" xr:uid="{00000000-0005-0000-0000-0000A0130000}"/>
    <cellStyle name="Nuovo 22 5" xfId="1727" xr:uid="{00000000-0005-0000-0000-0000A1130000}"/>
    <cellStyle name="Nuovo 23" xfId="1728" xr:uid="{00000000-0005-0000-0000-0000A2130000}"/>
    <cellStyle name="Nuovo 23 2" xfId="1729" xr:uid="{00000000-0005-0000-0000-0000A3130000}"/>
    <cellStyle name="Nuovo 23 2 2" xfId="4021" xr:uid="{00000000-0005-0000-0000-0000A4130000}"/>
    <cellStyle name="Nuovo 23 3" xfId="1730" xr:uid="{00000000-0005-0000-0000-0000A5130000}"/>
    <cellStyle name="Nuovo 23 3 2" xfId="1731" xr:uid="{00000000-0005-0000-0000-0000A6130000}"/>
    <cellStyle name="Nuovo 23 3 2 2" xfId="1732" xr:uid="{00000000-0005-0000-0000-0000A7130000}"/>
    <cellStyle name="Nuovo 23 3 3" xfId="3234" xr:uid="{00000000-0005-0000-0000-0000A8130000}"/>
    <cellStyle name="Nuovo 23 3 3 2" xfId="4023" xr:uid="{00000000-0005-0000-0000-0000A9130000}"/>
    <cellStyle name="Nuovo 23 3 4" xfId="4022" xr:uid="{00000000-0005-0000-0000-0000AA130000}"/>
    <cellStyle name="Nuovo 23 4" xfId="1733" xr:uid="{00000000-0005-0000-0000-0000AB130000}"/>
    <cellStyle name="Nuovo 23 4 2" xfId="1734" xr:uid="{00000000-0005-0000-0000-0000AC130000}"/>
    <cellStyle name="Nuovo 23 4 2 2" xfId="4025" xr:uid="{00000000-0005-0000-0000-0000AD130000}"/>
    <cellStyle name="Nuovo 23 4 3" xfId="4024" xr:uid="{00000000-0005-0000-0000-0000AE130000}"/>
    <cellStyle name="Nuovo 23 5" xfId="1735" xr:uid="{00000000-0005-0000-0000-0000AF130000}"/>
    <cellStyle name="Nuovo 24" xfId="1736" xr:uid="{00000000-0005-0000-0000-0000B0130000}"/>
    <cellStyle name="Nuovo 24 2" xfId="1737" xr:uid="{00000000-0005-0000-0000-0000B1130000}"/>
    <cellStyle name="Nuovo 24 2 2" xfId="4026" xr:uid="{00000000-0005-0000-0000-0000B2130000}"/>
    <cellStyle name="Nuovo 24 3" xfId="1738" xr:uid="{00000000-0005-0000-0000-0000B3130000}"/>
    <cellStyle name="Nuovo 24 3 2" xfId="1739" xr:uid="{00000000-0005-0000-0000-0000B4130000}"/>
    <cellStyle name="Nuovo 24 3 2 2" xfId="1740" xr:uid="{00000000-0005-0000-0000-0000B5130000}"/>
    <cellStyle name="Nuovo 24 3 3" xfId="3235" xr:uid="{00000000-0005-0000-0000-0000B6130000}"/>
    <cellStyle name="Nuovo 24 3 3 2" xfId="4028" xr:uid="{00000000-0005-0000-0000-0000B7130000}"/>
    <cellStyle name="Nuovo 24 3 4" xfId="4027" xr:uid="{00000000-0005-0000-0000-0000B8130000}"/>
    <cellStyle name="Nuovo 24 4" xfId="1741" xr:uid="{00000000-0005-0000-0000-0000B9130000}"/>
    <cellStyle name="Nuovo 24 4 2" xfId="1742" xr:uid="{00000000-0005-0000-0000-0000BA130000}"/>
    <cellStyle name="Nuovo 24 4 2 2" xfId="4030" xr:uid="{00000000-0005-0000-0000-0000BB130000}"/>
    <cellStyle name="Nuovo 24 4 3" xfId="4029" xr:uid="{00000000-0005-0000-0000-0000BC130000}"/>
    <cellStyle name="Nuovo 24 5" xfId="1743" xr:uid="{00000000-0005-0000-0000-0000BD130000}"/>
    <cellStyle name="Nuovo 25" xfId="1744" xr:uid="{00000000-0005-0000-0000-0000BE130000}"/>
    <cellStyle name="Nuovo 25 2" xfId="1745" xr:uid="{00000000-0005-0000-0000-0000BF130000}"/>
    <cellStyle name="Nuovo 25 2 2" xfId="4031" xr:uid="{00000000-0005-0000-0000-0000C0130000}"/>
    <cellStyle name="Nuovo 25 3" xfId="1746" xr:uid="{00000000-0005-0000-0000-0000C1130000}"/>
    <cellStyle name="Nuovo 25 3 2" xfId="1747" xr:uid="{00000000-0005-0000-0000-0000C2130000}"/>
    <cellStyle name="Nuovo 25 3 2 2" xfId="1748" xr:uid="{00000000-0005-0000-0000-0000C3130000}"/>
    <cellStyle name="Nuovo 25 3 3" xfId="3236" xr:uid="{00000000-0005-0000-0000-0000C4130000}"/>
    <cellStyle name="Nuovo 25 3 3 2" xfId="4033" xr:uid="{00000000-0005-0000-0000-0000C5130000}"/>
    <cellStyle name="Nuovo 25 3 4" xfId="4032" xr:uid="{00000000-0005-0000-0000-0000C6130000}"/>
    <cellStyle name="Nuovo 25 4" xfId="1749" xr:uid="{00000000-0005-0000-0000-0000C7130000}"/>
    <cellStyle name="Nuovo 25 4 2" xfId="1750" xr:uid="{00000000-0005-0000-0000-0000C8130000}"/>
    <cellStyle name="Nuovo 25 4 2 2" xfId="4035" xr:uid="{00000000-0005-0000-0000-0000C9130000}"/>
    <cellStyle name="Nuovo 25 4 3" xfId="4034" xr:uid="{00000000-0005-0000-0000-0000CA130000}"/>
    <cellStyle name="Nuovo 25 5" xfId="1751" xr:uid="{00000000-0005-0000-0000-0000CB130000}"/>
    <cellStyle name="Nuovo 26" xfId="1752" xr:uid="{00000000-0005-0000-0000-0000CC130000}"/>
    <cellStyle name="Nuovo 26 2" xfId="1753" xr:uid="{00000000-0005-0000-0000-0000CD130000}"/>
    <cellStyle name="Nuovo 26 2 2" xfId="4036" xr:uid="{00000000-0005-0000-0000-0000CE130000}"/>
    <cellStyle name="Nuovo 26 3" xfId="1754" xr:uid="{00000000-0005-0000-0000-0000CF130000}"/>
    <cellStyle name="Nuovo 26 3 2" xfId="1755" xr:uid="{00000000-0005-0000-0000-0000D0130000}"/>
    <cellStyle name="Nuovo 26 3 2 2" xfId="1756" xr:uid="{00000000-0005-0000-0000-0000D1130000}"/>
    <cellStyle name="Nuovo 26 3 3" xfId="3237" xr:uid="{00000000-0005-0000-0000-0000D2130000}"/>
    <cellStyle name="Nuovo 26 3 3 2" xfId="4038" xr:uid="{00000000-0005-0000-0000-0000D3130000}"/>
    <cellStyle name="Nuovo 26 3 4" xfId="4037" xr:uid="{00000000-0005-0000-0000-0000D4130000}"/>
    <cellStyle name="Nuovo 26 4" xfId="1757" xr:uid="{00000000-0005-0000-0000-0000D5130000}"/>
    <cellStyle name="Nuovo 26 4 2" xfId="1758" xr:uid="{00000000-0005-0000-0000-0000D6130000}"/>
    <cellStyle name="Nuovo 26 4 2 2" xfId="4040" xr:uid="{00000000-0005-0000-0000-0000D7130000}"/>
    <cellStyle name="Nuovo 26 4 3" xfId="4039" xr:uid="{00000000-0005-0000-0000-0000D8130000}"/>
    <cellStyle name="Nuovo 26 5" xfId="1759" xr:uid="{00000000-0005-0000-0000-0000D9130000}"/>
    <cellStyle name="Nuovo 27" xfId="1760" xr:uid="{00000000-0005-0000-0000-0000DA130000}"/>
    <cellStyle name="Nuovo 27 2" xfId="1761" xr:uid="{00000000-0005-0000-0000-0000DB130000}"/>
    <cellStyle name="Nuovo 27 2 2" xfId="4041" xr:uid="{00000000-0005-0000-0000-0000DC130000}"/>
    <cellStyle name="Nuovo 27 3" xfId="1762" xr:uid="{00000000-0005-0000-0000-0000DD130000}"/>
    <cellStyle name="Nuovo 27 3 2" xfId="1763" xr:uid="{00000000-0005-0000-0000-0000DE130000}"/>
    <cellStyle name="Nuovo 27 3 2 2" xfId="1764" xr:uid="{00000000-0005-0000-0000-0000DF130000}"/>
    <cellStyle name="Nuovo 27 3 3" xfId="3238" xr:uid="{00000000-0005-0000-0000-0000E0130000}"/>
    <cellStyle name="Nuovo 27 3 3 2" xfId="4043" xr:uid="{00000000-0005-0000-0000-0000E1130000}"/>
    <cellStyle name="Nuovo 27 3 4" xfId="4042" xr:uid="{00000000-0005-0000-0000-0000E2130000}"/>
    <cellStyle name="Nuovo 27 4" xfId="1765" xr:uid="{00000000-0005-0000-0000-0000E3130000}"/>
    <cellStyle name="Nuovo 27 4 2" xfId="1766" xr:uid="{00000000-0005-0000-0000-0000E4130000}"/>
    <cellStyle name="Nuovo 27 4 2 2" xfId="4045" xr:uid="{00000000-0005-0000-0000-0000E5130000}"/>
    <cellStyle name="Nuovo 27 4 3" xfId="4044" xr:uid="{00000000-0005-0000-0000-0000E6130000}"/>
    <cellStyle name="Nuovo 27 5" xfId="1767" xr:uid="{00000000-0005-0000-0000-0000E7130000}"/>
    <cellStyle name="Nuovo 28" xfId="1768" xr:uid="{00000000-0005-0000-0000-0000E8130000}"/>
    <cellStyle name="Nuovo 28 2" xfId="1769" xr:uid="{00000000-0005-0000-0000-0000E9130000}"/>
    <cellStyle name="Nuovo 28 2 2" xfId="4046" xr:uid="{00000000-0005-0000-0000-0000EA130000}"/>
    <cellStyle name="Nuovo 28 3" xfId="1770" xr:uid="{00000000-0005-0000-0000-0000EB130000}"/>
    <cellStyle name="Nuovo 28 3 2" xfId="1771" xr:uid="{00000000-0005-0000-0000-0000EC130000}"/>
    <cellStyle name="Nuovo 28 3 2 2" xfId="1772" xr:uid="{00000000-0005-0000-0000-0000ED130000}"/>
    <cellStyle name="Nuovo 28 3 3" xfId="3239" xr:uid="{00000000-0005-0000-0000-0000EE130000}"/>
    <cellStyle name="Nuovo 28 3 3 2" xfId="4048" xr:uid="{00000000-0005-0000-0000-0000EF130000}"/>
    <cellStyle name="Nuovo 28 3 4" xfId="4047" xr:uid="{00000000-0005-0000-0000-0000F0130000}"/>
    <cellStyle name="Nuovo 28 4" xfId="1773" xr:uid="{00000000-0005-0000-0000-0000F1130000}"/>
    <cellStyle name="Nuovo 28 4 2" xfId="1774" xr:uid="{00000000-0005-0000-0000-0000F2130000}"/>
    <cellStyle name="Nuovo 28 4 2 2" xfId="4050" xr:uid="{00000000-0005-0000-0000-0000F3130000}"/>
    <cellStyle name="Nuovo 28 4 3" xfId="4049" xr:uid="{00000000-0005-0000-0000-0000F4130000}"/>
    <cellStyle name="Nuovo 28 5" xfId="1775" xr:uid="{00000000-0005-0000-0000-0000F5130000}"/>
    <cellStyle name="Nuovo 29" xfId="1776" xr:uid="{00000000-0005-0000-0000-0000F6130000}"/>
    <cellStyle name="Nuovo 29 2" xfId="1777" xr:uid="{00000000-0005-0000-0000-0000F7130000}"/>
    <cellStyle name="Nuovo 29 2 2" xfId="4051" xr:uid="{00000000-0005-0000-0000-0000F8130000}"/>
    <cellStyle name="Nuovo 29 3" xfId="1778" xr:uid="{00000000-0005-0000-0000-0000F9130000}"/>
    <cellStyle name="Nuovo 29 3 2" xfId="1779" xr:uid="{00000000-0005-0000-0000-0000FA130000}"/>
    <cellStyle name="Nuovo 29 3 2 2" xfId="1780" xr:uid="{00000000-0005-0000-0000-0000FB130000}"/>
    <cellStyle name="Nuovo 29 3 3" xfId="3240" xr:uid="{00000000-0005-0000-0000-0000FC130000}"/>
    <cellStyle name="Nuovo 29 3 3 2" xfId="4053" xr:uid="{00000000-0005-0000-0000-0000FD130000}"/>
    <cellStyle name="Nuovo 29 3 4" xfId="4052" xr:uid="{00000000-0005-0000-0000-0000FE130000}"/>
    <cellStyle name="Nuovo 29 4" xfId="1781" xr:uid="{00000000-0005-0000-0000-0000FF130000}"/>
    <cellStyle name="Nuovo 29 4 2" xfId="1782" xr:uid="{00000000-0005-0000-0000-000000140000}"/>
    <cellStyle name="Nuovo 29 4 2 2" xfId="4055" xr:uid="{00000000-0005-0000-0000-000001140000}"/>
    <cellStyle name="Nuovo 29 4 3" xfId="4054" xr:uid="{00000000-0005-0000-0000-000002140000}"/>
    <cellStyle name="Nuovo 29 5" xfId="1783" xr:uid="{00000000-0005-0000-0000-000003140000}"/>
    <cellStyle name="Nuovo 3" xfId="1784" xr:uid="{00000000-0005-0000-0000-000004140000}"/>
    <cellStyle name="Nuovo 3 2" xfId="1785" xr:uid="{00000000-0005-0000-0000-000005140000}"/>
    <cellStyle name="Nuovo 3 2 2" xfId="4056" xr:uid="{00000000-0005-0000-0000-000006140000}"/>
    <cellStyle name="Nuovo 3 3" xfId="1786" xr:uid="{00000000-0005-0000-0000-000007140000}"/>
    <cellStyle name="Nuovo 3 3 2" xfId="1787" xr:uid="{00000000-0005-0000-0000-000008140000}"/>
    <cellStyle name="Nuovo 3 3 2 2" xfId="1788" xr:uid="{00000000-0005-0000-0000-000009140000}"/>
    <cellStyle name="Nuovo 3 3 3" xfId="3241" xr:uid="{00000000-0005-0000-0000-00000A140000}"/>
    <cellStyle name="Nuovo 3 3 3 2" xfId="4058" xr:uid="{00000000-0005-0000-0000-00000B140000}"/>
    <cellStyle name="Nuovo 3 3 4" xfId="4057" xr:uid="{00000000-0005-0000-0000-00000C140000}"/>
    <cellStyle name="Nuovo 3 4" xfId="1789" xr:uid="{00000000-0005-0000-0000-00000D140000}"/>
    <cellStyle name="Nuovo 3 4 2" xfId="1790" xr:uid="{00000000-0005-0000-0000-00000E140000}"/>
    <cellStyle name="Nuovo 3 4 2 2" xfId="4060" xr:uid="{00000000-0005-0000-0000-00000F140000}"/>
    <cellStyle name="Nuovo 3 4 3" xfId="4059" xr:uid="{00000000-0005-0000-0000-000010140000}"/>
    <cellStyle name="Nuovo 3 5" xfId="1791" xr:uid="{00000000-0005-0000-0000-000011140000}"/>
    <cellStyle name="Nuovo 30" xfId="1792" xr:uid="{00000000-0005-0000-0000-000012140000}"/>
    <cellStyle name="Nuovo 30 2" xfId="1793" xr:uid="{00000000-0005-0000-0000-000013140000}"/>
    <cellStyle name="Nuovo 30 2 2" xfId="4061" xr:uid="{00000000-0005-0000-0000-000014140000}"/>
    <cellStyle name="Nuovo 30 3" xfId="1794" xr:uid="{00000000-0005-0000-0000-000015140000}"/>
    <cellStyle name="Nuovo 30 3 2" xfId="1795" xr:uid="{00000000-0005-0000-0000-000016140000}"/>
    <cellStyle name="Nuovo 30 3 2 2" xfId="1796" xr:uid="{00000000-0005-0000-0000-000017140000}"/>
    <cellStyle name="Nuovo 30 3 3" xfId="3242" xr:uid="{00000000-0005-0000-0000-000018140000}"/>
    <cellStyle name="Nuovo 30 3 3 2" xfId="4063" xr:uid="{00000000-0005-0000-0000-000019140000}"/>
    <cellStyle name="Nuovo 30 3 4" xfId="4062" xr:uid="{00000000-0005-0000-0000-00001A140000}"/>
    <cellStyle name="Nuovo 30 4" xfId="1797" xr:uid="{00000000-0005-0000-0000-00001B140000}"/>
    <cellStyle name="Nuovo 30 4 2" xfId="1798" xr:uid="{00000000-0005-0000-0000-00001C140000}"/>
    <cellStyle name="Nuovo 30 4 2 2" xfId="4065" xr:uid="{00000000-0005-0000-0000-00001D140000}"/>
    <cellStyle name="Nuovo 30 4 3" xfId="4064" xr:uid="{00000000-0005-0000-0000-00001E140000}"/>
    <cellStyle name="Nuovo 30 5" xfId="1799" xr:uid="{00000000-0005-0000-0000-00001F140000}"/>
    <cellStyle name="Nuovo 31" xfId="1800" xr:uid="{00000000-0005-0000-0000-000020140000}"/>
    <cellStyle name="Nuovo 31 2" xfId="1801" xr:uid="{00000000-0005-0000-0000-000021140000}"/>
    <cellStyle name="Nuovo 31 2 2" xfId="4066" xr:uid="{00000000-0005-0000-0000-000022140000}"/>
    <cellStyle name="Nuovo 31 3" xfId="1802" xr:uid="{00000000-0005-0000-0000-000023140000}"/>
    <cellStyle name="Nuovo 31 3 2" xfId="1803" xr:uid="{00000000-0005-0000-0000-000024140000}"/>
    <cellStyle name="Nuovo 31 3 2 2" xfId="1804" xr:uid="{00000000-0005-0000-0000-000025140000}"/>
    <cellStyle name="Nuovo 31 3 3" xfId="3243" xr:uid="{00000000-0005-0000-0000-000026140000}"/>
    <cellStyle name="Nuovo 31 3 3 2" xfId="4068" xr:uid="{00000000-0005-0000-0000-000027140000}"/>
    <cellStyle name="Nuovo 31 3 4" xfId="4067" xr:uid="{00000000-0005-0000-0000-000028140000}"/>
    <cellStyle name="Nuovo 31 4" xfId="1805" xr:uid="{00000000-0005-0000-0000-000029140000}"/>
    <cellStyle name="Nuovo 31 4 2" xfId="1806" xr:uid="{00000000-0005-0000-0000-00002A140000}"/>
    <cellStyle name="Nuovo 31 4 2 2" xfId="4070" xr:uid="{00000000-0005-0000-0000-00002B140000}"/>
    <cellStyle name="Nuovo 31 4 3" xfId="4069" xr:uid="{00000000-0005-0000-0000-00002C140000}"/>
    <cellStyle name="Nuovo 31 5" xfId="1807" xr:uid="{00000000-0005-0000-0000-00002D140000}"/>
    <cellStyle name="Nuovo 32" xfId="1808" xr:uid="{00000000-0005-0000-0000-00002E140000}"/>
    <cellStyle name="Nuovo 32 2" xfId="1809" xr:uid="{00000000-0005-0000-0000-00002F140000}"/>
    <cellStyle name="Nuovo 32 2 2" xfId="4071" xr:uid="{00000000-0005-0000-0000-000030140000}"/>
    <cellStyle name="Nuovo 32 3" xfId="1810" xr:uid="{00000000-0005-0000-0000-000031140000}"/>
    <cellStyle name="Nuovo 32 3 2" xfId="1811" xr:uid="{00000000-0005-0000-0000-000032140000}"/>
    <cellStyle name="Nuovo 32 3 2 2" xfId="1812" xr:uid="{00000000-0005-0000-0000-000033140000}"/>
    <cellStyle name="Nuovo 32 3 3" xfId="3244" xr:uid="{00000000-0005-0000-0000-000034140000}"/>
    <cellStyle name="Nuovo 32 3 3 2" xfId="4073" xr:uid="{00000000-0005-0000-0000-000035140000}"/>
    <cellStyle name="Nuovo 32 3 4" xfId="4072" xr:uid="{00000000-0005-0000-0000-000036140000}"/>
    <cellStyle name="Nuovo 32 4" xfId="1813" xr:uid="{00000000-0005-0000-0000-000037140000}"/>
    <cellStyle name="Nuovo 32 4 2" xfId="1814" xr:uid="{00000000-0005-0000-0000-000038140000}"/>
    <cellStyle name="Nuovo 32 4 2 2" xfId="4075" xr:uid="{00000000-0005-0000-0000-000039140000}"/>
    <cellStyle name="Nuovo 32 4 3" xfId="4074" xr:uid="{00000000-0005-0000-0000-00003A140000}"/>
    <cellStyle name="Nuovo 32 5" xfId="1815" xr:uid="{00000000-0005-0000-0000-00003B140000}"/>
    <cellStyle name="Nuovo 33" xfId="1816" xr:uid="{00000000-0005-0000-0000-00003C140000}"/>
    <cellStyle name="Nuovo 33 2" xfId="1817" xr:uid="{00000000-0005-0000-0000-00003D140000}"/>
    <cellStyle name="Nuovo 33 2 2" xfId="4076" xr:uid="{00000000-0005-0000-0000-00003E140000}"/>
    <cellStyle name="Nuovo 33 3" xfId="1818" xr:uid="{00000000-0005-0000-0000-00003F140000}"/>
    <cellStyle name="Nuovo 33 3 2" xfId="1819" xr:uid="{00000000-0005-0000-0000-000040140000}"/>
    <cellStyle name="Nuovo 33 3 2 2" xfId="1820" xr:uid="{00000000-0005-0000-0000-000041140000}"/>
    <cellStyle name="Nuovo 33 3 3" xfId="3245" xr:uid="{00000000-0005-0000-0000-000042140000}"/>
    <cellStyle name="Nuovo 33 3 3 2" xfId="4078" xr:uid="{00000000-0005-0000-0000-000043140000}"/>
    <cellStyle name="Nuovo 33 3 4" xfId="4077" xr:uid="{00000000-0005-0000-0000-000044140000}"/>
    <cellStyle name="Nuovo 33 4" xfId="1821" xr:uid="{00000000-0005-0000-0000-000045140000}"/>
    <cellStyle name="Nuovo 33 4 2" xfId="1822" xr:uid="{00000000-0005-0000-0000-000046140000}"/>
    <cellStyle name="Nuovo 33 4 2 2" xfId="4080" xr:uid="{00000000-0005-0000-0000-000047140000}"/>
    <cellStyle name="Nuovo 33 4 3" xfId="4079" xr:uid="{00000000-0005-0000-0000-000048140000}"/>
    <cellStyle name="Nuovo 33 5" xfId="1823" xr:uid="{00000000-0005-0000-0000-000049140000}"/>
    <cellStyle name="Nuovo 34" xfId="1824" xr:uid="{00000000-0005-0000-0000-00004A140000}"/>
    <cellStyle name="Nuovo 34 2" xfId="1825" xr:uid="{00000000-0005-0000-0000-00004B140000}"/>
    <cellStyle name="Nuovo 34 2 2" xfId="4081" xr:uid="{00000000-0005-0000-0000-00004C140000}"/>
    <cellStyle name="Nuovo 34 3" xfId="1826" xr:uid="{00000000-0005-0000-0000-00004D140000}"/>
    <cellStyle name="Nuovo 34 3 2" xfId="1827" xr:uid="{00000000-0005-0000-0000-00004E140000}"/>
    <cellStyle name="Nuovo 34 3 2 2" xfId="1828" xr:uid="{00000000-0005-0000-0000-00004F140000}"/>
    <cellStyle name="Nuovo 34 3 3" xfId="3246" xr:uid="{00000000-0005-0000-0000-000050140000}"/>
    <cellStyle name="Nuovo 34 3 3 2" xfId="4083" xr:uid="{00000000-0005-0000-0000-000051140000}"/>
    <cellStyle name="Nuovo 34 3 4" xfId="4082" xr:uid="{00000000-0005-0000-0000-000052140000}"/>
    <cellStyle name="Nuovo 34 4" xfId="1829" xr:uid="{00000000-0005-0000-0000-000053140000}"/>
    <cellStyle name="Nuovo 34 4 2" xfId="1830" xr:uid="{00000000-0005-0000-0000-000054140000}"/>
    <cellStyle name="Nuovo 34 4 2 2" xfId="4085" xr:uid="{00000000-0005-0000-0000-000055140000}"/>
    <cellStyle name="Nuovo 34 4 3" xfId="4084" xr:uid="{00000000-0005-0000-0000-000056140000}"/>
    <cellStyle name="Nuovo 34 5" xfId="1831" xr:uid="{00000000-0005-0000-0000-000057140000}"/>
    <cellStyle name="Nuovo 35" xfId="1832" xr:uid="{00000000-0005-0000-0000-000058140000}"/>
    <cellStyle name="Nuovo 35 2" xfId="1833" xr:uid="{00000000-0005-0000-0000-000059140000}"/>
    <cellStyle name="Nuovo 35 2 2" xfId="4086" xr:uid="{00000000-0005-0000-0000-00005A140000}"/>
    <cellStyle name="Nuovo 35 3" xfId="1834" xr:uid="{00000000-0005-0000-0000-00005B140000}"/>
    <cellStyle name="Nuovo 35 3 2" xfId="1835" xr:uid="{00000000-0005-0000-0000-00005C140000}"/>
    <cellStyle name="Nuovo 35 3 2 2" xfId="1836" xr:uid="{00000000-0005-0000-0000-00005D140000}"/>
    <cellStyle name="Nuovo 35 3 3" xfId="3247" xr:uid="{00000000-0005-0000-0000-00005E140000}"/>
    <cellStyle name="Nuovo 35 3 3 2" xfId="4088" xr:uid="{00000000-0005-0000-0000-00005F140000}"/>
    <cellStyle name="Nuovo 35 3 4" xfId="4087" xr:uid="{00000000-0005-0000-0000-000060140000}"/>
    <cellStyle name="Nuovo 35 4" xfId="1837" xr:uid="{00000000-0005-0000-0000-000061140000}"/>
    <cellStyle name="Nuovo 35 4 2" xfId="1838" xr:uid="{00000000-0005-0000-0000-000062140000}"/>
    <cellStyle name="Nuovo 35 4 2 2" xfId="4090" xr:uid="{00000000-0005-0000-0000-000063140000}"/>
    <cellStyle name="Nuovo 35 4 3" xfId="4089" xr:uid="{00000000-0005-0000-0000-000064140000}"/>
    <cellStyle name="Nuovo 35 5" xfId="1839" xr:uid="{00000000-0005-0000-0000-000065140000}"/>
    <cellStyle name="Nuovo 36" xfId="1840" xr:uid="{00000000-0005-0000-0000-000066140000}"/>
    <cellStyle name="Nuovo 36 2" xfId="1841" xr:uid="{00000000-0005-0000-0000-000067140000}"/>
    <cellStyle name="Nuovo 36 2 2" xfId="4091" xr:uid="{00000000-0005-0000-0000-000068140000}"/>
    <cellStyle name="Nuovo 36 3" xfId="1842" xr:uid="{00000000-0005-0000-0000-000069140000}"/>
    <cellStyle name="Nuovo 36 3 2" xfId="1843" xr:uid="{00000000-0005-0000-0000-00006A140000}"/>
    <cellStyle name="Nuovo 36 3 2 2" xfId="1844" xr:uid="{00000000-0005-0000-0000-00006B140000}"/>
    <cellStyle name="Nuovo 36 3 3" xfId="3248" xr:uid="{00000000-0005-0000-0000-00006C140000}"/>
    <cellStyle name="Nuovo 36 3 3 2" xfId="4093" xr:uid="{00000000-0005-0000-0000-00006D140000}"/>
    <cellStyle name="Nuovo 36 3 4" xfId="4092" xr:uid="{00000000-0005-0000-0000-00006E140000}"/>
    <cellStyle name="Nuovo 36 4" xfId="1845" xr:uid="{00000000-0005-0000-0000-00006F140000}"/>
    <cellStyle name="Nuovo 36 4 2" xfId="1846" xr:uid="{00000000-0005-0000-0000-000070140000}"/>
    <cellStyle name="Nuovo 36 4 2 2" xfId="4095" xr:uid="{00000000-0005-0000-0000-000071140000}"/>
    <cellStyle name="Nuovo 36 4 3" xfId="4094" xr:uid="{00000000-0005-0000-0000-000072140000}"/>
    <cellStyle name="Nuovo 36 5" xfId="1847" xr:uid="{00000000-0005-0000-0000-000073140000}"/>
    <cellStyle name="Nuovo 37" xfId="1848" xr:uid="{00000000-0005-0000-0000-000074140000}"/>
    <cellStyle name="Nuovo 37 2" xfId="1849" xr:uid="{00000000-0005-0000-0000-000075140000}"/>
    <cellStyle name="Nuovo 37 2 2" xfId="4096" xr:uid="{00000000-0005-0000-0000-000076140000}"/>
    <cellStyle name="Nuovo 37 3" xfId="1850" xr:uid="{00000000-0005-0000-0000-000077140000}"/>
    <cellStyle name="Nuovo 37 3 2" xfId="1851" xr:uid="{00000000-0005-0000-0000-000078140000}"/>
    <cellStyle name="Nuovo 37 3 2 2" xfId="1852" xr:uid="{00000000-0005-0000-0000-000079140000}"/>
    <cellStyle name="Nuovo 37 3 3" xfId="3249" xr:uid="{00000000-0005-0000-0000-00007A140000}"/>
    <cellStyle name="Nuovo 37 3 3 2" xfId="4098" xr:uid="{00000000-0005-0000-0000-00007B140000}"/>
    <cellStyle name="Nuovo 37 3 4" xfId="4097" xr:uid="{00000000-0005-0000-0000-00007C140000}"/>
    <cellStyle name="Nuovo 37 4" xfId="1853" xr:uid="{00000000-0005-0000-0000-00007D140000}"/>
    <cellStyle name="Nuovo 37 4 2" xfId="1854" xr:uid="{00000000-0005-0000-0000-00007E140000}"/>
    <cellStyle name="Nuovo 37 4 2 2" xfId="4100" xr:uid="{00000000-0005-0000-0000-00007F140000}"/>
    <cellStyle name="Nuovo 37 4 3" xfId="4099" xr:uid="{00000000-0005-0000-0000-000080140000}"/>
    <cellStyle name="Nuovo 37 5" xfId="1855" xr:uid="{00000000-0005-0000-0000-000081140000}"/>
    <cellStyle name="Nuovo 38" xfId="1856" xr:uid="{00000000-0005-0000-0000-000082140000}"/>
    <cellStyle name="Nuovo 38 2" xfId="1857" xr:uid="{00000000-0005-0000-0000-000083140000}"/>
    <cellStyle name="Nuovo 38 2 2" xfId="4101" xr:uid="{00000000-0005-0000-0000-000084140000}"/>
    <cellStyle name="Nuovo 38 3" xfId="1858" xr:uid="{00000000-0005-0000-0000-000085140000}"/>
    <cellStyle name="Nuovo 38 3 2" xfId="1859" xr:uid="{00000000-0005-0000-0000-000086140000}"/>
    <cellStyle name="Nuovo 38 3 2 2" xfId="1860" xr:uid="{00000000-0005-0000-0000-000087140000}"/>
    <cellStyle name="Nuovo 38 3 3" xfId="3250" xr:uid="{00000000-0005-0000-0000-000088140000}"/>
    <cellStyle name="Nuovo 38 3 3 2" xfId="4103" xr:uid="{00000000-0005-0000-0000-000089140000}"/>
    <cellStyle name="Nuovo 38 3 4" xfId="4102" xr:uid="{00000000-0005-0000-0000-00008A140000}"/>
    <cellStyle name="Nuovo 38 4" xfId="1861" xr:uid="{00000000-0005-0000-0000-00008B140000}"/>
    <cellStyle name="Nuovo 38 4 2" xfId="1862" xr:uid="{00000000-0005-0000-0000-00008C140000}"/>
    <cellStyle name="Nuovo 38 4 2 2" xfId="4105" xr:uid="{00000000-0005-0000-0000-00008D140000}"/>
    <cellStyle name="Nuovo 38 4 3" xfId="4104" xr:uid="{00000000-0005-0000-0000-00008E140000}"/>
    <cellStyle name="Nuovo 38 5" xfId="1863" xr:uid="{00000000-0005-0000-0000-00008F140000}"/>
    <cellStyle name="Nuovo 39" xfId="1864" xr:uid="{00000000-0005-0000-0000-000090140000}"/>
    <cellStyle name="Nuovo 39 2" xfId="1865" xr:uid="{00000000-0005-0000-0000-000091140000}"/>
    <cellStyle name="Nuovo 39 2 2" xfId="4106" xr:uid="{00000000-0005-0000-0000-000092140000}"/>
    <cellStyle name="Nuovo 39 3" xfId="1866" xr:uid="{00000000-0005-0000-0000-000093140000}"/>
    <cellStyle name="Nuovo 39 3 2" xfId="1867" xr:uid="{00000000-0005-0000-0000-000094140000}"/>
    <cellStyle name="Nuovo 39 3 2 2" xfId="1868" xr:uid="{00000000-0005-0000-0000-000095140000}"/>
    <cellStyle name="Nuovo 39 3 3" xfId="3251" xr:uid="{00000000-0005-0000-0000-000096140000}"/>
    <cellStyle name="Nuovo 39 3 3 2" xfId="4108" xr:uid="{00000000-0005-0000-0000-000097140000}"/>
    <cellStyle name="Nuovo 39 3 4" xfId="4107" xr:uid="{00000000-0005-0000-0000-000098140000}"/>
    <cellStyle name="Nuovo 39 4" xfId="1869" xr:uid="{00000000-0005-0000-0000-000099140000}"/>
    <cellStyle name="Nuovo 39 4 2" xfId="1870" xr:uid="{00000000-0005-0000-0000-00009A140000}"/>
    <cellStyle name="Nuovo 39 4 2 2" xfId="4110" xr:uid="{00000000-0005-0000-0000-00009B140000}"/>
    <cellStyle name="Nuovo 39 4 3" xfId="4109" xr:uid="{00000000-0005-0000-0000-00009C140000}"/>
    <cellStyle name="Nuovo 39 5" xfId="1871" xr:uid="{00000000-0005-0000-0000-00009D140000}"/>
    <cellStyle name="Nuovo 4" xfId="1872" xr:uid="{00000000-0005-0000-0000-00009E140000}"/>
    <cellStyle name="Nuovo 4 2" xfId="1873" xr:uid="{00000000-0005-0000-0000-00009F140000}"/>
    <cellStyle name="Nuovo 4 2 2" xfId="4111" xr:uid="{00000000-0005-0000-0000-0000A0140000}"/>
    <cellStyle name="Nuovo 4 3" xfId="1874" xr:uid="{00000000-0005-0000-0000-0000A1140000}"/>
    <cellStyle name="Nuovo 4 3 2" xfId="1875" xr:uid="{00000000-0005-0000-0000-0000A2140000}"/>
    <cellStyle name="Nuovo 4 3 2 2" xfId="1876" xr:uid="{00000000-0005-0000-0000-0000A3140000}"/>
    <cellStyle name="Nuovo 4 3 3" xfId="3252" xr:uid="{00000000-0005-0000-0000-0000A4140000}"/>
    <cellStyle name="Nuovo 4 3 3 2" xfId="4113" xr:uid="{00000000-0005-0000-0000-0000A5140000}"/>
    <cellStyle name="Nuovo 4 3 4" xfId="4112" xr:uid="{00000000-0005-0000-0000-0000A6140000}"/>
    <cellStyle name="Nuovo 4 4" xfId="1877" xr:uid="{00000000-0005-0000-0000-0000A7140000}"/>
    <cellStyle name="Nuovo 4 4 2" xfId="1878" xr:uid="{00000000-0005-0000-0000-0000A8140000}"/>
    <cellStyle name="Nuovo 4 4 2 2" xfId="4115" xr:uid="{00000000-0005-0000-0000-0000A9140000}"/>
    <cellStyle name="Nuovo 4 4 3" xfId="4114" xr:uid="{00000000-0005-0000-0000-0000AA140000}"/>
    <cellStyle name="Nuovo 4 5" xfId="1879" xr:uid="{00000000-0005-0000-0000-0000AB140000}"/>
    <cellStyle name="Nuovo 40" xfId="1880" xr:uid="{00000000-0005-0000-0000-0000AC140000}"/>
    <cellStyle name="Nuovo 40 2" xfId="1881" xr:uid="{00000000-0005-0000-0000-0000AD140000}"/>
    <cellStyle name="Nuovo 40 2 2" xfId="4116" xr:uid="{00000000-0005-0000-0000-0000AE140000}"/>
    <cellStyle name="Nuovo 40 3" xfId="1882" xr:uid="{00000000-0005-0000-0000-0000AF140000}"/>
    <cellStyle name="Nuovo 40 3 2" xfId="1883" xr:uid="{00000000-0005-0000-0000-0000B0140000}"/>
    <cellStyle name="Nuovo 40 3 2 2" xfId="1884" xr:uid="{00000000-0005-0000-0000-0000B1140000}"/>
    <cellStyle name="Nuovo 40 3 3" xfId="3253" xr:uid="{00000000-0005-0000-0000-0000B2140000}"/>
    <cellStyle name="Nuovo 40 3 3 2" xfId="4118" xr:uid="{00000000-0005-0000-0000-0000B3140000}"/>
    <cellStyle name="Nuovo 40 3 4" xfId="4117" xr:uid="{00000000-0005-0000-0000-0000B4140000}"/>
    <cellStyle name="Nuovo 40 4" xfId="1885" xr:uid="{00000000-0005-0000-0000-0000B5140000}"/>
    <cellStyle name="Nuovo 40 4 2" xfId="1886" xr:uid="{00000000-0005-0000-0000-0000B6140000}"/>
    <cellStyle name="Nuovo 40 4 2 2" xfId="4120" xr:uid="{00000000-0005-0000-0000-0000B7140000}"/>
    <cellStyle name="Nuovo 40 4 3" xfId="4119" xr:uid="{00000000-0005-0000-0000-0000B8140000}"/>
    <cellStyle name="Nuovo 40 5" xfId="1887" xr:uid="{00000000-0005-0000-0000-0000B9140000}"/>
    <cellStyle name="Nuovo 41" xfId="1888" xr:uid="{00000000-0005-0000-0000-0000BA140000}"/>
    <cellStyle name="Nuovo 41 2" xfId="1889" xr:uid="{00000000-0005-0000-0000-0000BB140000}"/>
    <cellStyle name="Nuovo 41 2 2" xfId="4121" xr:uid="{00000000-0005-0000-0000-0000BC140000}"/>
    <cellStyle name="Nuovo 41 3" xfId="1890" xr:uid="{00000000-0005-0000-0000-0000BD140000}"/>
    <cellStyle name="Nuovo 41 3 2" xfId="1891" xr:uid="{00000000-0005-0000-0000-0000BE140000}"/>
    <cellStyle name="Nuovo 41 3 2 2" xfId="1892" xr:uid="{00000000-0005-0000-0000-0000BF140000}"/>
    <cellStyle name="Nuovo 41 3 3" xfId="3254" xr:uid="{00000000-0005-0000-0000-0000C0140000}"/>
    <cellStyle name="Nuovo 41 3 3 2" xfId="4123" xr:uid="{00000000-0005-0000-0000-0000C1140000}"/>
    <cellStyle name="Nuovo 41 3 4" xfId="4122" xr:uid="{00000000-0005-0000-0000-0000C2140000}"/>
    <cellStyle name="Nuovo 41 4" xfId="1893" xr:uid="{00000000-0005-0000-0000-0000C3140000}"/>
    <cellStyle name="Nuovo 41 4 2" xfId="1894" xr:uid="{00000000-0005-0000-0000-0000C4140000}"/>
    <cellStyle name="Nuovo 41 4 2 2" xfId="4125" xr:uid="{00000000-0005-0000-0000-0000C5140000}"/>
    <cellStyle name="Nuovo 41 4 3" xfId="4124" xr:uid="{00000000-0005-0000-0000-0000C6140000}"/>
    <cellStyle name="Nuovo 41 5" xfId="1895" xr:uid="{00000000-0005-0000-0000-0000C7140000}"/>
    <cellStyle name="Nuovo 42" xfId="1896" xr:uid="{00000000-0005-0000-0000-0000C8140000}"/>
    <cellStyle name="Nuovo 42 2" xfId="1897" xr:uid="{00000000-0005-0000-0000-0000C9140000}"/>
    <cellStyle name="Nuovo 42 2 2" xfId="4126" xr:uid="{00000000-0005-0000-0000-0000CA140000}"/>
    <cellStyle name="Nuovo 42 3" xfId="1898" xr:uid="{00000000-0005-0000-0000-0000CB140000}"/>
    <cellStyle name="Nuovo 42 3 2" xfId="1899" xr:uid="{00000000-0005-0000-0000-0000CC140000}"/>
    <cellStyle name="Nuovo 42 3 2 2" xfId="1900" xr:uid="{00000000-0005-0000-0000-0000CD140000}"/>
    <cellStyle name="Nuovo 42 3 3" xfId="3255" xr:uid="{00000000-0005-0000-0000-0000CE140000}"/>
    <cellStyle name="Nuovo 42 3 3 2" xfId="4128" xr:uid="{00000000-0005-0000-0000-0000CF140000}"/>
    <cellStyle name="Nuovo 42 3 4" xfId="4127" xr:uid="{00000000-0005-0000-0000-0000D0140000}"/>
    <cellStyle name="Nuovo 42 4" xfId="1901" xr:uid="{00000000-0005-0000-0000-0000D1140000}"/>
    <cellStyle name="Nuovo 42 4 2" xfId="1902" xr:uid="{00000000-0005-0000-0000-0000D2140000}"/>
    <cellStyle name="Nuovo 42 4 2 2" xfId="4130" xr:uid="{00000000-0005-0000-0000-0000D3140000}"/>
    <cellStyle name="Nuovo 42 4 3" xfId="4129" xr:uid="{00000000-0005-0000-0000-0000D4140000}"/>
    <cellStyle name="Nuovo 42 5" xfId="1903" xr:uid="{00000000-0005-0000-0000-0000D5140000}"/>
    <cellStyle name="Nuovo 43" xfId="1904" xr:uid="{00000000-0005-0000-0000-0000D6140000}"/>
    <cellStyle name="Nuovo 43 2" xfId="1905" xr:uid="{00000000-0005-0000-0000-0000D7140000}"/>
    <cellStyle name="Nuovo 43 2 2" xfId="4131" xr:uid="{00000000-0005-0000-0000-0000D8140000}"/>
    <cellStyle name="Nuovo 43 3" xfId="1906" xr:uid="{00000000-0005-0000-0000-0000D9140000}"/>
    <cellStyle name="Nuovo 43 3 2" xfId="1907" xr:uid="{00000000-0005-0000-0000-0000DA140000}"/>
    <cellStyle name="Nuovo 43 3 2 2" xfId="1908" xr:uid="{00000000-0005-0000-0000-0000DB140000}"/>
    <cellStyle name="Nuovo 43 3 3" xfId="3256" xr:uid="{00000000-0005-0000-0000-0000DC140000}"/>
    <cellStyle name="Nuovo 43 3 3 2" xfId="4133" xr:uid="{00000000-0005-0000-0000-0000DD140000}"/>
    <cellStyle name="Nuovo 43 3 4" xfId="4132" xr:uid="{00000000-0005-0000-0000-0000DE140000}"/>
    <cellStyle name="Nuovo 43 4" xfId="1909" xr:uid="{00000000-0005-0000-0000-0000DF140000}"/>
    <cellStyle name="Nuovo 43 4 2" xfId="1910" xr:uid="{00000000-0005-0000-0000-0000E0140000}"/>
    <cellStyle name="Nuovo 43 4 2 2" xfId="4135" xr:uid="{00000000-0005-0000-0000-0000E1140000}"/>
    <cellStyle name="Nuovo 43 4 3" xfId="4134" xr:uid="{00000000-0005-0000-0000-0000E2140000}"/>
    <cellStyle name="Nuovo 43 5" xfId="1911" xr:uid="{00000000-0005-0000-0000-0000E3140000}"/>
    <cellStyle name="Nuovo 44" xfId="1912" xr:uid="{00000000-0005-0000-0000-0000E4140000}"/>
    <cellStyle name="Nuovo 44 2" xfId="1913" xr:uid="{00000000-0005-0000-0000-0000E5140000}"/>
    <cellStyle name="Nuovo 44 2 2" xfId="4136" xr:uid="{00000000-0005-0000-0000-0000E6140000}"/>
    <cellStyle name="Nuovo 44 3" xfId="1914" xr:uid="{00000000-0005-0000-0000-0000E7140000}"/>
    <cellStyle name="Nuovo 44 3 2" xfId="1915" xr:uid="{00000000-0005-0000-0000-0000E8140000}"/>
    <cellStyle name="Nuovo 44 3 2 2" xfId="1916" xr:uid="{00000000-0005-0000-0000-0000E9140000}"/>
    <cellStyle name="Nuovo 44 3 3" xfId="3257" xr:uid="{00000000-0005-0000-0000-0000EA140000}"/>
    <cellStyle name="Nuovo 44 3 3 2" xfId="4138" xr:uid="{00000000-0005-0000-0000-0000EB140000}"/>
    <cellStyle name="Nuovo 44 3 4" xfId="4137" xr:uid="{00000000-0005-0000-0000-0000EC140000}"/>
    <cellStyle name="Nuovo 44 4" xfId="1917" xr:uid="{00000000-0005-0000-0000-0000ED140000}"/>
    <cellStyle name="Nuovo 44 4 2" xfId="1918" xr:uid="{00000000-0005-0000-0000-0000EE140000}"/>
    <cellStyle name="Nuovo 44 4 2 2" xfId="4140" xr:uid="{00000000-0005-0000-0000-0000EF140000}"/>
    <cellStyle name="Nuovo 44 4 3" xfId="4139" xr:uid="{00000000-0005-0000-0000-0000F0140000}"/>
    <cellStyle name="Nuovo 44 5" xfId="1919" xr:uid="{00000000-0005-0000-0000-0000F1140000}"/>
    <cellStyle name="Nuovo 45" xfId="1920" xr:uid="{00000000-0005-0000-0000-0000F2140000}"/>
    <cellStyle name="Nuovo 45 2" xfId="4141" xr:uid="{00000000-0005-0000-0000-0000F3140000}"/>
    <cellStyle name="Nuovo 46" xfId="1921" xr:uid="{00000000-0005-0000-0000-0000F4140000}"/>
    <cellStyle name="Nuovo 46 2" xfId="1922" xr:uid="{00000000-0005-0000-0000-0000F5140000}"/>
    <cellStyle name="Nuovo 46 2 2" xfId="1923" xr:uid="{00000000-0005-0000-0000-0000F6140000}"/>
    <cellStyle name="Nuovo 46 3" xfId="3258" xr:uid="{00000000-0005-0000-0000-0000F7140000}"/>
    <cellStyle name="Nuovo 46 3 2" xfId="4143" xr:uid="{00000000-0005-0000-0000-0000F8140000}"/>
    <cellStyle name="Nuovo 46 4" xfId="4142" xr:uid="{00000000-0005-0000-0000-0000F9140000}"/>
    <cellStyle name="Nuovo 47" xfId="1924" xr:uid="{00000000-0005-0000-0000-0000FA140000}"/>
    <cellStyle name="Nuovo 47 2" xfId="1925" xr:uid="{00000000-0005-0000-0000-0000FB140000}"/>
    <cellStyle name="Nuovo 47 2 2" xfId="4145" xr:uid="{00000000-0005-0000-0000-0000FC140000}"/>
    <cellStyle name="Nuovo 47 3" xfId="4144" xr:uid="{00000000-0005-0000-0000-0000FD140000}"/>
    <cellStyle name="Nuovo 48" xfId="1926" xr:uid="{00000000-0005-0000-0000-0000FE140000}"/>
    <cellStyle name="Nuovo 5" xfId="1927" xr:uid="{00000000-0005-0000-0000-0000FF140000}"/>
    <cellStyle name="Nuovo 5 2" xfId="1928" xr:uid="{00000000-0005-0000-0000-000000150000}"/>
    <cellStyle name="Nuovo 5 2 2" xfId="4146" xr:uid="{00000000-0005-0000-0000-000001150000}"/>
    <cellStyle name="Nuovo 5 3" xfId="1929" xr:uid="{00000000-0005-0000-0000-000002150000}"/>
    <cellStyle name="Nuovo 5 3 2" xfId="1930" xr:uid="{00000000-0005-0000-0000-000003150000}"/>
    <cellStyle name="Nuovo 5 3 2 2" xfId="1931" xr:uid="{00000000-0005-0000-0000-000004150000}"/>
    <cellStyle name="Nuovo 5 3 3" xfId="3259" xr:uid="{00000000-0005-0000-0000-000005150000}"/>
    <cellStyle name="Nuovo 5 3 3 2" xfId="4148" xr:uid="{00000000-0005-0000-0000-000006150000}"/>
    <cellStyle name="Nuovo 5 3 4" xfId="4147" xr:uid="{00000000-0005-0000-0000-000007150000}"/>
    <cellStyle name="Nuovo 5 4" xfId="1932" xr:uid="{00000000-0005-0000-0000-000008150000}"/>
    <cellStyle name="Nuovo 5 4 2" xfId="1933" xr:uid="{00000000-0005-0000-0000-000009150000}"/>
    <cellStyle name="Nuovo 5 4 2 2" xfId="4150" xr:uid="{00000000-0005-0000-0000-00000A150000}"/>
    <cellStyle name="Nuovo 5 4 3" xfId="4149" xr:uid="{00000000-0005-0000-0000-00000B150000}"/>
    <cellStyle name="Nuovo 5 5" xfId="1934" xr:uid="{00000000-0005-0000-0000-00000C150000}"/>
    <cellStyle name="Nuovo 6" xfId="1935" xr:uid="{00000000-0005-0000-0000-00000D150000}"/>
    <cellStyle name="Nuovo 6 2" xfId="1936" xr:uid="{00000000-0005-0000-0000-00000E150000}"/>
    <cellStyle name="Nuovo 6 2 2" xfId="4151" xr:uid="{00000000-0005-0000-0000-00000F150000}"/>
    <cellStyle name="Nuovo 6 3" xfId="1937" xr:uid="{00000000-0005-0000-0000-000010150000}"/>
    <cellStyle name="Nuovo 6 3 2" xfId="1938" xr:uid="{00000000-0005-0000-0000-000011150000}"/>
    <cellStyle name="Nuovo 6 3 2 2" xfId="1939" xr:uid="{00000000-0005-0000-0000-000012150000}"/>
    <cellStyle name="Nuovo 6 3 3" xfId="3260" xr:uid="{00000000-0005-0000-0000-000013150000}"/>
    <cellStyle name="Nuovo 6 3 3 2" xfId="4153" xr:uid="{00000000-0005-0000-0000-000014150000}"/>
    <cellStyle name="Nuovo 6 3 4" xfId="4152" xr:uid="{00000000-0005-0000-0000-000015150000}"/>
    <cellStyle name="Nuovo 6 4" xfId="1940" xr:uid="{00000000-0005-0000-0000-000016150000}"/>
    <cellStyle name="Nuovo 6 4 2" xfId="1941" xr:uid="{00000000-0005-0000-0000-000017150000}"/>
    <cellStyle name="Nuovo 6 4 2 2" xfId="4155" xr:uid="{00000000-0005-0000-0000-000018150000}"/>
    <cellStyle name="Nuovo 6 4 3" xfId="4154" xr:uid="{00000000-0005-0000-0000-000019150000}"/>
    <cellStyle name="Nuovo 6 5" xfId="1942" xr:uid="{00000000-0005-0000-0000-00001A150000}"/>
    <cellStyle name="Nuovo 7" xfId="1943" xr:uid="{00000000-0005-0000-0000-00001B150000}"/>
    <cellStyle name="Nuovo 7 2" xfId="1944" xr:uid="{00000000-0005-0000-0000-00001C150000}"/>
    <cellStyle name="Nuovo 7 2 2" xfId="4156" xr:uid="{00000000-0005-0000-0000-00001D150000}"/>
    <cellStyle name="Nuovo 7 3" xfId="1945" xr:uid="{00000000-0005-0000-0000-00001E150000}"/>
    <cellStyle name="Nuovo 7 3 2" xfId="1946" xr:uid="{00000000-0005-0000-0000-00001F150000}"/>
    <cellStyle name="Nuovo 7 3 2 2" xfId="1947" xr:uid="{00000000-0005-0000-0000-000020150000}"/>
    <cellStyle name="Nuovo 7 3 3" xfId="3261" xr:uid="{00000000-0005-0000-0000-000021150000}"/>
    <cellStyle name="Nuovo 7 3 3 2" xfId="4158" xr:uid="{00000000-0005-0000-0000-000022150000}"/>
    <cellStyle name="Nuovo 7 3 4" xfId="4157" xr:uid="{00000000-0005-0000-0000-000023150000}"/>
    <cellStyle name="Nuovo 7 4" xfId="1948" xr:uid="{00000000-0005-0000-0000-000024150000}"/>
    <cellStyle name="Nuovo 7 4 2" xfId="1949" xr:uid="{00000000-0005-0000-0000-000025150000}"/>
    <cellStyle name="Nuovo 7 4 2 2" xfId="4160" xr:uid="{00000000-0005-0000-0000-000026150000}"/>
    <cellStyle name="Nuovo 7 4 3" xfId="4159" xr:uid="{00000000-0005-0000-0000-000027150000}"/>
    <cellStyle name="Nuovo 7 5" xfId="1950" xr:uid="{00000000-0005-0000-0000-000028150000}"/>
    <cellStyle name="Nuovo 8" xfId="1951" xr:uid="{00000000-0005-0000-0000-000029150000}"/>
    <cellStyle name="Nuovo 8 2" xfId="1952" xr:uid="{00000000-0005-0000-0000-00002A150000}"/>
    <cellStyle name="Nuovo 8 2 2" xfId="4161" xr:uid="{00000000-0005-0000-0000-00002B150000}"/>
    <cellStyle name="Nuovo 8 3" xfId="1953" xr:uid="{00000000-0005-0000-0000-00002C150000}"/>
    <cellStyle name="Nuovo 8 3 2" xfId="1954" xr:uid="{00000000-0005-0000-0000-00002D150000}"/>
    <cellStyle name="Nuovo 8 3 2 2" xfId="1955" xr:uid="{00000000-0005-0000-0000-00002E150000}"/>
    <cellStyle name="Nuovo 8 3 3" xfId="3262" xr:uid="{00000000-0005-0000-0000-00002F150000}"/>
    <cellStyle name="Nuovo 8 3 3 2" xfId="4163" xr:uid="{00000000-0005-0000-0000-000030150000}"/>
    <cellStyle name="Nuovo 8 3 4" xfId="4162" xr:uid="{00000000-0005-0000-0000-000031150000}"/>
    <cellStyle name="Nuovo 8 4" xfId="1956" xr:uid="{00000000-0005-0000-0000-000032150000}"/>
    <cellStyle name="Nuovo 8 4 2" xfId="1957" xr:uid="{00000000-0005-0000-0000-000033150000}"/>
    <cellStyle name="Nuovo 8 4 2 2" xfId="4165" xr:uid="{00000000-0005-0000-0000-000034150000}"/>
    <cellStyle name="Nuovo 8 4 3" xfId="4164" xr:uid="{00000000-0005-0000-0000-000035150000}"/>
    <cellStyle name="Nuovo 8 5" xfId="1958" xr:uid="{00000000-0005-0000-0000-000036150000}"/>
    <cellStyle name="Nuovo 9" xfId="1959" xr:uid="{00000000-0005-0000-0000-000037150000}"/>
    <cellStyle name="Nuovo 9 2" xfId="1960" xr:uid="{00000000-0005-0000-0000-000038150000}"/>
    <cellStyle name="Nuovo 9 2 2" xfId="4166" xr:uid="{00000000-0005-0000-0000-000039150000}"/>
    <cellStyle name="Nuovo 9 3" xfId="1961" xr:uid="{00000000-0005-0000-0000-00003A150000}"/>
    <cellStyle name="Nuovo 9 3 2" xfId="1962" xr:uid="{00000000-0005-0000-0000-00003B150000}"/>
    <cellStyle name="Nuovo 9 3 2 2" xfId="1963" xr:uid="{00000000-0005-0000-0000-00003C150000}"/>
    <cellStyle name="Nuovo 9 3 3" xfId="3263" xr:uid="{00000000-0005-0000-0000-00003D150000}"/>
    <cellStyle name="Nuovo 9 3 3 2" xfId="4168" xr:uid="{00000000-0005-0000-0000-00003E150000}"/>
    <cellStyle name="Nuovo 9 3 4" xfId="4167" xr:uid="{00000000-0005-0000-0000-00003F150000}"/>
    <cellStyle name="Nuovo 9 4" xfId="1964" xr:uid="{00000000-0005-0000-0000-000040150000}"/>
    <cellStyle name="Nuovo 9 4 2" xfId="1965" xr:uid="{00000000-0005-0000-0000-000041150000}"/>
    <cellStyle name="Nuovo 9 4 2 2" xfId="4170" xr:uid="{00000000-0005-0000-0000-000042150000}"/>
    <cellStyle name="Nuovo 9 4 3" xfId="4169" xr:uid="{00000000-0005-0000-0000-000043150000}"/>
    <cellStyle name="Nuovo 9 5" xfId="1966" xr:uid="{00000000-0005-0000-0000-000044150000}"/>
    <cellStyle name="Output 2" xfId="1967" xr:uid="{00000000-0005-0000-0000-000045150000}"/>
    <cellStyle name="Output 2 2" xfId="1968" xr:uid="{00000000-0005-0000-0000-000046150000}"/>
    <cellStyle name="Output 2 2 2" xfId="1969" xr:uid="{00000000-0005-0000-0000-000047150000}"/>
    <cellStyle name="Output 2 3" xfId="1970" xr:uid="{00000000-0005-0000-0000-000048150000}"/>
    <cellStyle name="Output 3" xfId="1971" xr:uid="{00000000-0005-0000-0000-000049150000}"/>
    <cellStyle name="Output 3 2" xfId="1972" xr:uid="{00000000-0005-0000-0000-00004A150000}"/>
    <cellStyle name="Output 3 3" xfId="3264" xr:uid="{00000000-0005-0000-0000-00004B150000}"/>
    <cellStyle name="Overskrift 1 2" xfId="3265" xr:uid="{00000000-0005-0000-0000-00004C150000}"/>
    <cellStyle name="Overskrift 2 2" xfId="3266" xr:uid="{00000000-0005-0000-0000-00004D150000}"/>
    <cellStyle name="Overskrift 3 2" xfId="3267" xr:uid="{00000000-0005-0000-0000-00004E150000}"/>
    <cellStyle name="Overskrift 4 2" xfId="3268" xr:uid="{00000000-0005-0000-0000-00004F150000}"/>
    <cellStyle name="Percen - Type1" xfId="1973" xr:uid="{00000000-0005-0000-0000-000050150000}"/>
    <cellStyle name="Percent" xfId="2578" builtinId="5"/>
    <cellStyle name="Percent 2" xfId="1974" xr:uid="{00000000-0005-0000-0000-000052150000}"/>
    <cellStyle name="Percent 2 2" xfId="1975" xr:uid="{00000000-0005-0000-0000-000053150000}"/>
    <cellStyle name="Percent 2 2 2" xfId="1976" xr:uid="{00000000-0005-0000-0000-000054150000}"/>
    <cellStyle name="Percent 2 2 3" xfId="1977" xr:uid="{00000000-0005-0000-0000-000055150000}"/>
    <cellStyle name="Percent 2 2 3 2" xfId="1978" xr:uid="{00000000-0005-0000-0000-000056150000}"/>
    <cellStyle name="Percent 2 2 3 2 2" xfId="5381" xr:uid="{00000000-0005-0000-0000-000057150000}"/>
    <cellStyle name="Percent 2 2 3 2 3" xfId="6326" xr:uid="{00000000-0005-0000-0000-000058150000}"/>
    <cellStyle name="Percent 2 2 3 2 4" xfId="6459" xr:uid="{00000000-0005-0000-0000-000059150000}"/>
    <cellStyle name="Percent 2 2 3 3" xfId="5380" xr:uid="{00000000-0005-0000-0000-00005A150000}"/>
    <cellStyle name="Percent 2 2 3 4" xfId="6325" xr:uid="{00000000-0005-0000-0000-00005B150000}"/>
    <cellStyle name="Percent 2 2 3 5" xfId="6458" xr:uid="{00000000-0005-0000-0000-00005C150000}"/>
    <cellStyle name="Percent 2 2 4" xfId="1979" xr:uid="{00000000-0005-0000-0000-00005D150000}"/>
    <cellStyle name="Percent 2 2 4 2" xfId="5382" xr:uid="{00000000-0005-0000-0000-00005E150000}"/>
    <cellStyle name="Percent 2 2 4 3" xfId="6327" xr:uid="{00000000-0005-0000-0000-00005F150000}"/>
    <cellStyle name="Percent 2 2 4 4" xfId="6460" xr:uid="{00000000-0005-0000-0000-000060150000}"/>
    <cellStyle name="Percent 2 2 5" xfId="5379" xr:uid="{00000000-0005-0000-0000-000061150000}"/>
    <cellStyle name="Percent 2 2 6" xfId="6324" xr:uid="{00000000-0005-0000-0000-000062150000}"/>
    <cellStyle name="Percent 2 2 7" xfId="6457" xr:uid="{00000000-0005-0000-0000-000063150000}"/>
    <cellStyle name="Percent 2 3" xfId="1980" xr:uid="{00000000-0005-0000-0000-000064150000}"/>
    <cellStyle name="Percent 2 3 2" xfId="1981" xr:uid="{00000000-0005-0000-0000-000065150000}"/>
    <cellStyle name="Percent 2 3 2 2" xfId="5384" xr:uid="{00000000-0005-0000-0000-000066150000}"/>
    <cellStyle name="Percent 2 3 2 3" xfId="6329" xr:uid="{00000000-0005-0000-0000-000067150000}"/>
    <cellStyle name="Percent 2 3 2 4" xfId="6462" xr:uid="{00000000-0005-0000-0000-000068150000}"/>
    <cellStyle name="Percent 2 3 3" xfId="5383" xr:uid="{00000000-0005-0000-0000-000069150000}"/>
    <cellStyle name="Percent 2 3 4" xfId="6328" xr:uid="{00000000-0005-0000-0000-00006A150000}"/>
    <cellStyle name="Percent 2 3 5" xfId="6461" xr:uid="{00000000-0005-0000-0000-00006B150000}"/>
    <cellStyle name="Percent 3" xfId="1982" xr:uid="{00000000-0005-0000-0000-00006C150000}"/>
    <cellStyle name="Percent 3 2" xfId="1983" xr:uid="{00000000-0005-0000-0000-00006D150000}"/>
    <cellStyle name="Percent 3 2 2" xfId="3270" xr:uid="{00000000-0005-0000-0000-00006E150000}"/>
    <cellStyle name="Percent 3 2 3" xfId="2767" xr:uid="{00000000-0005-0000-0000-00006F150000}"/>
    <cellStyle name="Percent 3 3" xfId="1984" xr:uid="{00000000-0005-0000-0000-000070150000}"/>
    <cellStyle name="Percent 3 3 2" xfId="1985" xr:uid="{00000000-0005-0000-0000-000071150000}"/>
    <cellStyle name="Percent 3 3 2 2" xfId="1986" xr:uid="{00000000-0005-0000-0000-000072150000}"/>
    <cellStyle name="Percent 3 3 3" xfId="3271" xr:uid="{00000000-0005-0000-0000-000073150000}"/>
    <cellStyle name="Percent 3 3 3 2" xfId="4172" xr:uid="{00000000-0005-0000-0000-000074150000}"/>
    <cellStyle name="Percent 3 3 4" xfId="4171" xr:uid="{00000000-0005-0000-0000-000075150000}"/>
    <cellStyle name="Percent 3 4" xfId="1987" xr:uid="{00000000-0005-0000-0000-000076150000}"/>
    <cellStyle name="Percent 3 4 2" xfId="1988" xr:uid="{00000000-0005-0000-0000-000077150000}"/>
    <cellStyle name="Percent 3 5" xfId="3272" xr:uid="{00000000-0005-0000-0000-000078150000}"/>
    <cellStyle name="Percent 3 5 2" xfId="4173" xr:uid="{00000000-0005-0000-0000-000079150000}"/>
    <cellStyle name="Percent 3 6" xfId="3269" xr:uid="{00000000-0005-0000-0000-00007A150000}"/>
    <cellStyle name="Percent 4" xfId="1989" xr:uid="{00000000-0005-0000-0000-00007B150000}"/>
    <cellStyle name="Percent 4 2" xfId="3273" xr:uid="{00000000-0005-0000-0000-00007C150000}"/>
    <cellStyle name="Percent 4 2 2" xfId="4175" xr:uid="{00000000-0005-0000-0000-00007D150000}"/>
    <cellStyle name="Percent 4 3" xfId="4174" xr:uid="{00000000-0005-0000-0000-00007E150000}"/>
    <cellStyle name="Percent 5" xfId="1990" xr:uid="{00000000-0005-0000-0000-00007F150000}"/>
    <cellStyle name="Percent 6" xfId="2701" xr:uid="{00000000-0005-0000-0000-000080150000}"/>
    <cellStyle name="Percent 6 2" xfId="5442" xr:uid="{00000000-0005-0000-0000-000081150000}"/>
    <cellStyle name="Percent 6 3" xfId="6335" xr:uid="{00000000-0005-0000-0000-000082150000}"/>
    <cellStyle name="Percent 6 4" xfId="6468" xr:uid="{00000000-0005-0000-0000-000083150000}"/>
    <cellStyle name="Percentuale 10" xfId="1991" xr:uid="{00000000-0005-0000-0000-000084150000}"/>
    <cellStyle name="Percentuale 10 2" xfId="1992" xr:uid="{00000000-0005-0000-0000-000085150000}"/>
    <cellStyle name="Percentuale 10 2 2" xfId="4176" xr:uid="{00000000-0005-0000-0000-000086150000}"/>
    <cellStyle name="Percentuale 10 3" xfId="1993" xr:uid="{00000000-0005-0000-0000-000087150000}"/>
    <cellStyle name="Percentuale 10 3 2" xfId="1994" xr:uid="{00000000-0005-0000-0000-000088150000}"/>
    <cellStyle name="Percentuale 10 3 2 2" xfId="1995" xr:uid="{00000000-0005-0000-0000-000089150000}"/>
    <cellStyle name="Percentuale 10 3 3" xfId="3274" xr:uid="{00000000-0005-0000-0000-00008A150000}"/>
    <cellStyle name="Percentuale 10 3 3 2" xfId="4178" xr:uid="{00000000-0005-0000-0000-00008B150000}"/>
    <cellStyle name="Percentuale 10 3 4" xfId="4177" xr:uid="{00000000-0005-0000-0000-00008C150000}"/>
    <cellStyle name="Percentuale 10 4" xfId="1996" xr:uid="{00000000-0005-0000-0000-00008D150000}"/>
    <cellStyle name="Percentuale 10 4 2" xfId="1997" xr:uid="{00000000-0005-0000-0000-00008E150000}"/>
    <cellStyle name="Percentuale 10 4 2 2" xfId="4180" xr:uid="{00000000-0005-0000-0000-00008F150000}"/>
    <cellStyle name="Percentuale 10 4 3" xfId="4179" xr:uid="{00000000-0005-0000-0000-000090150000}"/>
    <cellStyle name="Percentuale 10 5" xfId="1998" xr:uid="{00000000-0005-0000-0000-000091150000}"/>
    <cellStyle name="Percentuale 11" xfId="1999" xr:uid="{00000000-0005-0000-0000-000092150000}"/>
    <cellStyle name="Percentuale 11 2" xfId="2000" xr:uid="{00000000-0005-0000-0000-000093150000}"/>
    <cellStyle name="Percentuale 11 2 2" xfId="4181" xr:uid="{00000000-0005-0000-0000-000094150000}"/>
    <cellStyle name="Percentuale 11 3" xfId="2001" xr:uid="{00000000-0005-0000-0000-000095150000}"/>
    <cellStyle name="Percentuale 11 3 2" xfId="2002" xr:uid="{00000000-0005-0000-0000-000096150000}"/>
    <cellStyle name="Percentuale 11 3 2 2" xfId="2003" xr:uid="{00000000-0005-0000-0000-000097150000}"/>
    <cellStyle name="Percentuale 11 3 3" xfId="3275" xr:uid="{00000000-0005-0000-0000-000098150000}"/>
    <cellStyle name="Percentuale 11 3 3 2" xfId="4183" xr:uid="{00000000-0005-0000-0000-000099150000}"/>
    <cellStyle name="Percentuale 11 3 4" xfId="4182" xr:uid="{00000000-0005-0000-0000-00009A150000}"/>
    <cellStyle name="Percentuale 11 4" xfId="2004" xr:uid="{00000000-0005-0000-0000-00009B150000}"/>
    <cellStyle name="Percentuale 11 4 2" xfId="2005" xr:uid="{00000000-0005-0000-0000-00009C150000}"/>
    <cellStyle name="Percentuale 11 4 2 2" xfId="4185" xr:uid="{00000000-0005-0000-0000-00009D150000}"/>
    <cellStyle name="Percentuale 11 4 3" xfId="4184" xr:uid="{00000000-0005-0000-0000-00009E150000}"/>
    <cellStyle name="Percentuale 11 5" xfId="2006" xr:uid="{00000000-0005-0000-0000-00009F150000}"/>
    <cellStyle name="Percentuale 12" xfId="2007" xr:uid="{00000000-0005-0000-0000-0000A0150000}"/>
    <cellStyle name="Percentuale 12 2" xfId="2008" xr:uid="{00000000-0005-0000-0000-0000A1150000}"/>
    <cellStyle name="Percentuale 12 2 2" xfId="4186" xr:uid="{00000000-0005-0000-0000-0000A2150000}"/>
    <cellStyle name="Percentuale 12 3" xfId="2009" xr:uid="{00000000-0005-0000-0000-0000A3150000}"/>
    <cellStyle name="Percentuale 12 3 2" xfId="2010" xr:uid="{00000000-0005-0000-0000-0000A4150000}"/>
    <cellStyle name="Percentuale 12 3 2 2" xfId="2011" xr:uid="{00000000-0005-0000-0000-0000A5150000}"/>
    <cellStyle name="Percentuale 12 3 3" xfId="3276" xr:uid="{00000000-0005-0000-0000-0000A6150000}"/>
    <cellStyle name="Percentuale 12 3 3 2" xfId="4188" xr:uid="{00000000-0005-0000-0000-0000A7150000}"/>
    <cellStyle name="Percentuale 12 3 4" xfId="4187" xr:uid="{00000000-0005-0000-0000-0000A8150000}"/>
    <cellStyle name="Percentuale 12 4" xfId="2012" xr:uid="{00000000-0005-0000-0000-0000A9150000}"/>
    <cellStyle name="Percentuale 12 4 2" xfId="2013" xr:uid="{00000000-0005-0000-0000-0000AA150000}"/>
    <cellStyle name="Percentuale 12 4 2 2" xfId="4190" xr:uid="{00000000-0005-0000-0000-0000AB150000}"/>
    <cellStyle name="Percentuale 12 4 3" xfId="4189" xr:uid="{00000000-0005-0000-0000-0000AC150000}"/>
    <cellStyle name="Percentuale 12 5" xfId="2014" xr:uid="{00000000-0005-0000-0000-0000AD150000}"/>
    <cellStyle name="Percentuale 13" xfId="2015" xr:uid="{00000000-0005-0000-0000-0000AE150000}"/>
    <cellStyle name="Percentuale 13 2" xfId="2016" xr:uid="{00000000-0005-0000-0000-0000AF150000}"/>
    <cellStyle name="Percentuale 13 2 2" xfId="4191" xr:uid="{00000000-0005-0000-0000-0000B0150000}"/>
    <cellStyle name="Percentuale 13 3" xfId="2017" xr:uid="{00000000-0005-0000-0000-0000B1150000}"/>
    <cellStyle name="Percentuale 13 3 2" xfId="2018" xr:uid="{00000000-0005-0000-0000-0000B2150000}"/>
    <cellStyle name="Percentuale 13 3 2 2" xfId="2019" xr:uid="{00000000-0005-0000-0000-0000B3150000}"/>
    <cellStyle name="Percentuale 13 3 3" xfId="3277" xr:uid="{00000000-0005-0000-0000-0000B4150000}"/>
    <cellStyle name="Percentuale 13 3 3 2" xfId="4193" xr:uid="{00000000-0005-0000-0000-0000B5150000}"/>
    <cellStyle name="Percentuale 13 3 4" xfId="4192" xr:uid="{00000000-0005-0000-0000-0000B6150000}"/>
    <cellStyle name="Percentuale 13 4" xfId="2020" xr:uid="{00000000-0005-0000-0000-0000B7150000}"/>
    <cellStyle name="Percentuale 13 4 2" xfId="2021" xr:uid="{00000000-0005-0000-0000-0000B8150000}"/>
    <cellStyle name="Percentuale 13 4 2 2" xfId="4195" xr:uid="{00000000-0005-0000-0000-0000B9150000}"/>
    <cellStyle name="Percentuale 13 4 3" xfId="4194" xr:uid="{00000000-0005-0000-0000-0000BA150000}"/>
    <cellStyle name="Percentuale 13 5" xfId="2022" xr:uid="{00000000-0005-0000-0000-0000BB150000}"/>
    <cellStyle name="Percentuale 14" xfId="2023" xr:uid="{00000000-0005-0000-0000-0000BC150000}"/>
    <cellStyle name="Percentuale 14 2" xfId="2024" xr:uid="{00000000-0005-0000-0000-0000BD150000}"/>
    <cellStyle name="Percentuale 14 2 2" xfId="4196" xr:uid="{00000000-0005-0000-0000-0000BE150000}"/>
    <cellStyle name="Percentuale 14 3" xfId="2025" xr:uid="{00000000-0005-0000-0000-0000BF150000}"/>
    <cellStyle name="Percentuale 14 3 2" xfId="2026" xr:uid="{00000000-0005-0000-0000-0000C0150000}"/>
    <cellStyle name="Percentuale 14 3 2 2" xfId="2027" xr:uid="{00000000-0005-0000-0000-0000C1150000}"/>
    <cellStyle name="Percentuale 14 3 3" xfId="3278" xr:uid="{00000000-0005-0000-0000-0000C2150000}"/>
    <cellStyle name="Percentuale 14 3 3 2" xfId="4198" xr:uid="{00000000-0005-0000-0000-0000C3150000}"/>
    <cellStyle name="Percentuale 14 3 4" xfId="4197" xr:uid="{00000000-0005-0000-0000-0000C4150000}"/>
    <cellStyle name="Percentuale 14 4" xfId="2028" xr:uid="{00000000-0005-0000-0000-0000C5150000}"/>
    <cellStyle name="Percentuale 14 4 2" xfId="2029" xr:uid="{00000000-0005-0000-0000-0000C6150000}"/>
    <cellStyle name="Percentuale 14 4 2 2" xfId="4200" xr:uid="{00000000-0005-0000-0000-0000C7150000}"/>
    <cellStyle name="Percentuale 14 4 3" xfId="4199" xr:uid="{00000000-0005-0000-0000-0000C8150000}"/>
    <cellStyle name="Percentuale 14 5" xfId="2030" xr:uid="{00000000-0005-0000-0000-0000C9150000}"/>
    <cellStyle name="Percentuale 15" xfId="2031" xr:uid="{00000000-0005-0000-0000-0000CA150000}"/>
    <cellStyle name="Percentuale 15 2" xfId="2032" xr:uid="{00000000-0005-0000-0000-0000CB150000}"/>
    <cellStyle name="Percentuale 15 2 2" xfId="4201" xr:uid="{00000000-0005-0000-0000-0000CC150000}"/>
    <cellStyle name="Percentuale 15 3" xfId="2033" xr:uid="{00000000-0005-0000-0000-0000CD150000}"/>
    <cellStyle name="Percentuale 15 3 2" xfId="2034" xr:uid="{00000000-0005-0000-0000-0000CE150000}"/>
    <cellStyle name="Percentuale 15 3 2 2" xfId="2035" xr:uid="{00000000-0005-0000-0000-0000CF150000}"/>
    <cellStyle name="Percentuale 15 3 3" xfId="3279" xr:uid="{00000000-0005-0000-0000-0000D0150000}"/>
    <cellStyle name="Percentuale 15 3 3 2" xfId="4203" xr:uid="{00000000-0005-0000-0000-0000D1150000}"/>
    <cellStyle name="Percentuale 15 3 4" xfId="4202" xr:uid="{00000000-0005-0000-0000-0000D2150000}"/>
    <cellStyle name="Percentuale 15 4" xfId="2036" xr:uid="{00000000-0005-0000-0000-0000D3150000}"/>
    <cellStyle name="Percentuale 15 4 2" xfId="2037" xr:uid="{00000000-0005-0000-0000-0000D4150000}"/>
    <cellStyle name="Percentuale 15 4 2 2" xfId="4205" xr:uid="{00000000-0005-0000-0000-0000D5150000}"/>
    <cellStyle name="Percentuale 15 4 3" xfId="4204" xr:uid="{00000000-0005-0000-0000-0000D6150000}"/>
    <cellStyle name="Percentuale 15 5" xfId="2038" xr:uid="{00000000-0005-0000-0000-0000D7150000}"/>
    <cellStyle name="Percentuale 16" xfId="2039" xr:uid="{00000000-0005-0000-0000-0000D8150000}"/>
    <cellStyle name="Percentuale 16 2" xfId="2040" xr:uid="{00000000-0005-0000-0000-0000D9150000}"/>
    <cellStyle name="Percentuale 16 2 2" xfId="4206" xr:uid="{00000000-0005-0000-0000-0000DA150000}"/>
    <cellStyle name="Percentuale 16 3" xfId="2041" xr:uid="{00000000-0005-0000-0000-0000DB150000}"/>
    <cellStyle name="Percentuale 16 3 2" xfId="2042" xr:uid="{00000000-0005-0000-0000-0000DC150000}"/>
    <cellStyle name="Percentuale 16 3 2 2" xfId="2043" xr:uid="{00000000-0005-0000-0000-0000DD150000}"/>
    <cellStyle name="Percentuale 16 3 3" xfId="3280" xr:uid="{00000000-0005-0000-0000-0000DE150000}"/>
    <cellStyle name="Percentuale 16 3 3 2" xfId="4208" xr:uid="{00000000-0005-0000-0000-0000DF150000}"/>
    <cellStyle name="Percentuale 16 3 4" xfId="4207" xr:uid="{00000000-0005-0000-0000-0000E0150000}"/>
    <cellStyle name="Percentuale 16 4" xfId="2044" xr:uid="{00000000-0005-0000-0000-0000E1150000}"/>
    <cellStyle name="Percentuale 16 4 2" xfId="2045" xr:uid="{00000000-0005-0000-0000-0000E2150000}"/>
    <cellStyle name="Percentuale 16 4 2 2" xfId="4210" xr:uid="{00000000-0005-0000-0000-0000E3150000}"/>
    <cellStyle name="Percentuale 16 4 3" xfId="4209" xr:uid="{00000000-0005-0000-0000-0000E4150000}"/>
    <cellStyle name="Percentuale 16 5" xfId="2046" xr:uid="{00000000-0005-0000-0000-0000E5150000}"/>
    <cellStyle name="Percentuale 17" xfId="2047" xr:uid="{00000000-0005-0000-0000-0000E6150000}"/>
    <cellStyle name="Percentuale 17 2" xfId="2048" xr:uid="{00000000-0005-0000-0000-0000E7150000}"/>
    <cellStyle name="Percentuale 17 2 2" xfId="4211" xr:uid="{00000000-0005-0000-0000-0000E8150000}"/>
    <cellStyle name="Percentuale 17 3" xfId="2049" xr:uid="{00000000-0005-0000-0000-0000E9150000}"/>
    <cellStyle name="Percentuale 17 3 2" xfId="2050" xr:uid="{00000000-0005-0000-0000-0000EA150000}"/>
    <cellStyle name="Percentuale 17 3 2 2" xfId="2051" xr:uid="{00000000-0005-0000-0000-0000EB150000}"/>
    <cellStyle name="Percentuale 17 3 3" xfId="3281" xr:uid="{00000000-0005-0000-0000-0000EC150000}"/>
    <cellStyle name="Percentuale 17 3 3 2" xfId="4213" xr:uid="{00000000-0005-0000-0000-0000ED150000}"/>
    <cellStyle name="Percentuale 17 3 4" xfId="4212" xr:uid="{00000000-0005-0000-0000-0000EE150000}"/>
    <cellStyle name="Percentuale 17 4" xfId="2052" xr:uid="{00000000-0005-0000-0000-0000EF150000}"/>
    <cellStyle name="Percentuale 17 4 2" xfId="2053" xr:uid="{00000000-0005-0000-0000-0000F0150000}"/>
    <cellStyle name="Percentuale 17 4 2 2" xfId="4215" xr:uid="{00000000-0005-0000-0000-0000F1150000}"/>
    <cellStyle name="Percentuale 17 4 3" xfId="4214" xr:uid="{00000000-0005-0000-0000-0000F2150000}"/>
    <cellStyle name="Percentuale 17 5" xfId="2054" xr:uid="{00000000-0005-0000-0000-0000F3150000}"/>
    <cellStyle name="Percentuale 18" xfId="2055" xr:uid="{00000000-0005-0000-0000-0000F4150000}"/>
    <cellStyle name="Percentuale 18 2" xfId="2056" xr:uid="{00000000-0005-0000-0000-0000F5150000}"/>
    <cellStyle name="Percentuale 18 2 2" xfId="4216" xr:uid="{00000000-0005-0000-0000-0000F6150000}"/>
    <cellStyle name="Percentuale 18 3" xfId="2057" xr:uid="{00000000-0005-0000-0000-0000F7150000}"/>
    <cellStyle name="Percentuale 18 3 2" xfId="2058" xr:uid="{00000000-0005-0000-0000-0000F8150000}"/>
    <cellStyle name="Percentuale 18 3 2 2" xfId="2059" xr:uid="{00000000-0005-0000-0000-0000F9150000}"/>
    <cellStyle name="Percentuale 18 3 3" xfId="3282" xr:uid="{00000000-0005-0000-0000-0000FA150000}"/>
    <cellStyle name="Percentuale 18 3 3 2" xfId="4218" xr:uid="{00000000-0005-0000-0000-0000FB150000}"/>
    <cellStyle name="Percentuale 18 3 4" xfId="4217" xr:uid="{00000000-0005-0000-0000-0000FC150000}"/>
    <cellStyle name="Percentuale 18 4" xfId="2060" xr:uid="{00000000-0005-0000-0000-0000FD150000}"/>
    <cellStyle name="Percentuale 18 4 2" xfId="2061" xr:uid="{00000000-0005-0000-0000-0000FE150000}"/>
    <cellStyle name="Percentuale 18 4 2 2" xfId="4220" xr:uid="{00000000-0005-0000-0000-0000FF150000}"/>
    <cellStyle name="Percentuale 18 4 3" xfId="4219" xr:uid="{00000000-0005-0000-0000-000000160000}"/>
    <cellStyle name="Percentuale 18 5" xfId="2062" xr:uid="{00000000-0005-0000-0000-000001160000}"/>
    <cellStyle name="Percentuale 19" xfId="2063" xr:uid="{00000000-0005-0000-0000-000002160000}"/>
    <cellStyle name="Percentuale 19 2" xfId="2064" xr:uid="{00000000-0005-0000-0000-000003160000}"/>
    <cellStyle name="Percentuale 19 2 2" xfId="4221" xr:uid="{00000000-0005-0000-0000-000004160000}"/>
    <cellStyle name="Percentuale 19 3" xfId="2065" xr:uid="{00000000-0005-0000-0000-000005160000}"/>
    <cellStyle name="Percentuale 19 3 2" xfId="2066" xr:uid="{00000000-0005-0000-0000-000006160000}"/>
    <cellStyle name="Percentuale 19 3 2 2" xfId="2067" xr:uid="{00000000-0005-0000-0000-000007160000}"/>
    <cellStyle name="Percentuale 19 3 3" xfId="3283" xr:uid="{00000000-0005-0000-0000-000008160000}"/>
    <cellStyle name="Percentuale 19 3 3 2" xfId="4223" xr:uid="{00000000-0005-0000-0000-000009160000}"/>
    <cellStyle name="Percentuale 19 3 4" xfId="4222" xr:uid="{00000000-0005-0000-0000-00000A160000}"/>
    <cellStyle name="Percentuale 19 4" xfId="2068" xr:uid="{00000000-0005-0000-0000-00000B160000}"/>
    <cellStyle name="Percentuale 19 4 2" xfId="2069" xr:uid="{00000000-0005-0000-0000-00000C160000}"/>
    <cellStyle name="Percentuale 19 4 2 2" xfId="4225" xr:uid="{00000000-0005-0000-0000-00000D160000}"/>
    <cellStyle name="Percentuale 19 4 3" xfId="4224" xr:uid="{00000000-0005-0000-0000-00000E160000}"/>
    <cellStyle name="Percentuale 19 5" xfId="2070" xr:uid="{00000000-0005-0000-0000-00000F160000}"/>
    <cellStyle name="Percentuale 2" xfId="2071" xr:uid="{00000000-0005-0000-0000-000010160000}"/>
    <cellStyle name="Percentuale 2 2" xfId="2072" xr:uid="{00000000-0005-0000-0000-000011160000}"/>
    <cellStyle name="Percentuale 2 2 2" xfId="4226" xr:uid="{00000000-0005-0000-0000-000012160000}"/>
    <cellStyle name="Percentuale 2 3" xfId="2073" xr:uid="{00000000-0005-0000-0000-000013160000}"/>
    <cellStyle name="Percentuale 2 3 2" xfId="2074" xr:uid="{00000000-0005-0000-0000-000014160000}"/>
    <cellStyle name="Percentuale 2 3 2 2" xfId="2075" xr:uid="{00000000-0005-0000-0000-000015160000}"/>
    <cellStyle name="Percentuale 2 3 3" xfId="3284" xr:uid="{00000000-0005-0000-0000-000016160000}"/>
    <cellStyle name="Percentuale 2 3 3 2" xfId="4228" xr:uid="{00000000-0005-0000-0000-000017160000}"/>
    <cellStyle name="Percentuale 2 3 4" xfId="4227" xr:uid="{00000000-0005-0000-0000-000018160000}"/>
    <cellStyle name="Percentuale 2 4" xfId="2076" xr:uid="{00000000-0005-0000-0000-000019160000}"/>
    <cellStyle name="Percentuale 2 4 2" xfId="2077" xr:uid="{00000000-0005-0000-0000-00001A160000}"/>
    <cellStyle name="Percentuale 2 4 2 2" xfId="4230" xr:uid="{00000000-0005-0000-0000-00001B160000}"/>
    <cellStyle name="Percentuale 2 4 3" xfId="4229" xr:uid="{00000000-0005-0000-0000-00001C160000}"/>
    <cellStyle name="Percentuale 2 5" xfId="2078" xr:uid="{00000000-0005-0000-0000-00001D160000}"/>
    <cellStyle name="Percentuale 20" xfId="2079" xr:uid="{00000000-0005-0000-0000-00001E160000}"/>
    <cellStyle name="Percentuale 20 2" xfId="2080" xr:uid="{00000000-0005-0000-0000-00001F160000}"/>
    <cellStyle name="Percentuale 20 2 2" xfId="4231" xr:uid="{00000000-0005-0000-0000-000020160000}"/>
    <cellStyle name="Percentuale 20 3" xfId="2081" xr:uid="{00000000-0005-0000-0000-000021160000}"/>
    <cellStyle name="Percentuale 20 3 2" xfId="2082" xr:uid="{00000000-0005-0000-0000-000022160000}"/>
    <cellStyle name="Percentuale 20 3 2 2" xfId="2083" xr:uid="{00000000-0005-0000-0000-000023160000}"/>
    <cellStyle name="Percentuale 20 3 3" xfId="3285" xr:uid="{00000000-0005-0000-0000-000024160000}"/>
    <cellStyle name="Percentuale 20 3 3 2" xfId="4233" xr:uid="{00000000-0005-0000-0000-000025160000}"/>
    <cellStyle name="Percentuale 20 3 4" xfId="4232" xr:uid="{00000000-0005-0000-0000-000026160000}"/>
    <cellStyle name="Percentuale 20 4" xfId="2084" xr:uid="{00000000-0005-0000-0000-000027160000}"/>
    <cellStyle name="Percentuale 20 4 2" xfId="2085" xr:uid="{00000000-0005-0000-0000-000028160000}"/>
    <cellStyle name="Percentuale 20 4 2 2" xfId="4235" xr:uid="{00000000-0005-0000-0000-000029160000}"/>
    <cellStyle name="Percentuale 20 4 3" xfId="4234" xr:uid="{00000000-0005-0000-0000-00002A160000}"/>
    <cellStyle name="Percentuale 20 5" xfId="2086" xr:uid="{00000000-0005-0000-0000-00002B160000}"/>
    <cellStyle name="Percentuale 21" xfId="2087" xr:uid="{00000000-0005-0000-0000-00002C160000}"/>
    <cellStyle name="Percentuale 21 2" xfId="2088" xr:uid="{00000000-0005-0000-0000-00002D160000}"/>
    <cellStyle name="Percentuale 21 2 2" xfId="4236" xr:uid="{00000000-0005-0000-0000-00002E160000}"/>
    <cellStyle name="Percentuale 21 3" xfId="2089" xr:uid="{00000000-0005-0000-0000-00002F160000}"/>
    <cellStyle name="Percentuale 21 3 2" xfId="2090" xr:uid="{00000000-0005-0000-0000-000030160000}"/>
    <cellStyle name="Percentuale 21 3 2 2" xfId="2091" xr:uid="{00000000-0005-0000-0000-000031160000}"/>
    <cellStyle name="Percentuale 21 3 3" xfId="3286" xr:uid="{00000000-0005-0000-0000-000032160000}"/>
    <cellStyle name="Percentuale 21 3 3 2" xfId="4238" xr:uid="{00000000-0005-0000-0000-000033160000}"/>
    <cellStyle name="Percentuale 21 3 4" xfId="4237" xr:uid="{00000000-0005-0000-0000-000034160000}"/>
    <cellStyle name="Percentuale 21 4" xfId="2092" xr:uid="{00000000-0005-0000-0000-000035160000}"/>
    <cellStyle name="Percentuale 21 4 2" xfId="2093" xr:uid="{00000000-0005-0000-0000-000036160000}"/>
    <cellStyle name="Percentuale 21 4 2 2" xfId="4240" xr:uid="{00000000-0005-0000-0000-000037160000}"/>
    <cellStyle name="Percentuale 21 4 3" xfId="4239" xr:uid="{00000000-0005-0000-0000-000038160000}"/>
    <cellStyle name="Percentuale 21 5" xfId="2094" xr:uid="{00000000-0005-0000-0000-000039160000}"/>
    <cellStyle name="Percentuale 22" xfId="2095" xr:uid="{00000000-0005-0000-0000-00003A160000}"/>
    <cellStyle name="Percentuale 22 2" xfId="2096" xr:uid="{00000000-0005-0000-0000-00003B160000}"/>
    <cellStyle name="Percentuale 22 2 2" xfId="4241" xr:uid="{00000000-0005-0000-0000-00003C160000}"/>
    <cellStyle name="Percentuale 22 3" xfId="2097" xr:uid="{00000000-0005-0000-0000-00003D160000}"/>
    <cellStyle name="Percentuale 22 3 2" xfId="2098" xr:uid="{00000000-0005-0000-0000-00003E160000}"/>
    <cellStyle name="Percentuale 22 3 2 2" xfId="2099" xr:uid="{00000000-0005-0000-0000-00003F160000}"/>
    <cellStyle name="Percentuale 22 3 3" xfId="3287" xr:uid="{00000000-0005-0000-0000-000040160000}"/>
    <cellStyle name="Percentuale 22 3 3 2" xfId="4243" xr:uid="{00000000-0005-0000-0000-000041160000}"/>
    <cellStyle name="Percentuale 22 3 4" xfId="4242" xr:uid="{00000000-0005-0000-0000-000042160000}"/>
    <cellStyle name="Percentuale 22 4" xfId="2100" xr:uid="{00000000-0005-0000-0000-000043160000}"/>
    <cellStyle name="Percentuale 22 4 2" xfId="2101" xr:uid="{00000000-0005-0000-0000-000044160000}"/>
    <cellStyle name="Percentuale 22 4 2 2" xfId="4245" xr:uid="{00000000-0005-0000-0000-000045160000}"/>
    <cellStyle name="Percentuale 22 4 3" xfId="4244" xr:uid="{00000000-0005-0000-0000-000046160000}"/>
    <cellStyle name="Percentuale 22 5" xfId="2102" xr:uid="{00000000-0005-0000-0000-000047160000}"/>
    <cellStyle name="Percentuale 23" xfId="2103" xr:uid="{00000000-0005-0000-0000-000048160000}"/>
    <cellStyle name="Percentuale 23 2" xfId="2104" xr:uid="{00000000-0005-0000-0000-000049160000}"/>
    <cellStyle name="Percentuale 23 2 2" xfId="4246" xr:uid="{00000000-0005-0000-0000-00004A160000}"/>
    <cellStyle name="Percentuale 23 3" xfId="2105" xr:uid="{00000000-0005-0000-0000-00004B160000}"/>
    <cellStyle name="Percentuale 23 3 2" xfId="2106" xr:uid="{00000000-0005-0000-0000-00004C160000}"/>
    <cellStyle name="Percentuale 23 3 2 2" xfId="2107" xr:uid="{00000000-0005-0000-0000-00004D160000}"/>
    <cellStyle name="Percentuale 23 3 3" xfId="3288" xr:uid="{00000000-0005-0000-0000-00004E160000}"/>
    <cellStyle name="Percentuale 23 3 3 2" xfId="4248" xr:uid="{00000000-0005-0000-0000-00004F160000}"/>
    <cellStyle name="Percentuale 23 3 4" xfId="4247" xr:uid="{00000000-0005-0000-0000-000050160000}"/>
    <cellStyle name="Percentuale 23 4" xfId="2108" xr:uid="{00000000-0005-0000-0000-000051160000}"/>
    <cellStyle name="Percentuale 23 4 2" xfId="2109" xr:uid="{00000000-0005-0000-0000-000052160000}"/>
    <cellStyle name="Percentuale 23 4 2 2" xfId="4250" xr:uid="{00000000-0005-0000-0000-000053160000}"/>
    <cellStyle name="Percentuale 23 4 3" xfId="4249" xr:uid="{00000000-0005-0000-0000-000054160000}"/>
    <cellStyle name="Percentuale 23 5" xfId="2110" xr:uid="{00000000-0005-0000-0000-000055160000}"/>
    <cellStyle name="Percentuale 24" xfId="2111" xr:uid="{00000000-0005-0000-0000-000056160000}"/>
    <cellStyle name="Percentuale 24 2" xfId="2112" xr:uid="{00000000-0005-0000-0000-000057160000}"/>
    <cellStyle name="Percentuale 24 2 2" xfId="4251" xr:uid="{00000000-0005-0000-0000-000058160000}"/>
    <cellStyle name="Percentuale 24 3" xfId="2113" xr:uid="{00000000-0005-0000-0000-000059160000}"/>
    <cellStyle name="Percentuale 24 3 2" xfId="2114" xr:uid="{00000000-0005-0000-0000-00005A160000}"/>
    <cellStyle name="Percentuale 24 3 2 2" xfId="2115" xr:uid="{00000000-0005-0000-0000-00005B160000}"/>
    <cellStyle name="Percentuale 24 3 3" xfId="3289" xr:uid="{00000000-0005-0000-0000-00005C160000}"/>
    <cellStyle name="Percentuale 24 3 3 2" xfId="4253" xr:uid="{00000000-0005-0000-0000-00005D160000}"/>
    <cellStyle name="Percentuale 24 3 4" xfId="4252" xr:uid="{00000000-0005-0000-0000-00005E160000}"/>
    <cellStyle name="Percentuale 24 4" xfId="2116" xr:uid="{00000000-0005-0000-0000-00005F160000}"/>
    <cellStyle name="Percentuale 24 4 2" xfId="2117" xr:uid="{00000000-0005-0000-0000-000060160000}"/>
    <cellStyle name="Percentuale 24 4 2 2" xfId="4255" xr:uid="{00000000-0005-0000-0000-000061160000}"/>
    <cellStyle name="Percentuale 24 4 3" xfId="4254" xr:uid="{00000000-0005-0000-0000-000062160000}"/>
    <cellStyle name="Percentuale 24 5" xfId="2118" xr:uid="{00000000-0005-0000-0000-000063160000}"/>
    <cellStyle name="Percentuale 25" xfId="2119" xr:uid="{00000000-0005-0000-0000-000064160000}"/>
    <cellStyle name="Percentuale 25 2" xfId="2120" xr:uid="{00000000-0005-0000-0000-000065160000}"/>
    <cellStyle name="Percentuale 25 2 2" xfId="4256" xr:uid="{00000000-0005-0000-0000-000066160000}"/>
    <cellStyle name="Percentuale 25 3" xfId="2121" xr:uid="{00000000-0005-0000-0000-000067160000}"/>
    <cellStyle name="Percentuale 25 3 2" xfId="2122" xr:uid="{00000000-0005-0000-0000-000068160000}"/>
    <cellStyle name="Percentuale 25 3 2 2" xfId="2123" xr:uid="{00000000-0005-0000-0000-000069160000}"/>
    <cellStyle name="Percentuale 25 3 3" xfId="3290" xr:uid="{00000000-0005-0000-0000-00006A160000}"/>
    <cellStyle name="Percentuale 25 3 3 2" xfId="4258" xr:uid="{00000000-0005-0000-0000-00006B160000}"/>
    <cellStyle name="Percentuale 25 3 4" xfId="4257" xr:uid="{00000000-0005-0000-0000-00006C160000}"/>
    <cellStyle name="Percentuale 25 4" xfId="2124" xr:uid="{00000000-0005-0000-0000-00006D160000}"/>
    <cellStyle name="Percentuale 25 4 2" xfId="2125" xr:uid="{00000000-0005-0000-0000-00006E160000}"/>
    <cellStyle name="Percentuale 25 4 2 2" xfId="4260" xr:uid="{00000000-0005-0000-0000-00006F160000}"/>
    <cellStyle name="Percentuale 25 4 3" xfId="4259" xr:uid="{00000000-0005-0000-0000-000070160000}"/>
    <cellStyle name="Percentuale 25 5" xfId="2126" xr:uid="{00000000-0005-0000-0000-000071160000}"/>
    <cellStyle name="Percentuale 26" xfId="2127" xr:uid="{00000000-0005-0000-0000-000072160000}"/>
    <cellStyle name="Percentuale 26 2" xfId="2128" xr:uid="{00000000-0005-0000-0000-000073160000}"/>
    <cellStyle name="Percentuale 26 2 2" xfId="4261" xr:uid="{00000000-0005-0000-0000-000074160000}"/>
    <cellStyle name="Percentuale 26 3" xfId="2129" xr:uid="{00000000-0005-0000-0000-000075160000}"/>
    <cellStyle name="Percentuale 26 3 2" xfId="2130" xr:uid="{00000000-0005-0000-0000-000076160000}"/>
    <cellStyle name="Percentuale 26 3 2 2" xfId="2131" xr:uid="{00000000-0005-0000-0000-000077160000}"/>
    <cellStyle name="Percentuale 26 3 3" xfId="3291" xr:uid="{00000000-0005-0000-0000-000078160000}"/>
    <cellStyle name="Percentuale 26 3 3 2" xfId="4263" xr:uid="{00000000-0005-0000-0000-000079160000}"/>
    <cellStyle name="Percentuale 26 3 4" xfId="4262" xr:uid="{00000000-0005-0000-0000-00007A160000}"/>
    <cellStyle name="Percentuale 26 4" xfId="2132" xr:uid="{00000000-0005-0000-0000-00007B160000}"/>
    <cellStyle name="Percentuale 26 4 2" xfId="2133" xr:uid="{00000000-0005-0000-0000-00007C160000}"/>
    <cellStyle name="Percentuale 26 4 2 2" xfId="4265" xr:uid="{00000000-0005-0000-0000-00007D160000}"/>
    <cellStyle name="Percentuale 26 4 3" xfId="4264" xr:uid="{00000000-0005-0000-0000-00007E160000}"/>
    <cellStyle name="Percentuale 26 5" xfId="2134" xr:uid="{00000000-0005-0000-0000-00007F160000}"/>
    <cellStyle name="Percentuale 27" xfId="2135" xr:uid="{00000000-0005-0000-0000-000080160000}"/>
    <cellStyle name="Percentuale 27 2" xfId="2136" xr:uid="{00000000-0005-0000-0000-000081160000}"/>
    <cellStyle name="Percentuale 27 2 2" xfId="4266" xr:uid="{00000000-0005-0000-0000-000082160000}"/>
    <cellStyle name="Percentuale 27 3" xfId="2137" xr:uid="{00000000-0005-0000-0000-000083160000}"/>
    <cellStyle name="Percentuale 27 3 2" xfId="2138" xr:uid="{00000000-0005-0000-0000-000084160000}"/>
    <cellStyle name="Percentuale 27 3 2 2" xfId="2139" xr:uid="{00000000-0005-0000-0000-000085160000}"/>
    <cellStyle name="Percentuale 27 3 3" xfId="3292" xr:uid="{00000000-0005-0000-0000-000086160000}"/>
    <cellStyle name="Percentuale 27 3 3 2" xfId="4268" xr:uid="{00000000-0005-0000-0000-000087160000}"/>
    <cellStyle name="Percentuale 27 3 4" xfId="4267" xr:uid="{00000000-0005-0000-0000-000088160000}"/>
    <cellStyle name="Percentuale 27 4" xfId="2140" xr:uid="{00000000-0005-0000-0000-000089160000}"/>
    <cellStyle name="Percentuale 27 4 2" xfId="2141" xr:uid="{00000000-0005-0000-0000-00008A160000}"/>
    <cellStyle name="Percentuale 27 4 2 2" xfId="4270" xr:uid="{00000000-0005-0000-0000-00008B160000}"/>
    <cellStyle name="Percentuale 27 4 3" xfId="4269" xr:uid="{00000000-0005-0000-0000-00008C160000}"/>
    <cellStyle name="Percentuale 27 5" xfId="2142" xr:uid="{00000000-0005-0000-0000-00008D160000}"/>
    <cellStyle name="Percentuale 28" xfId="2143" xr:uid="{00000000-0005-0000-0000-00008E160000}"/>
    <cellStyle name="Percentuale 28 2" xfId="2144" xr:uid="{00000000-0005-0000-0000-00008F160000}"/>
    <cellStyle name="Percentuale 28 2 2" xfId="4271" xr:uid="{00000000-0005-0000-0000-000090160000}"/>
    <cellStyle name="Percentuale 28 3" xfId="2145" xr:uid="{00000000-0005-0000-0000-000091160000}"/>
    <cellStyle name="Percentuale 28 3 2" xfId="2146" xr:uid="{00000000-0005-0000-0000-000092160000}"/>
    <cellStyle name="Percentuale 28 3 2 2" xfId="2147" xr:uid="{00000000-0005-0000-0000-000093160000}"/>
    <cellStyle name="Percentuale 28 3 3" xfId="3293" xr:uid="{00000000-0005-0000-0000-000094160000}"/>
    <cellStyle name="Percentuale 28 3 3 2" xfId="4273" xr:uid="{00000000-0005-0000-0000-000095160000}"/>
    <cellStyle name="Percentuale 28 3 4" xfId="4272" xr:uid="{00000000-0005-0000-0000-000096160000}"/>
    <cellStyle name="Percentuale 28 4" xfId="2148" xr:uid="{00000000-0005-0000-0000-000097160000}"/>
    <cellStyle name="Percentuale 28 4 2" xfId="2149" xr:uid="{00000000-0005-0000-0000-000098160000}"/>
    <cellStyle name="Percentuale 28 4 2 2" xfId="4275" xr:uid="{00000000-0005-0000-0000-000099160000}"/>
    <cellStyle name="Percentuale 28 4 3" xfId="4274" xr:uid="{00000000-0005-0000-0000-00009A160000}"/>
    <cellStyle name="Percentuale 28 5" xfId="2150" xr:uid="{00000000-0005-0000-0000-00009B160000}"/>
    <cellStyle name="Percentuale 29" xfId="2151" xr:uid="{00000000-0005-0000-0000-00009C160000}"/>
    <cellStyle name="Percentuale 29 2" xfId="2152" xr:uid="{00000000-0005-0000-0000-00009D160000}"/>
    <cellStyle name="Percentuale 29 2 2" xfId="4276" xr:uid="{00000000-0005-0000-0000-00009E160000}"/>
    <cellStyle name="Percentuale 29 3" xfId="2153" xr:uid="{00000000-0005-0000-0000-00009F160000}"/>
    <cellStyle name="Percentuale 29 3 2" xfId="2154" xr:uid="{00000000-0005-0000-0000-0000A0160000}"/>
    <cellStyle name="Percentuale 29 3 2 2" xfId="2155" xr:uid="{00000000-0005-0000-0000-0000A1160000}"/>
    <cellStyle name="Percentuale 29 3 3" xfId="3294" xr:uid="{00000000-0005-0000-0000-0000A2160000}"/>
    <cellStyle name="Percentuale 29 3 3 2" xfId="4278" xr:uid="{00000000-0005-0000-0000-0000A3160000}"/>
    <cellStyle name="Percentuale 29 3 4" xfId="4277" xr:uid="{00000000-0005-0000-0000-0000A4160000}"/>
    <cellStyle name="Percentuale 29 4" xfId="2156" xr:uid="{00000000-0005-0000-0000-0000A5160000}"/>
    <cellStyle name="Percentuale 29 4 2" xfId="2157" xr:uid="{00000000-0005-0000-0000-0000A6160000}"/>
    <cellStyle name="Percentuale 29 4 2 2" xfId="4280" xr:uid="{00000000-0005-0000-0000-0000A7160000}"/>
    <cellStyle name="Percentuale 29 4 3" xfId="4279" xr:uid="{00000000-0005-0000-0000-0000A8160000}"/>
    <cellStyle name="Percentuale 29 5" xfId="2158" xr:uid="{00000000-0005-0000-0000-0000A9160000}"/>
    <cellStyle name="Percentuale 3" xfId="2159" xr:uid="{00000000-0005-0000-0000-0000AA160000}"/>
    <cellStyle name="Percentuale 3 2" xfId="2160" xr:uid="{00000000-0005-0000-0000-0000AB160000}"/>
    <cellStyle name="Percentuale 3 2 2" xfId="4281" xr:uid="{00000000-0005-0000-0000-0000AC160000}"/>
    <cellStyle name="Percentuale 3 3" xfId="2161" xr:uid="{00000000-0005-0000-0000-0000AD160000}"/>
    <cellStyle name="Percentuale 3 3 2" xfId="2162" xr:uid="{00000000-0005-0000-0000-0000AE160000}"/>
    <cellStyle name="Percentuale 3 3 2 2" xfId="2163" xr:uid="{00000000-0005-0000-0000-0000AF160000}"/>
    <cellStyle name="Percentuale 3 3 3" xfId="3295" xr:uid="{00000000-0005-0000-0000-0000B0160000}"/>
    <cellStyle name="Percentuale 3 3 3 2" xfId="4283" xr:uid="{00000000-0005-0000-0000-0000B1160000}"/>
    <cellStyle name="Percentuale 3 3 4" xfId="4282" xr:uid="{00000000-0005-0000-0000-0000B2160000}"/>
    <cellStyle name="Percentuale 3 4" xfId="2164" xr:uid="{00000000-0005-0000-0000-0000B3160000}"/>
    <cellStyle name="Percentuale 3 4 2" xfId="2165" xr:uid="{00000000-0005-0000-0000-0000B4160000}"/>
    <cellStyle name="Percentuale 3 4 2 2" xfId="4285" xr:uid="{00000000-0005-0000-0000-0000B5160000}"/>
    <cellStyle name="Percentuale 3 4 3" xfId="4284" xr:uid="{00000000-0005-0000-0000-0000B6160000}"/>
    <cellStyle name="Percentuale 3 5" xfId="2166" xr:uid="{00000000-0005-0000-0000-0000B7160000}"/>
    <cellStyle name="Percentuale 30" xfId="2167" xr:uid="{00000000-0005-0000-0000-0000B8160000}"/>
    <cellStyle name="Percentuale 30 2" xfId="2168" xr:uid="{00000000-0005-0000-0000-0000B9160000}"/>
    <cellStyle name="Percentuale 30 2 2" xfId="4286" xr:uid="{00000000-0005-0000-0000-0000BA160000}"/>
    <cellStyle name="Percentuale 30 3" xfId="2169" xr:uid="{00000000-0005-0000-0000-0000BB160000}"/>
    <cellStyle name="Percentuale 30 3 2" xfId="2170" xr:uid="{00000000-0005-0000-0000-0000BC160000}"/>
    <cellStyle name="Percentuale 30 3 2 2" xfId="2171" xr:uid="{00000000-0005-0000-0000-0000BD160000}"/>
    <cellStyle name="Percentuale 30 3 3" xfId="3296" xr:uid="{00000000-0005-0000-0000-0000BE160000}"/>
    <cellStyle name="Percentuale 30 3 3 2" xfId="4288" xr:uid="{00000000-0005-0000-0000-0000BF160000}"/>
    <cellStyle name="Percentuale 30 3 4" xfId="4287" xr:uid="{00000000-0005-0000-0000-0000C0160000}"/>
    <cellStyle name="Percentuale 30 4" xfId="2172" xr:uid="{00000000-0005-0000-0000-0000C1160000}"/>
    <cellStyle name="Percentuale 30 4 2" xfId="2173" xr:uid="{00000000-0005-0000-0000-0000C2160000}"/>
    <cellStyle name="Percentuale 30 4 2 2" xfId="4290" xr:uid="{00000000-0005-0000-0000-0000C3160000}"/>
    <cellStyle name="Percentuale 30 4 3" xfId="4289" xr:uid="{00000000-0005-0000-0000-0000C4160000}"/>
    <cellStyle name="Percentuale 30 5" xfId="2174" xr:uid="{00000000-0005-0000-0000-0000C5160000}"/>
    <cellStyle name="Percentuale 31" xfId="2175" xr:uid="{00000000-0005-0000-0000-0000C6160000}"/>
    <cellStyle name="Percentuale 31 2" xfId="2176" xr:uid="{00000000-0005-0000-0000-0000C7160000}"/>
    <cellStyle name="Percentuale 31 2 2" xfId="4291" xr:uid="{00000000-0005-0000-0000-0000C8160000}"/>
    <cellStyle name="Percentuale 31 3" xfId="2177" xr:uid="{00000000-0005-0000-0000-0000C9160000}"/>
    <cellStyle name="Percentuale 31 3 2" xfId="2178" xr:uid="{00000000-0005-0000-0000-0000CA160000}"/>
    <cellStyle name="Percentuale 31 3 2 2" xfId="2179" xr:uid="{00000000-0005-0000-0000-0000CB160000}"/>
    <cellStyle name="Percentuale 31 3 3" xfId="3297" xr:uid="{00000000-0005-0000-0000-0000CC160000}"/>
    <cellStyle name="Percentuale 31 3 3 2" xfId="4293" xr:uid="{00000000-0005-0000-0000-0000CD160000}"/>
    <cellStyle name="Percentuale 31 3 4" xfId="4292" xr:uid="{00000000-0005-0000-0000-0000CE160000}"/>
    <cellStyle name="Percentuale 31 4" xfId="2180" xr:uid="{00000000-0005-0000-0000-0000CF160000}"/>
    <cellStyle name="Percentuale 31 4 2" xfId="2181" xr:uid="{00000000-0005-0000-0000-0000D0160000}"/>
    <cellStyle name="Percentuale 31 4 2 2" xfId="4295" xr:uid="{00000000-0005-0000-0000-0000D1160000}"/>
    <cellStyle name="Percentuale 31 4 3" xfId="4294" xr:uid="{00000000-0005-0000-0000-0000D2160000}"/>
    <cellStyle name="Percentuale 31 5" xfId="2182" xr:uid="{00000000-0005-0000-0000-0000D3160000}"/>
    <cellStyle name="Percentuale 32" xfId="2183" xr:uid="{00000000-0005-0000-0000-0000D4160000}"/>
    <cellStyle name="Percentuale 32 2" xfId="2184" xr:uid="{00000000-0005-0000-0000-0000D5160000}"/>
    <cellStyle name="Percentuale 32 2 2" xfId="4296" xr:uid="{00000000-0005-0000-0000-0000D6160000}"/>
    <cellStyle name="Percentuale 32 3" xfId="2185" xr:uid="{00000000-0005-0000-0000-0000D7160000}"/>
    <cellStyle name="Percentuale 32 3 2" xfId="2186" xr:uid="{00000000-0005-0000-0000-0000D8160000}"/>
    <cellStyle name="Percentuale 32 3 2 2" xfId="2187" xr:uid="{00000000-0005-0000-0000-0000D9160000}"/>
    <cellStyle name="Percentuale 32 3 3" xfId="3298" xr:uid="{00000000-0005-0000-0000-0000DA160000}"/>
    <cellStyle name="Percentuale 32 3 3 2" xfId="4298" xr:uid="{00000000-0005-0000-0000-0000DB160000}"/>
    <cellStyle name="Percentuale 32 3 4" xfId="4297" xr:uid="{00000000-0005-0000-0000-0000DC160000}"/>
    <cellStyle name="Percentuale 32 4" xfId="2188" xr:uid="{00000000-0005-0000-0000-0000DD160000}"/>
    <cellStyle name="Percentuale 32 4 2" xfId="2189" xr:uid="{00000000-0005-0000-0000-0000DE160000}"/>
    <cellStyle name="Percentuale 32 4 2 2" xfId="4300" xr:uid="{00000000-0005-0000-0000-0000DF160000}"/>
    <cellStyle name="Percentuale 32 4 3" xfId="4299" xr:uid="{00000000-0005-0000-0000-0000E0160000}"/>
    <cellStyle name="Percentuale 32 5" xfId="2190" xr:uid="{00000000-0005-0000-0000-0000E1160000}"/>
    <cellStyle name="Percentuale 33" xfId="2191" xr:uid="{00000000-0005-0000-0000-0000E2160000}"/>
    <cellStyle name="Percentuale 33 2" xfId="2192" xr:uid="{00000000-0005-0000-0000-0000E3160000}"/>
    <cellStyle name="Percentuale 33 2 2" xfId="4301" xr:uid="{00000000-0005-0000-0000-0000E4160000}"/>
    <cellStyle name="Percentuale 33 3" xfId="2193" xr:uid="{00000000-0005-0000-0000-0000E5160000}"/>
    <cellStyle name="Percentuale 33 3 2" xfId="2194" xr:uid="{00000000-0005-0000-0000-0000E6160000}"/>
    <cellStyle name="Percentuale 33 3 2 2" xfId="2195" xr:uid="{00000000-0005-0000-0000-0000E7160000}"/>
    <cellStyle name="Percentuale 33 3 3" xfId="3299" xr:uid="{00000000-0005-0000-0000-0000E8160000}"/>
    <cellStyle name="Percentuale 33 3 3 2" xfId="4303" xr:uid="{00000000-0005-0000-0000-0000E9160000}"/>
    <cellStyle name="Percentuale 33 3 4" xfId="4302" xr:uid="{00000000-0005-0000-0000-0000EA160000}"/>
    <cellStyle name="Percentuale 33 4" xfId="2196" xr:uid="{00000000-0005-0000-0000-0000EB160000}"/>
    <cellStyle name="Percentuale 33 4 2" xfId="2197" xr:uid="{00000000-0005-0000-0000-0000EC160000}"/>
    <cellStyle name="Percentuale 33 4 2 2" xfId="4305" xr:uid="{00000000-0005-0000-0000-0000ED160000}"/>
    <cellStyle name="Percentuale 33 4 3" xfId="4304" xr:uid="{00000000-0005-0000-0000-0000EE160000}"/>
    <cellStyle name="Percentuale 33 5" xfId="2198" xr:uid="{00000000-0005-0000-0000-0000EF160000}"/>
    <cellStyle name="Percentuale 34" xfId="2199" xr:uid="{00000000-0005-0000-0000-0000F0160000}"/>
    <cellStyle name="Percentuale 34 2" xfId="2200" xr:uid="{00000000-0005-0000-0000-0000F1160000}"/>
    <cellStyle name="Percentuale 34 2 2" xfId="4306" xr:uid="{00000000-0005-0000-0000-0000F2160000}"/>
    <cellStyle name="Percentuale 34 3" xfId="2201" xr:uid="{00000000-0005-0000-0000-0000F3160000}"/>
    <cellStyle name="Percentuale 34 3 2" xfId="2202" xr:uid="{00000000-0005-0000-0000-0000F4160000}"/>
    <cellStyle name="Percentuale 34 3 2 2" xfId="2203" xr:uid="{00000000-0005-0000-0000-0000F5160000}"/>
    <cellStyle name="Percentuale 34 3 3" xfId="3300" xr:uid="{00000000-0005-0000-0000-0000F6160000}"/>
    <cellStyle name="Percentuale 34 3 3 2" xfId="4308" xr:uid="{00000000-0005-0000-0000-0000F7160000}"/>
    <cellStyle name="Percentuale 34 3 4" xfId="4307" xr:uid="{00000000-0005-0000-0000-0000F8160000}"/>
    <cellStyle name="Percentuale 34 4" xfId="2204" xr:uid="{00000000-0005-0000-0000-0000F9160000}"/>
    <cellStyle name="Percentuale 34 4 2" xfId="2205" xr:uid="{00000000-0005-0000-0000-0000FA160000}"/>
    <cellStyle name="Percentuale 34 4 2 2" xfId="4310" xr:uid="{00000000-0005-0000-0000-0000FB160000}"/>
    <cellStyle name="Percentuale 34 4 3" xfId="4309" xr:uid="{00000000-0005-0000-0000-0000FC160000}"/>
    <cellStyle name="Percentuale 34 5" xfId="2206" xr:uid="{00000000-0005-0000-0000-0000FD160000}"/>
    <cellStyle name="Percentuale 35" xfId="2207" xr:uid="{00000000-0005-0000-0000-0000FE160000}"/>
    <cellStyle name="Percentuale 35 2" xfId="2208" xr:uid="{00000000-0005-0000-0000-0000FF160000}"/>
    <cellStyle name="Percentuale 35 2 2" xfId="4311" xr:uid="{00000000-0005-0000-0000-000000170000}"/>
    <cellStyle name="Percentuale 35 3" xfId="2209" xr:uid="{00000000-0005-0000-0000-000001170000}"/>
    <cellStyle name="Percentuale 35 3 2" xfId="2210" xr:uid="{00000000-0005-0000-0000-000002170000}"/>
    <cellStyle name="Percentuale 35 3 2 2" xfId="2211" xr:uid="{00000000-0005-0000-0000-000003170000}"/>
    <cellStyle name="Percentuale 35 3 3" xfId="3301" xr:uid="{00000000-0005-0000-0000-000004170000}"/>
    <cellStyle name="Percentuale 35 3 3 2" xfId="4313" xr:uid="{00000000-0005-0000-0000-000005170000}"/>
    <cellStyle name="Percentuale 35 3 4" xfId="4312" xr:uid="{00000000-0005-0000-0000-000006170000}"/>
    <cellStyle name="Percentuale 35 4" xfId="2212" xr:uid="{00000000-0005-0000-0000-000007170000}"/>
    <cellStyle name="Percentuale 35 4 2" xfId="2213" xr:uid="{00000000-0005-0000-0000-000008170000}"/>
    <cellStyle name="Percentuale 35 4 2 2" xfId="4315" xr:uid="{00000000-0005-0000-0000-000009170000}"/>
    <cellStyle name="Percentuale 35 4 3" xfId="4314" xr:uid="{00000000-0005-0000-0000-00000A170000}"/>
    <cellStyle name="Percentuale 35 5" xfId="2214" xr:uid="{00000000-0005-0000-0000-00000B170000}"/>
    <cellStyle name="Percentuale 36" xfId="2215" xr:uid="{00000000-0005-0000-0000-00000C170000}"/>
    <cellStyle name="Percentuale 36 2" xfId="2216" xr:uid="{00000000-0005-0000-0000-00000D170000}"/>
    <cellStyle name="Percentuale 36 2 2" xfId="4316" xr:uid="{00000000-0005-0000-0000-00000E170000}"/>
    <cellStyle name="Percentuale 36 3" xfId="2217" xr:uid="{00000000-0005-0000-0000-00000F170000}"/>
    <cellStyle name="Percentuale 36 3 2" xfId="2218" xr:uid="{00000000-0005-0000-0000-000010170000}"/>
    <cellStyle name="Percentuale 36 3 2 2" xfId="2219" xr:uid="{00000000-0005-0000-0000-000011170000}"/>
    <cellStyle name="Percentuale 36 3 3" xfId="3302" xr:uid="{00000000-0005-0000-0000-000012170000}"/>
    <cellStyle name="Percentuale 36 3 3 2" xfId="4318" xr:uid="{00000000-0005-0000-0000-000013170000}"/>
    <cellStyle name="Percentuale 36 3 4" xfId="4317" xr:uid="{00000000-0005-0000-0000-000014170000}"/>
    <cellStyle name="Percentuale 36 4" xfId="2220" xr:uid="{00000000-0005-0000-0000-000015170000}"/>
    <cellStyle name="Percentuale 36 4 2" xfId="2221" xr:uid="{00000000-0005-0000-0000-000016170000}"/>
    <cellStyle name="Percentuale 36 4 2 2" xfId="4320" xr:uid="{00000000-0005-0000-0000-000017170000}"/>
    <cellStyle name="Percentuale 36 4 3" xfId="4319" xr:uid="{00000000-0005-0000-0000-000018170000}"/>
    <cellStyle name="Percentuale 36 5" xfId="2222" xr:uid="{00000000-0005-0000-0000-000019170000}"/>
    <cellStyle name="Percentuale 37" xfId="2223" xr:uid="{00000000-0005-0000-0000-00001A170000}"/>
    <cellStyle name="Percentuale 37 2" xfId="2224" xr:uid="{00000000-0005-0000-0000-00001B170000}"/>
    <cellStyle name="Percentuale 37 2 2" xfId="4321" xr:uid="{00000000-0005-0000-0000-00001C170000}"/>
    <cellStyle name="Percentuale 37 3" xfId="2225" xr:uid="{00000000-0005-0000-0000-00001D170000}"/>
    <cellStyle name="Percentuale 37 3 2" xfId="2226" xr:uid="{00000000-0005-0000-0000-00001E170000}"/>
    <cellStyle name="Percentuale 37 3 2 2" xfId="2227" xr:uid="{00000000-0005-0000-0000-00001F170000}"/>
    <cellStyle name="Percentuale 37 3 3" xfId="3303" xr:uid="{00000000-0005-0000-0000-000020170000}"/>
    <cellStyle name="Percentuale 37 3 3 2" xfId="4323" xr:uid="{00000000-0005-0000-0000-000021170000}"/>
    <cellStyle name="Percentuale 37 3 4" xfId="4322" xr:uid="{00000000-0005-0000-0000-000022170000}"/>
    <cellStyle name="Percentuale 37 4" xfId="2228" xr:uid="{00000000-0005-0000-0000-000023170000}"/>
    <cellStyle name="Percentuale 37 4 2" xfId="2229" xr:uid="{00000000-0005-0000-0000-000024170000}"/>
    <cellStyle name="Percentuale 37 4 2 2" xfId="4325" xr:uid="{00000000-0005-0000-0000-000025170000}"/>
    <cellStyle name="Percentuale 37 4 3" xfId="4324" xr:uid="{00000000-0005-0000-0000-000026170000}"/>
    <cellStyle name="Percentuale 37 5" xfId="2230" xr:uid="{00000000-0005-0000-0000-000027170000}"/>
    <cellStyle name="Percentuale 38" xfId="2231" xr:uid="{00000000-0005-0000-0000-000028170000}"/>
    <cellStyle name="Percentuale 38 2" xfId="2232" xr:uid="{00000000-0005-0000-0000-000029170000}"/>
    <cellStyle name="Percentuale 38 2 2" xfId="4326" xr:uid="{00000000-0005-0000-0000-00002A170000}"/>
    <cellStyle name="Percentuale 38 3" xfId="2233" xr:uid="{00000000-0005-0000-0000-00002B170000}"/>
    <cellStyle name="Percentuale 38 3 2" xfId="2234" xr:uid="{00000000-0005-0000-0000-00002C170000}"/>
    <cellStyle name="Percentuale 38 3 2 2" xfId="2235" xr:uid="{00000000-0005-0000-0000-00002D170000}"/>
    <cellStyle name="Percentuale 38 3 3" xfId="3304" xr:uid="{00000000-0005-0000-0000-00002E170000}"/>
    <cellStyle name="Percentuale 38 3 3 2" xfId="4328" xr:uid="{00000000-0005-0000-0000-00002F170000}"/>
    <cellStyle name="Percentuale 38 3 4" xfId="4327" xr:uid="{00000000-0005-0000-0000-000030170000}"/>
    <cellStyle name="Percentuale 38 4" xfId="2236" xr:uid="{00000000-0005-0000-0000-000031170000}"/>
    <cellStyle name="Percentuale 38 4 2" xfId="2237" xr:uid="{00000000-0005-0000-0000-000032170000}"/>
    <cellStyle name="Percentuale 38 4 2 2" xfId="4330" xr:uid="{00000000-0005-0000-0000-000033170000}"/>
    <cellStyle name="Percentuale 38 4 3" xfId="4329" xr:uid="{00000000-0005-0000-0000-000034170000}"/>
    <cellStyle name="Percentuale 38 5" xfId="2238" xr:uid="{00000000-0005-0000-0000-000035170000}"/>
    <cellStyle name="Percentuale 39" xfId="2239" xr:uid="{00000000-0005-0000-0000-000036170000}"/>
    <cellStyle name="Percentuale 39 2" xfId="2240" xr:uid="{00000000-0005-0000-0000-000037170000}"/>
    <cellStyle name="Percentuale 39 2 2" xfId="4331" xr:uid="{00000000-0005-0000-0000-000038170000}"/>
    <cellStyle name="Percentuale 39 3" xfId="2241" xr:uid="{00000000-0005-0000-0000-000039170000}"/>
    <cellStyle name="Percentuale 39 3 2" xfId="2242" xr:uid="{00000000-0005-0000-0000-00003A170000}"/>
    <cellStyle name="Percentuale 39 3 2 2" xfId="2243" xr:uid="{00000000-0005-0000-0000-00003B170000}"/>
    <cellStyle name="Percentuale 39 3 3" xfId="3305" xr:uid="{00000000-0005-0000-0000-00003C170000}"/>
    <cellStyle name="Percentuale 39 3 3 2" xfId="4333" xr:uid="{00000000-0005-0000-0000-00003D170000}"/>
    <cellStyle name="Percentuale 39 3 4" xfId="4332" xr:uid="{00000000-0005-0000-0000-00003E170000}"/>
    <cellStyle name="Percentuale 39 4" xfId="2244" xr:uid="{00000000-0005-0000-0000-00003F170000}"/>
    <cellStyle name="Percentuale 39 4 2" xfId="2245" xr:uid="{00000000-0005-0000-0000-000040170000}"/>
    <cellStyle name="Percentuale 39 4 2 2" xfId="4335" xr:uid="{00000000-0005-0000-0000-000041170000}"/>
    <cellStyle name="Percentuale 39 4 3" xfId="4334" xr:uid="{00000000-0005-0000-0000-000042170000}"/>
    <cellStyle name="Percentuale 39 5" xfId="2246" xr:uid="{00000000-0005-0000-0000-000043170000}"/>
    <cellStyle name="Percentuale 4" xfId="2247" xr:uid="{00000000-0005-0000-0000-000044170000}"/>
    <cellStyle name="Percentuale 4 2" xfId="2248" xr:uid="{00000000-0005-0000-0000-000045170000}"/>
    <cellStyle name="Percentuale 4 2 2" xfId="4336" xr:uid="{00000000-0005-0000-0000-000046170000}"/>
    <cellStyle name="Percentuale 4 3" xfId="2249" xr:uid="{00000000-0005-0000-0000-000047170000}"/>
    <cellStyle name="Percentuale 4 3 2" xfId="2250" xr:uid="{00000000-0005-0000-0000-000048170000}"/>
    <cellStyle name="Percentuale 4 3 2 2" xfId="2251" xr:uid="{00000000-0005-0000-0000-000049170000}"/>
    <cellStyle name="Percentuale 4 3 3" xfId="3306" xr:uid="{00000000-0005-0000-0000-00004A170000}"/>
    <cellStyle name="Percentuale 4 3 3 2" xfId="4338" xr:uid="{00000000-0005-0000-0000-00004B170000}"/>
    <cellStyle name="Percentuale 4 3 4" xfId="4337" xr:uid="{00000000-0005-0000-0000-00004C170000}"/>
    <cellStyle name="Percentuale 4 4" xfId="2252" xr:uid="{00000000-0005-0000-0000-00004D170000}"/>
    <cellStyle name="Percentuale 4 4 2" xfId="2253" xr:uid="{00000000-0005-0000-0000-00004E170000}"/>
    <cellStyle name="Percentuale 4 4 2 2" xfId="4340" xr:uid="{00000000-0005-0000-0000-00004F170000}"/>
    <cellStyle name="Percentuale 4 4 3" xfId="4339" xr:uid="{00000000-0005-0000-0000-000050170000}"/>
    <cellStyle name="Percentuale 4 5" xfId="2254" xr:uid="{00000000-0005-0000-0000-000051170000}"/>
    <cellStyle name="Percentuale 40" xfId="2255" xr:uid="{00000000-0005-0000-0000-000052170000}"/>
    <cellStyle name="Percentuale 40 2" xfId="2256" xr:uid="{00000000-0005-0000-0000-000053170000}"/>
    <cellStyle name="Percentuale 40 2 2" xfId="4341" xr:uid="{00000000-0005-0000-0000-000054170000}"/>
    <cellStyle name="Percentuale 40 3" xfId="2257" xr:uid="{00000000-0005-0000-0000-000055170000}"/>
    <cellStyle name="Percentuale 40 3 2" xfId="2258" xr:uid="{00000000-0005-0000-0000-000056170000}"/>
    <cellStyle name="Percentuale 40 3 2 2" xfId="2259" xr:uid="{00000000-0005-0000-0000-000057170000}"/>
    <cellStyle name="Percentuale 40 3 3" xfId="3307" xr:uid="{00000000-0005-0000-0000-000058170000}"/>
    <cellStyle name="Percentuale 40 3 3 2" xfId="4343" xr:uid="{00000000-0005-0000-0000-000059170000}"/>
    <cellStyle name="Percentuale 40 3 4" xfId="4342" xr:uid="{00000000-0005-0000-0000-00005A170000}"/>
    <cellStyle name="Percentuale 40 4" xfId="2260" xr:uid="{00000000-0005-0000-0000-00005B170000}"/>
    <cellStyle name="Percentuale 40 4 2" xfId="2261" xr:uid="{00000000-0005-0000-0000-00005C170000}"/>
    <cellStyle name="Percentuale 40 4 2 2" xfId="4345" xr:uid="{00000000-0005-0000-0000-00005D170000}"/>
    <cellStyle name="Percentuale 40 4 3" xfId="4344" xr:uid="{00000000-0005-0000-0000-00005E170000}"/>
    <cellStyle name="Percentuale 40 5" xfId="2262" xr:uid="{00000000-0005-0000-0000-00005F170000}"/>
    <cellStyle name="Percentuale 41" xfId="2263" xr:uid="{00000000-0005-0000-0000-000060170000}"/>
    <cellStyle name="Percentuale 41 2" xfId="2264" xr:uid="{00000000-0005-0000-0000-000061170000}"/>
    <cellStyle name="Percentuale 41 2 2" xfId="4346" xr:uid="{00000000-0005-0000-0000-000062170000}"/>
    <cellStyle name="Percentuale 41 3" xfId="2265" xr:uid="{00000000-0005-0000-0000-000063170000}"/>
    <cellStyle name="Percentuale 41 3 2" xfId="2266" xr:uid="{00000000-0005-0000-0000-000064170000}"/>
    <cellStyle name="Percentuale 41 3 2 2" xfId="2267" xr:uid="{00000000-0005-0000-0000-000065170000}"/>
    <cellStyle name="Percentuale 41 3 3" xfId="3308" xr:uid="{00000000-0005-0000-0000-000066170000}"/>
    <cellStyle name="Percentuale 41 3 3 2" xfId="4348" xr:uid="{00000000-0005-0000-0000-000067170000}"/>
    <cellStyle name="Percentuale 41 3 4" xfId="4347" xr:uid="{00000000-0005-0000-0000-000068170000}"/>
    <cellStyle name="Percentuale 41 4" xfId="2268" xr:uid="{00000000-0005-0000-0000-000069170000}"/>
    <cellStyle name="Percentuale 41 4 2" xfId="2269" xr:uid="{00000000-0005-0000-0000-00006A170000}"/>
    <cellStyle name="Percentuale 41 4 2 2" xfId="4350" xr:uid="{00000000-0005-0000-0000-00006B170000}"/>
    <cellStyle name="Percentuale 41 4 3" xfId="4349" xr:uid="{00000000-0005-0000-0000-00006C170000}"/>
    <cellStyle name="Percentuale 41 5" xfId="2270" xr:uid="{00000000-0005-0000-0000-00006D170000}"/>
    <cellStyle name="Percentuale 42" xfId="2271" xr:uid="{00000000-0005-0000-0000-00006E170000}"/>
    <cellStyle name="Percentuale 42 2" xfId="2272" xr:uid="{00000000-0005-0000-0000-00006F170000}"/>
    <cellStyle name="Percentuale 42 2 2" xfId="4351" xr:uid="{00000000-0005-0000-0000-000070170000}"/>
    <cellStyle name="Percentuale 42 3" xfId="2273" xr:uid="{00000000-0005-0000-0000-000071170000}"/>
    <cellStyle name="Percentuale 42 3 2" xfId="2274" xr:uid="{00000000-0005-0000-0000-000072170000}"/>
    <cellStyle name="Percentuale 42 3 2 2" xfId="2275" xr:uid="{00000000-0005-0000-0000-000073170000}"/>
    <cellStyle name="Percentuale 42 3 3" xfId="3309" xr:uid="{00000000-0005-0000-0000-000074170000}"/>
    <cellStyle name="Percentuale 42 3 3 2" xfId="4353" xr:uid="{00000000-0005-0000-0000-000075170000}"/>
    <cellStyle name="Percentuale 42 3 4" xfId="4352" xr:uid="{00000000-0005-0000-0000-000076170000}"/>
    <cellStyle name="Percentuale 42 4" xfId="2276" xr:uid="{00000000-0005-0000-0000-000077170000}"/>
    <cellStyle name="Percentuale 42 4 2" xfId="2277" xr:uid="{00000000-0005-0000-0000-000078170000}"/>
    <cellStyle name="Percentuale 42 4 2 2" xfId="4355" xr:uid="{00000000-0005-0000-0000-000079170000}"/>
    <cellStyle name="Percentuale 42 4 3" xfId="4354" xr:uid="{00000000-0005-0000-0000-00007A170000}"/>
    <cellStyle name="Percentuale 42 5" xfId="2278" xr:uid="{00000000-0005-0000-0000-00007B170000}"/>
    <cellStyle name="Percentuale 43" xfId="2279" xr:uid="{00000000-0005-0000-0000-00007C170000}"/>
    <cellStyle name="Percentuale 43 2" xfId="2280" xr:uid="{00000000-0005-0000-0000-00007D170000}"/>
    <cellStyle name="Percentuale 43 2 2" xfId="4356" xr:uid="{00000000-0005-0000-0000-00007E170000}"/>
    <cellStyle name="Percentuale 43 3" xfId="2281" xr:uid="{00000000-0005-0000-0000-00007F170000}"/>
    <cellStyle name="Percentuale 43 3 2" xfId="2282" xr:uid="{00000000-0005-0000-0000-000080170000}"/>
    <cellStyle name="Percentuale 43 3 2 2" xfId="2283" xr:uid="{00000000-0005-0000-0000-000081170000}"/>
    <cellStyle name="Percentuale 43 3 3" xfId="3310" xr:uid="{00000000-0005-0000-0000-000082170000}"/>
    <cellStyle name="Percentuale 43 3 3 2" xfId="4358" xr:uid="{00000000-0005-0000-0000-000083170000}"/>
    <cellStyle name="Percentuale 43 3 4" xfId="4357" xr:uid="{00000000-0005-0000-0000-000084170000}"/>
    <cellStyle name="Percentuale 43 4" xfId="2284" xr:uid="{00000000-0005-0000-0000-000085170000}"/>
    <cellStyle name="Percentuale 43 4 2" xfId="2285" xr:uid="{00000000-0005-0000-0000-000086170000}"/>
    <cellStyle name="Percentuale 43 4 2 2" xfId="4360" xr:uid="{00000000-0005-0000-0000-000087170000}"/>
    <cellStyle name="Percentuale 43 4 3" xfId="4359" xr:uid="{00000000-0005-0000-0000-000088170000}"/>
    <cellStyle name="Percentuale 43 5" xfId="2286" xr:uid="{00000000-0005-0000-0000-000089170000}"/>
    <cellStyle name="Percentuale 44" xfId="2287" xr:uid="{00000000-0005-0000-0000-00008A170000}"/>
    <cellStyle name="Percentuale 44 2" xfId="2288" xr:uid="{00000000-0005-0000-0000-00008B170000}"/>
    <cellStyle name="Percentuale 44 2 2" xfId="4361" xr:uid="{00000000-0005-0000-0000-00008C170000}"/>
    <cellStyle name="Percentuale 44 3" xfId="2289" xr:uid="{00000000-0005-0000-0000-00008D170000}"/>
    <cellStyle name="Percentuale 44 3 2" xfId="2290" xr:uid="{00000000-0005-0000-0000-00008E170000}"/>
    <cellStyle name="Percentuale 44 3 2 2" xfId="2291" xr:uid="{00000000-0005-0000-0000-00008F170000}"/>
    <cellStyle name="Percentuale 44 3 3" xfId="3311" xr:uid="{00000000-0005-0000-0000-000090170000}"/>
    <cellStyle name="Percentuale 44 3 3 2" xfId="4363" xr:uid="{00000000-0005-0000-0000-000091170000}"/>
    <cellStyle name="Percentuale 44 3 4" xfId="4362" xr:uid="{00000000-0005-0000-0000-000092170000}"/>
    <cellStyle name="Percentuale 44 4" xfId="2292" xr:uid="{00000000-0005-0000-0000-000093170000}"/>
    <cellStyle name="Percentuale 44 4 2" xfId="2293" xr:uid="{00000000-0005-0000-0000-000094170000}"/>
    <cellStyle name="Percentuale 44 4 2 2" xfId="4365" xr:uid="{00000000-0005-0000-0000-000095170000}"/>
    <cellStyle name="Percentuale 44 4 3" xfId="4364" xr:uid="{00000000-0005-0000-0000-000096170000}"/>
    <cellStyle name="Percentuale 44 5" xfId="2294" xr:uid="{00000000-0005-0000-0000-000097170000}"/>
    <cellStyle name="Percentuale 45" xfId="2295" xr:uid="{00000000-0005-0000-0000-000098170000}"/>
    <cellStyle name="Percentuale 45 2" xfId="2296" xr:uid="{00000000-0005-0000-0000-000099170000}"/>
    <cellStyle name="Percentuale 45 2 2" xfId="4366" xr:uid="{00000000-0005-0000-0000-00009A170000}"/>
    <cellStyle name="Percentuale 45 3" xfId="2297" xr:uid="{00000000-0005-0000-0000-00009B170000}"/>
    <cellStyle name="Percentuale 45 3 2" xfId="2298" xr:uid="{00000000-0005-0000-0000-00009C170000}"/>
    <cellStyle name="Percentuale 45 3 2 2" xfId="2299" xr:uid="{00000000-0005-0000-0000-00009D170000}"/>
    <cellStyle name="Percentuale 45 3 3" xfId="3312" xr:uid="{00000000-0005-0000-0000-00009E170000}"/>
    <cellStyle name="Percentuale 45 3 3 2" xfId="4368" xr:uid="{00000000-0005-0000-0000-00009F170000}"/>
    <cellStyle name="Percentuale 45 3 4" xfId="4367" xr:uid="{00000000-0005-0000-0000-0000A0170000}"/>
    <cellStyle name="Percentuale 45 4" xfId="2300" xr:uid="{00000000-0005-0000-0000-0000A1170000}"/>
    <cellStyle name="Percentuale 45 4 2" xfId="2301" xr:uid="{00000000-0005-0000-0000-0000A2170000}"/>
    <cellStyle name="Percentuale 45 4 2 2" xfId="4370" xr:uid="{00000000-0005-0000-0000-0000A3170000}"/>
    <cellStyle name="Percentuale 45 4 3" xfId="4369" xr:uid="{00000000-0005-0000-0000-0000A4170000}"/>
    <cellStyle name="Percentuale 45 5" xfId="2302" xr:uid="{00000000-0005-0000-0000-0000A5170000}"/>
    <cellStyle name="Percentuale 46" xfId="2303" xr:uid="{00000000-0005-0000-0000-0000A6170000}"/>
    <cellStyle name="Percentuale 46 2" xfId="2304" xr:uid="{00000000-0005-0000-0000-0000A7170000}"/>
    <cellStyle name="Percentuale 46 2 2" xfId="4371" xr:uid="{00000000-0005-0000-0000-0000A8170000}"/>
    <cellStyle name="Percentuale 46 3" xfId="2305" xr:uid="{00000000-0005-0000-0000-0000A9170000}"/>
    <cellStyle name="Percentuale 46 3 2" xfId="2306" xr:uid="{00000000-0005-0000-0000-0000AA170000}"/>
    <cellStyle name="Percentuale 46 3 2 2" xfId="2307" xr:uid="{00000000-0005-0000-0000-0000AB170000}"/>
    <cellStyle name="Percentuale 46 3 3" xfId="3313" xr:uid="{00000000-0005-0000-0000-0000AC170000}"/>
    <cellStyle name="Percentuale 46 3 3 2" xfId="4373" xr:uid="{00000000-0005-0000-0000-0000AD170000}"/>
    <cellStyle name="Percentuale 46 3 4" xfId="4372" xr:uid="{00000000-0005-0000-0000-0000AE170000}"/>
    <cellStyle name="Percentuale 46 4" xfId="2308" xr:uid="{00000000-0005-0000-0000-0000AF170000}"/>
    <cellStyle name="Percentuale 46 4 2" xfId="2309" xr:uid="{00000000-0005-0000-0000-0000B0170000}"/>
    <cellStyle name="Percentuale 46 4 2 2" xfId="4375" xr:uid="{00000000-0005-0000-0000-0000B1170000}"/>
    <cellStyle name="Percentuale 46 4 3" xfId="4374" xr:uid="{00000000-0005-0000-0000-0000B2170000}"/>
    <cellStyle name="Percentuale 46 5" xfId="2310" xr:uid="{00000000-0005-0000-0000-0000B3170000}"/>
    <cellStyle name="Percentuale 47" xfId="2311" xr:uid="{00000000-0005-0000-0000-0000B4170000}"/>
    <cellStyle name="Percentuale 47 2" xfId="2312" xr:uid="{00000000-0005-0000-0000-0000B5170000}"/>
    <cellStyle name="Percentuale 47 2 2" xfId="4376" xr:uid="{00000000-0005-0000-0000-0000B6170000}"/>
    <cellStyle name="Percentuale 47 3" xfId="2313" xr:uid="{00000000-0005-0000-0000-0000B7170000}"/>
    <cellStyle name="Percentuale 47 3 2" xfId="2314" xr:uid="{00000000-0005-0000-0000-0000B8170000}"/>
    <cellStyle name="Percentuale 47 3 2 2" xfId="2315" xr:uid="{00000000-0005-0000-0000-0000B9170000}"/>
    <cellStyle name="Percentuale 47 3 3" xfId="3314" xr:uid="{00000000-0005-0000-0000-0000BA170000}"/>
    <cellStyle name="Percentuale 47 3 3 2" xfId="4378" xr:uid="{00000000-0005-0000-0000-0000BB170000}"/>
    <cellStyle name="Percentuale 47 3 4" xfId="4377" xr:uid="{00000000-0005-0000-0000-0000BC170000}"/>
    <cellStyle name="Percentuale 47 4" xfId="2316" xr:uid="{00000000-0005-0000-0000-0000BD170000}"/>
    <cellStyle name="Percentuale 47 4 2" xfId="2317" xr:uid="{00000000-0005-0000-0000-0000BE170000}"/>
    <cellStyle name="Percentuale 47 4 2 2" xfId="4380" xr:uid="{00000000-0005-0000-0000-0000BF170000}"/>
    <cellStyle name="Percentuale 47 4 3" xfId="4379" xr:uid="{00000000-0005-0000-0000-0000C0170000}"/>
    <cellStyle name="Percentuale 47 5" xfId="2318" xr:uid="{00000000-0005-0000-0000-0000C1170000}"/>
    <cellStyle name="Percentuale 48" xfId="2319" xr:uid="{00000000-0005-0000-0000-0000C2170000}"/>
    <cellStyle name="Percentuale 48 2" xfId="2320" xr:uid="{00000000-0005-0000-0000-0000C3170000}"/>
    <cellStyle name="Percentuale 48 2 2" xfId="4381" xr:uid="{00000000-0005-0000-0000-0000C4170000}"/>
    <cellStyle name="Percentuale 48 3" xfId="2321" xr:uid="{00000000-0005-0000-0000-0000C5170000}"/>
    <cellStyle name="Percentuale 48 3 2" xfId="2322" xr:uid="{00000000-0005-0000-0000-0000C6170000}"/>
    <cellStyle name="Percentuale 48 3 2 2" xfId="2323" xr:uid="{00000000-0005-0000-0000-0000C7170000}"/>
    <cellStyle name="Percentuale 48 3 3" xfId="3315" xr:uid="{00000000-0005-0000-0000-0000C8170000}"/>
    <cellStyle name="Percentuale 48 3 3 2" xfId="4383" xr:uid="{00000000-0005-0000-0000-0000C9170000}"/>
    <cellStyle name="Percentuale 48 3 4" xfId="4382" xr:uid="{00000000-0005-0000-0000-0000CA170000}"/>
    <cellStyle name="Percentuale 48 4" xfId="2324" xr:uid="{00000000-0005-0000-0000-0000CB170000}"/>
    <cellStyle name="Percentuale 48 4 2" xfId="2325" xr:uid="{00000000-0005-0000-0000-0000CC170000}"/>
    <cellStyle name="Percentuale 48 4 2 2" xfId="4385" xr:uid="{00000000-0005-0000-0000-0000CD170000}"/>
    <cellStyle name="Percentuale 48 4 3" xfId="4384" xr:uid="{00000000-0005-0000-0000-0000CE170000}"/>
    <cellStyle name="Percentuale 48 5" xfId="2326" xr:uid="{00000000-0005-0000-0000-0000CF170000}"/>
    <cellStyle name="Percentuale 49" xfId="2327" xr:uid="{00000000-0005-0000-0000-0000D0170000}"/>
    <cellStyle name="Percentuale 49 2" xfId="2328" xr:uid="{00000000-0005-0000-0000-0000D1170000}"/>
    <cellStyle name="Percentuale 49 2 2" xfId="4386" xr:uid="{00000000-0005-0000-0000-0000D2170000}"/>
    <cellStyle name="Percentuale 49 3" xfId="2329" xr:uid="{00000000-0005-0000-0000-0000D3170000}"/>
    <cellStyle name="Percentuale 49 3 2" xfId="2330" xr:uid="{00000000-0005-0000-0000-0000D4170000}"/>
    <cellStyle name="Percentuale 49 3 2 2" xfId="2331" xr:uid="{00000000-0005-0000-0000-0000D5170000}"/>
    <cellStyle name="Percentuale 49 3 3" xfId="3316" xr:uid="{00000000-0005-0000-0000-0000D6170000}"/>
    <cellStyle name="Percentuale 49 3 3 2" xfId="4388" xr:uid="{00000000-0005-0000-0000-0000D7170000}"/>
    <cellStyle name="Percentuale 49 3 4" xfId="4387" xr:uid="{00000000-0005-0000-0000-0000D8170000}"/>
    <cellStyle name="Percentuale 49 4" xfId="2332" xr:uid="{00000000-0005-0000-0000-0000D9170000}"/>
    <cellStyle name="Percentuale 49 4 2" xfId="2333" xr:uid="{00000000-0005-0000-0000-0000DA170000}"/>
    <cellStyle name="Percentuale 49 4 2 2" xfId="4390" xr:uid="{00000000-0005-0000-0000-0000DB170000}"/>
    <cellStyle name="Percentuale 49 4 3" xfId="4389" xr:uid="{00000000-0005-0000-0000-0000DC170000}"/>
    <cellStyle name="Percentuale 49 5" xfId="2334" xr:uid="{00000000-0005-0000-0000-0000DD170000}"/>
    <cellStyle name="Percentuale 5" xfId="2335" xr:uid="{00000000-0005-0000-0000-0000DE170000}"/>
    <cellStyle name="Percentuale 5 2" xfId="2336" xr:uid="{00000000-0005-0000-0000-0000DF170000}"/>
    <cellStyle name="Percentuale 5 2 2" xfId="4391" xr:uid="{00000000-0005-0000-0000-0000E0170000}"/>
    <cellStyle name="Percentuale 5 3" xfId="2337" xr:uid="{00000000-0005-0000-0000-0000E1170000}"/>
    <cellStyle name="Percentuale 5 3 2" xfId="2338" xr:uid="{00000000-0005-0000-0000-0000E2170000}"/>
    <cellStyle name="Percentuale 5 3 2 2" xfId="2339" xr:uid="{00000000-0005-0000-0000-0000E3170000}"/>
    <cellStyle name="Percentuale 5 3 3" xfId="3317" xr:uid="{00000000-0005-0000-0000-0000E4170000}"/>
    <cellStyle name="Percentuale 5 3 3 2" xfId="4393" xr:uid="{00000000-0005-0000-0000-0000E5170000}"/>
    <cellStyle name="Percentuale 5 3 4" xfId="4392" xr:uid="{00000000-0005-0000-0000-0000E6170000}"/>
    <cellStyle name="Percentuale 5 4" xfId="2340" xr:uid="{00000000-0005-0000-0000-0000E7170000}"/>
    <cellStyle name="Percentuale 5 4 2" xfId="2341" xr:uid="{00000000-0005-0000-0000-0000E8170000}"/>
    <cellStyle name="Percentuale 5 4 2 2" xfId="4395" xr:uid="{00000000-0005-0000-0000-0000E9170000}"/>
    <cellStyle name="Percentuale 5 4 3" xfId="4394" xr:uid="{00000000-0005-0000-0000-0000EA170000}"/>
    <cellStyle name="Percentuale 5 5" xfId="2342" xr:uid="{00000000-0005-0000-0000-0000EB170000}"/>
    <cellStyle name="Percentuale 50" xfId="2343" xr:uid="{00000000-0005-0000-0000-0000EC170000}"/>
    <cellStyle name="Percentuale 50 2" xfId="2344" xr:uid="{00000000-0005-0000-0000-0000ED170000}"/>
    <cellStyle name="Percentuale 50 2 2" xfId="4396" xr:uid="{00000000-0005-0000-0000-0000EE170000}"/>
    <cellStyle name="Percentuale 50 3" xfId="2345" xr:uid="{00000000-0005-0000-0000-0000EF170000}"/>
    <cellStyle name="Percentuale 50 3 2" xfId="2346" xr:uid="{00000000-0005-0000-0000-0000F0170000}"/>
    <cellStyle name="Percentuale 50 3 2 2" xfId="2347" xr:uid="{00000000-0005-0000-0000-0000F1170000}"/>
    <cellStyle name="Percentuale 50 3 3" xfId="3318" xr:uid="{00000000-0005-0000-0000-0000F2170000}"/>
    <cellStyle name="Percentuale 50 3 3 2" xfId="4398" xr:uid="{00000000-0005-0000-0000-0000F3170000}"/>
    <cellStyle name="Percentuale 50 3 4" xfId="4397" xr:uid="{00000000-0005-0000-0000-0000F4170000}"/>
    <cellStyle name="Percentuale 50 4" xfId="2348" xr:uid="{00000000-0005-0000-0000-0000F5170000}"/>
    <cellStyle name="Percentuale 50 4 2" xfId="2349" xr:uid="{00000000-0005-0000-0000-0000F6170000}"/>
    <cellStyle name="Percentuale 50 4 2 2" xfId="4400" xr:uid="{00000000-0005-0000-0000-0000F7170000}"/>
    <cellStyle name="Percentuale 50 4 3" xfId="4399" xr:uid="{00000000-0005-0000-0000-0000F8170000}"/>
    <cellStyle name="Percentuale 50 5" xfId="2350" xr:uid="{00000000-0005-0000-0000-0000F9170000}"/>
    <cellStyle name="Percentuale 51" xfId="2351" xr:uid="{00000000-0005-0000-0000-0000FA170000}"/>
    <cellStyle name="Percentuale 51 2" xfId="2352" xr:uid="{00000000-0005-0000-0000-0000FB170000}"/>
    <cellStyle name="Percentuale 51 2 2" xfId="4401" xr:uid="{00000000-0005-0000-0000-0000FC170000}"/>
    <cellStyle name="Percentuale 51 3" xfId="2353" xr:uid="{00000000-0005-0000-0000-0000FD170000}"/>
    <cellStyle name="Percentuale 51 3 2" xfId="2354" xr:uid="{00000000-0005-0000-0000-0000FE170000}"/>
    <cellStyle name="Percentuale 51 3 2 2" xfId="2355" xr:uid="{00000000-0005-0000-0000-0000FF170000}"/>
    <cellStyle name="Percentuale 51 3 3" xfId="3319" xr:uid="{00000000-0005-0000-0000-000000180000}"/>
    <cellStyle name="Percentuale 51 3 3 2" xfId="4403" xr:uid="{00000000-0005-0000-0000-000001180000}"/>
    <cellStyle name="Percentuale 51 3 4" xfId="4402" xr:uid="{00000000-0005-0000-0000-000002180000}"/>
    <cellStyle name="Percentuale 51 4" xfId="2356" xr:uid="{00000000-0005-0000-0000-000003180000}"/>
    <cellStyle name="Percentuale 51 4 2" xfId="2357" xr:uid="{00000000-0005-0000-0000-000004180000}"/>
    <cellStyle name="Percentuale 51 4 2 2" xfId="4405" xr:uid="{00000000-0005-0000-0000-000005180000}"/>
    <cellStyle name="Percentuale 51 4 3" xfId="4404" xr:uid="{00000000-0005-0000-0000-000006180000}"/>
    <cellStyle name="Percentuale 51 5" xfId="2358" xr:uid="{00000000-0005-0000-0000-000007180000}"/>
    <cellStyle name="Percentuale 52" xfId="2359" xr:uid="{00000000-0005-0000-0000-000008180000}"/>
    <cellStyle name="Percentuale 52 2" xfId="2360" xr:uid="{00000000-0005-0000-0000-000009180000}"/>
    <cellStyle name="Percentuale 52 2 2" xfId="4406" xr:uid="{00000000-0005-0000-0000-00000A180000}"/>
    <cellStyle name="Percentuale 52 3" xfId="2361" xr:uid="{00000000-0005-0000-0000-00000B180000}"/>
    <cellStyle name="Percentuale 52 3 2" xfId="2362" xr:uid="{00000000-0005-0000-0000-00000C180000}"/>
    <cellStyle name="Percentuale 52 3 2 2" xfId="2363" xr:uid="{00000000-0005-0000-0000-00000D180000}"/>
    <cellStyle name="Percentuale 52 3 3" xfId="3320" xr:uid="{00000000-0005-0000-0000-00000E180000}"/>
    <cellStyle name="Percentuale 52 3 3 2" xfId="4408" xr:uid="{00000000-0005-0000-0000-00000F180000}"/>
    <cellStyle name="Percentuale 52 3 4" xfId="4407" xr:uid="{00000000-0005-0000-0000-000010180000}"/>
    <cellStyle name="Percentuale 52 4" xfId="2364" xr:uid="{00000000-0005-0000-0000-000011180000}"/>
    <cellStyle name="Percentuale 52 4 2" xfId="2365" xr:uid="{00000000-0005-0000-0000-000012180000}"/>
    <cellStyle name="Percentuale 52 4 2 2" xfId="4410" xr:uid="{00000000-0005-0000-0000-000013180000}"/>
    <cellStyle name="Percentuale 52 4 3" xfId="4409" xr:uid="{00000000-0005-0000-0000-000014180000}"/>
    <cellStyle name="Percentuale 52 5" xfId="2366" xr:uid="{00000000-0005-0000-0000-000015180000}"/>
    <cellStyle name="Percentuale 53" xfId="2367" xr:uid="{00000000-0005-0000-0000-000016180000}"/>
    <cellStyle name="Percentuale 53 2" xfId="2368" xr:uid="{00000000-0005-0000-0000-000017180000}"/>
    <cellStyle name="Percentuale 53 2 2" xfId="4411" xr:uid="{00000000-0005-0000-0000-000018180000}"/>
    <cellStyle name="Percentuale 53 3" xfId="2369" xr:uid="{00000000-0005-0000-0000-000019180000}"/>
    <cellStyle name="Percentuale 53 3 2" xfId="2370" xr:uid="{00000000-0005-0000-0000-00001A180000}"/>
    <cellStyle name="Percentuale 53 3 2 2" xfId="2371" xr:uid="{00000000-0005-0000-0000-00001B180000}"/>
    <cellStyle name="Percentuale 53 3 3" xfId="3321" xr:uid="{00000000-0005-0000-0000-00001C180000}"/>
    <cellStyle name="Percentuale 53 3 3 2" xfId="4413" xr:uid="{00000000-0005-0000-0000-00001D180000}"/>
    <cellStyle name="Percentuale 53 3 4" xfId="4412" xr:uid="{00000000-0005-0000-0000-00001E180000}"/>
    <cellStyle name="Percentuale 53 4" xfId="2372" xr:uid="{00000000-0005-0000-0000-00001F180000}"/>
    <cellStyle name="Percentuale 53 4 2" xfId="2373" xr:uid="{00000000-0005-0000-0000-000020180000}"/>
    <cellStyle name="Percentuale 53 4 2 2" xfId="4415" xr:uid="{00000000-0005-0000-0000-000021180000}"/>
    <cellStyle name="Percentuale 53 4 3" xfId="4414" xr:uid="{00000000-0005-0000-0000-000022180000}"/>
    <cellStyle name="Percentuale 53 5" xfId="2374" xr:uid="{00000000-0005-0000-0000-000023180000}"/>
    <cellStyle name="Percentuale 54" xfId="2375" xr:uid="{00000000-0005-0000-0000-000024180000}"/>
    <cellStyle name="Percentuale 54 2" xfId="2376" xr:uid="{00000000-0005-0000-0000-000025180000}"/>
    <cellStyle name="Percentuale 54 2 2" xfId="4416" xr:uid="{00000000-0005-0000-0000-000026180000}"/>
    <cellStyle name="Percentuale 54 3" xfId="2377" xr:uid="{00000000-0005-0000-0000-000027180000}"/>
    <cellStyle name="Percentuale 54 3 2" xfId="2378" xr:uid="{00000000-0005-0000-0000-000028180000}"/>
    <cellStyle name="Percentuale 54 3 2 2" xfId="2379" xr:uid="{00000000-0005-0000-0000-000029180000}"/>
    <cellStyle name="Percentuale 54 3 3" xfId="3322" xr:uid="{00000000-0005-0000-0000-00002A180000}"/>
    <cellStyle name="Percentuale 54 3 3 2" xfId="4418" xr:uid="{00000000-0005-0000-0000-00002B180000}"/>
    <cellStyle name="Percentuale 54 3 4" xfId="4417" xr:uid="{00000000-0005-0000-0000-00002C180000}"/>
    <cellStyle name="Percentuale 54 4" xfId="2380" xr:uid="{00000000-0005-0000-0000-00002D180000}"/>
    <cellStyle name="Percentuale 54 4 2" xfId="2381" xr:uid="{00000000-0005-0000-0000-00002E180000}"/>
    <cellStyle name="Percentuale 54 4 2 2" xfId="4420" xr:uid="{00000000-0005-0000-0000-00002F180000}"/>
    <cellStyle name="Percentuale 54 4 3" xfId="4419" xr:uid="{00000000-0005-0000-0000-000030180000}"/>
    <cellStyle name="Percentuale 54 5" xfId="2382" xr:uid="{00000000-0005-0000-0000-000031180000}"/>
    <cellStyle name="Percentuale 55" xfId="2383" xr:uid="{00000000-0005-0000-0000-000032180000}"/>
    <cellStyle name="Percentuale 55 2" xfId="2384" xr:uid="{00000000-0005-0000-0000-000033180000}"/>
    <cellStyle name="Percentuale 55 2 2" xfId="4421" xr:uid="{00000000-0005-0000-0000-000034180000}"/>
    <cellStyle name="Percentuale 55 3" xfId="2385" xr:uid="{00000000-0005-0000-0000-000035180000}"/>
    <cellStyle name="Percentuale 55 3 2" xfId="2386" xr:uid="{00000000-0005-0000-0000-000036180000}"/>
    <cellStyle name="Percentuale 55 3 2 2" xfId="2387" xr:uid="{00000000-0005-0000-0000-000037180000}"/>
    <cellStyle name="Percentuale 55 3 3" xfId="3323" xr:uid="{00000000-0005-0000-0000-000038180000}"/>
    <cellStyle name="Percentuale 55 3 3 2" xfId="4423" xr:uid="{00000000-0005-0000-0000-000039180000}"/>
    <cellStyle name="Percentuale 55 3 4" xfId="4422" xr:uid="{00000000-0005-0000-0000-00003A180000}"/>
    <cellStyle name="Percentuale 55 4" xfId="2388" xr:uid="{00000000-0005-0000-0000-00003B180000}"/>
    <cellStyle name="Percentuale 55 4 2" xfId="2389" xr:uid="{00000000-0005-0000-0000-00003C180000}"/>
    <cellStyle name="Percentuale 55 4 2 2" xfId="4425" xr:uid="{00000000-0005-0000-0000-00003D180000}"/>
    <cellStyle name="Percentuale 55 4 3" xfId="4424" xr:uid="{00000000-0005-0000-0000-00003E180000}"/>
    <cellStyle name="Percentuale 55 5" xfId="2390" xr:uid="{00000000-0005-0000-0000-00003F180000}"/>
    <cellStyle name="Percentuale 56" xfId="2391" xr:uid="{00000000-0005-0000-0000-000040180000}"/>
    <cellStyle name="Percentuale 56 2" xfId="2392" xr:uid="{00000000-0005-0000-0000-000041180000}"/>
    <cellStyle name="Percentuale 56 2 2" xfId="4426" xr:uid="{00000000-0005-0000-0000-000042180000}"/>
    <cellStyle name="Percentuale 56 3" xfId="2393" xr:uid="{00000000-0005-0000-0000-000043180000}"/>
    <cellStyle name="Percentuale 56 3 2" xfId="2394" xr:uid="{00000000-0005-0000-0000-000044180000}"/>
    <cellStyle name="Percentuale 56 3 2 2" xfId="2395" xr:uid="{00000000-0005-0000-0000-000045180000}"/>
    <cellStyle name="Percentuale 56 3 3" xfId="3324" xr:uid="{00000000-0005-0000-0000-000046180000}"/>
    <cellStyle name="Percentuale 56 3 3 2" xfId="4428" xr:uid="{00000000-0005-0000-0000-000047180000}"/>
    <cellStyle name="Percentuale 56 3 4" xfId="4427" xr:uid="{00000000-0005-0000-0000-000048180000}"/>
    <cellStyle name="Percentuale 56 4" xfId="2396" xr:uid="{00000000-0005-0000-0000-000049180000}"/>
    <cellStyle name="Percentuale 56 4 2" xfId="2397" xr:uid="{00000000-0005-0000-0000-00004A180000}"/>
    <cellStyle name="Percentuale 56 4 2 2" xfId="4430" xr:uid="{00000000-0005-0000-0000-00004B180000}"/>
    <cellStyle name="Percentuale 56 4 3" xfId="4429" xr:uid="{00000000-0005-0000-0000-00004C180000}"/>
    <cellStyle name="Percentuale 56 5" xfId="2398" xr:uid="{00000000-0005-0000-0000-00004D180000}"/>
    <cellStyle name="Percentuale 57" xfId="2399" xr:uid="{00000000-0005-0000-0000-00004E180000}"/>
    <cellStyle name="Percentuale 57 2" xfId="2400" xr:uid="{00000000-0005-0000-0000-00004F180000}"/>
    <cellStyle name="Percentuale 57 2 2" xfId="4431" xr:uid="{00000000-0005-0000-0000-000050180000}"/>
    <cellStyle name="Percentuale 57 3" xfId="2401" xr:uid="{00000000-0005-0000-0000-000051180000}"/>
    <cellStyle name="Percentuale 57 3 2" xfId="2402" xr:uid="{00000000-0005-0000-0000-000052180000}"/>
    <cellStyle name="Percentuale 57 3 2 2" xfId="2403" xr:uid="{00000000-0005-0000-0000-000053180000}"/>
    <cellStyle name="Percentuale 57 3 3" xfId="3325" xr:uid="{00000000-0005-0000-0000-000054180000}"/>
    <cellStyle name="Percentuale 57 3 3 2" xfId="4433" xr:uid="{00000000-0005-0000-0000-000055180000}"/>
    <cellStyle name="Percentuale 57 3 4" xfId="4432" xr:uid="{00000000-0005-0000-0000-000056180000}"/>
    <cellStyle name="Percentuale 57 4" xfId="2404" xr:uid="{00000000-0005-0000-0000-000057180000}"/>
    <cellStyle name="Percentuale 57 4 2" xfId="2405" xr:uid="{00000000-0005-0000-0000-000058180000}"/>
    <cellStyle name="Percentuale 57 4 2 2" xfId="4435" xr:uid="{00000000-0005-0000-0000-000059180000}"/>
    <cellStyle name="Percentuale 57 4 3" xfId="4434" xr:uid="{00000000-0005-0000-0000-00005A180000}"/>
    <cellStyle name="Percentuale 57 5" xfId="2406" xr:uid="{00000000-0005-0000-0000-00005B180000}"/>
    <cellStyle name="Percentuale 58" xfId="2407" xr:uid="{00000000-0005-0000-0000-00005C180000}"/>
    <cellStyle name="Percentuale 58 2" xfId="2408" xr:uid="{00000000-0005-0000-0000-00005D180000}"/>
    <cellStyle name="Percentuale 58 2 2" xfId="4436" xr:uid="{00000000-0005-0000-0000-00005E180000}"/>
    <cellStyle name="Percentuale 58 3" xfId="2409" xr:uid="{00000000-0005-0000-0000-00005F180000}"/>
    <cellStyle name="Percentuale 58 3 2" xfId="2410" xr:uid="{00000000-0005-0000-0000-000060180000}"/>
    <cellStyle name="Percentuale 58 3 2 2" xfId="2411" xr:uid="{00000000-0005-0000-0000-000061180000}"/>
    <cellStyle name="Percentuale 58 3 3" xfId="3326" xr:uid="{00000000-0005-0000-0000-000062180000}"/>
    <cellStyle name="Percentuale 58 3 3 2" xfId="4438" xr:uid="{00000000-0005-0000-0000-000063180000}"/>
    <cellStyle name="Percentuale 58 3 4" xfId="4437" xr:uid="{00000000-0005-0000-0000-000064180000}"/>
    <cellStyle name="Percentuale 58 4" xfId="2412" xr:uid="{00000000-0005-0000-0000-000065180000}"/>
    <cellStyle name="Percentuale 58 4 2" xfId="2413" xr:uid="{00000000-0005-0000-0000-000066180000}"/>
    <cellStyle name="Percentuale 58 4 2 2" xfId="4440" xr:uid="{00000000-0005-0000-0000-000067180000}"/>
    <cellStyle name="Percentuale 58 4 3" xfId="4439" xr:uid="{00000000-0005-0000-0000-000068180000}"/>
    <cellStyle name="Percentuale 58 5" xfId="2414" xr:uid="{00000000-0005-0000-0000-000069180000}"/>
    <cellStyle name="Percentuale 59" xfId="2415" xr:uid="{00000000-0005-0000-0000-00006A180000}"/>
    <cellStyle name="Percentuale 59 2" xfId="2416" xr:uid="{00000000-0005-0000-0000-00006B180000}"/>
    <cellStyle name="Percentuale 59 2 2" xfId="4441" xr:uid="{00000000-0005-0000-0000-00006C180000}"/>
    <cellStyle name="Percentuale 59 3" xfId="2417" xr:uid="{00000000-0005-0000-0000-00006D180000}"/>
    <cellStyle name="Percentuale 59 3 2" xfId="2418" xr:uid="{00000000-0005-0000-0000-00006E180000}"/>
    <cellStyle name="Percentuale 59 3 2 2" xfId="2419" xr:uid="{00000000-0005-0000-0000-00006F180000}"/>
    <cellStyle name="Percentuale 59 3 3" xfId="3327" xr:uid="{00000000-0005-0000-0000-000070180000}"/>
    <cellStyle name="Percentuale 59 3 3 2" xfId="4443" xr:uid="{00000000-0005-0000-0000-000071180000}"/>
    <cellStyle name="Percentuale 59 3 4" xfId="4442" xr:uid="{00000000-0005-0000-0000-000072180000}"/>
    <cellStyle name="Percentuale 59 4" xfId="2420" xr:uid="{00000000-0005-0000-0000-000073180000}"/>
    <cellStyle name="Percentuale 59 4 2" xfId="2421" xr:uid="{00000000-0005-0000-0000-000074180000}"/>
    <cellStyle name="Percentuale 59 4 2 2" xfId="4445" xr:uid="{00000000-0005-0000-0000-000075180000}"/>
    <cellStyle name="Percentuale 59 4 3" xfId="4444" xr:uid="{00000000-0005-0000-0000-000076180000}"/>
    <cellStyle name="Percentuale 59 5" xfId="2422" xr:uid="{00000000-0005-0000-0000-000077180000}"/>
    <cellStyle name="Percentuale 6" xfId="2423" xr:uid="{00000000-0005-0000-0000-000078180000}"/>
    <cellStyle name="Percentuale 6 2" xfId="2424" xr:uid="{00000000-0005-0000-0000-000079180000}"/>
    <cellStyle name="Percentuale 6 2 2" xfId="4446" xr:uid="{00000000-0005-0000-0000-00007A180000}"/>
    <cellStyle name="Percentuale 6 3" xfId="2425" xr:uid="{00000000-0005-0000-0000-00007B180000}"/>
    <cellStyle name="Percentuale 6 3 2" xfId="2426" xr:uid="{00000000-0005-0000-0000-00007C180000}"/>
    <cellStyle name="Percentuale 6 3 2 2" xfId="2427" xr:uid="{00000000-0005-0000-0000-00007D180000}"/>
    <cellStyle name="Percentuale 6 3 3" xfId="3328" xr:uid="{00000000-0005-0000-0000-00007E180000}"/>
    <cellStyle name="Percentuale 6 3 3 2" xfId="4448" xr:uid="{00000000-0005-0000-0000-00007F180000}"/>
    <cellStyle name="Percentuale 6 3 4" xfId="4447" xr:uid="{00000000-0005-0000-0000-000080180000}"/>
    <cellStyle name="Percentuale 6 4" xfId="2428" xr:uid="{00000000-0005-0000-0000-000081180000}"/>
    <cellStyle name="Percentuale 6 4 2" xfId="2429" xr:uid="{00000000-0005-0000-0000-000082180000}"/>
    <cellStyle name="Percentuale 6 4 2 2" xfId="4450" xr:uid="{00000000-0005-0000-0000-000083180000}"/>
    <cellStyle name="Percentuale 6 4 3" xfId="4449" xr:uid="{00000000-0005-0000-0000-000084180000}"/>
    <cellStyle name="Percentuale 6 5" xfId="2430" xr:uid="{00000000-0005-0000-0000-000085180000}"/>
    <cellStyle name="Percentuale 60" xfId="2431" xr:uid="{00000000-0005-0000-0000-000086180000}"/>
    <cellStyle name="Percentuale 60 2" xfId="2432" xr:uid="{00000000-0005-0000-0000-000087180000}"/>
    <cellStyle name="Percentuale 60 2 2" xfId="4451" xr:uid="{00000000-0005-0000-0000-000088180000}"/>
    <cellStyle name="Percentuale 60 3" xfId="2433" xr:uid="{00000000-0005-0000-0000-000089180000}"/>
    <cellStyle name="Percentuale 60 3 2" xfId="2434" xr:uid="{00000000-0005-0000-0000-00008A180000}"/>
    <cellStyle name="Percentuale 60 3 2 2" xfId="2435" xr:uid="{00000000-0005-0000-0000-00008B180000}"/>
    <cellStyle name="Percentuale 60 3 3" xfId="3329" xr:uid="{00000000-0005-0000-0000-00008C180000}"/>
    <cellStyle name="Percentuale 60 3 3 2" xfId="4453" xr:uid="{00000000-0005-0000-0000-00008D180000}"/>
    <cellStyle name="Percentuale 60 3 4" xfId="4452" xr:uid="{00000000-0005-0000-0000-00008E180000}"/>
    <cellStyle name="Percentuale 60 4" xfId="2436" xr:uid="{00000000-0005-0000-0000-00008F180000}"/>
    <cellStyle name="Percentuale 60 4 2" xfId="2437" xr:uid="{00000000-0005-0000-0000-000090180000}"/>
    <cellStyle name="Percentuale 60 4 2 2" xfId="4455" xr:uid="{00000000-0005-0000-0000-000091180000}"/>
    <cellStyle name="Percentuale 60 4 3" xfId="4454" xr:uid="{00000000-0005-0000-0000-000092180000}"/>
    <cellStyle name="Percentuale 60 5" xfId="2438" xr:uid="{00000000-0005-0000-0000-000093180000}"/>
    <cellStyle name="Percentuale 61" xfId="2439" xr:uid="{00000000-0005-0000-0000-000094180000}"/>
    <cellStyle name="Percentuale 61 2" xfId="2440" xr:uid="{00000000-0005-0000-0000-000095180000}"/>
    <cellStyle name="Percentuale 61 2 2" xfId="4456" xr:uid="{00000000-0005-0000-0000-000096180000}"/>
    <cellStyle name="Percentuale 61 3" xfId="2441" xr:uid="{00000000-0005-0000-0000-000097180000}"/>
    <cellStyle name="Percentuale 61 3 2" xfId="2442" xr:uid="{00000000-0005-0000-0000-000098180000}"/>
    <cellStyle name="Percentuale 61 3 2 2" xfId="2443" xr:uid="{00000000-0005-0000-0000-000099180000}"/>
    <cellStyle name="Percentuale 61 3 3" xfId="3330" xr:uid="{00000000-0005-0000-0000-00009A180000}"/>
    <cellStyle name="Percentuale 61 3 3 2" xfId="4458" xr:uid="{00000000-0005-0000-0000-00009B180000}"/>
    <cellStyle name="Percentuale 61 3 4" xfId="4457" xr:uid="{00000000-0005-0000-0000-00009C180000}"/>
    <cellStyle name="Percentuale 61 4" xfId="2444" xr:uid="{00000000-0005-0000-0000-00009D180000}"/>
    <cellStyle name="Percentuale 61 4 2" xfId="2445" xr:uid="{00000000-0005-0000-0000-00009E180000}"/>
    <cellStyle name="Percentuale 61 4 2 2" xfId="4460" xr:uid="{00000000-0005-0000-0000-00009F180000}"/>
    <cellStyle name="Percentuale 61 4 3" xfId="4459" xr:uid="{00000000-0005-0000-0000-0000A0180000}"/>
    <cellStyle name="Percentuale 61 5" xfId="2446" xr:uid="{00000000-0005-0000-0000-0000A1180000}"/>
    <cellStyle name="Percentuale 62" xfId="2447" xr:uid="{00000000-0005-0000-0000-0000A2180000}"/>
    <cellStyle name="Percentuale 62 2" xfId="2448" xr:uid="{00000000-0005-0000-0000-0000A3180000}"/>
    <cellStyle name="Percentuale 63" xfId="2449" xr:uid="{00000000-0005-0000-0000-0000A4180000}"/>
    <cellStyle name="Percentuale 63 2" xfId="2450" xr:uid="{00000000-0005-0000-0000-0000A5180000}"/>
    <cellStyle name="Percentuale 64" xfId="2451" xr:uid="{00000000-0005-0000-0000-0000A6180000}"/>
    <cellStyle name="Percentuale 64 2" xfId="2452" xr:uid="{00000000-0005-0000-0000-0000A7180000}"/>
    <cellStyle name="Percentuale 65" xfId="2453" xr:uid="{00000000-0005-0000-0000-0000A8180000}"/>
    <cellStyle name="Percentuale 65 2" xfId="2454" xr:uid="{00000000-0005-0000-0000-0000A9180000}"/>
    <cellStyle name="Percentuale 66" xfId="2455" xr:uid="{00000000-0005-0000-0000-0000AA180000}"/>
    <cellStyle name="Percentuale 66 2" xfId="2456" xr:uid="{00000000-0005-0000-0000-0000AB180000}"/>
    <cellStyle name="Percentuale 67" xfId="2457" xr:uid="{00000000-0005-0000-0000-0000AC180000}"/>
    <cellStyle name="Percentuale 67 2" xfId="2458" xr:uid="{00000000-0005-0000-0000-0000AD180000}"/>
    <cellStyle name="Percentuale 68" xfId="2459" xr:uid="{00000000-0005-0000-0000-0000AE180000}"/>
    <cellStyle name="Percentuale 68 2" xfId="2460" xr:uid="{00000000-0005-0000-0000-0000AF180000}"/>
    <cellStyle name="Percentuale 68 2 2" xfId="4461" xr:uid="{00000000-0005-0000-0000-0000B0180000}"/>
    <cellStyle name="Percentuale 68 3" xfId="2461" xr:uid="{00000000-0005-0000-0000-0000B1180000}"/>
    <cellStyle name="Percentuale 68 3 2" xfId="2462" xr:uid="{00000000-0005-0000-0000-0000B2180000}"/>
    <cellStyle name="Percentuale 68 3 2 2" xfId="2463" xr:uid="{00000000-0005-0000-0000-0000B3180000}"/>
    <cellStyle name="Percentuale 68 3 3" xfId="3331" xr:uid="{00000000-0005-0000-0000-0000B4180000}"/>
    <cellStyle name="Percentuale 68 3 3 2" xfId="4463" xr:uid="{00000000-0005-0000-0000-0000B5180000}"/>
    <cellStyle name="Percentuale 68 3 4" xfId="4462" xr:uid="{00000000-0005-0000-0000-0000B6180000}"/>
    <cellStyle name="Percentuale 68 4" xfId="2464" xr:uid="{00000000-0005-0000-0000-0000B7180000}"/>
    <cellStyle name="Percentuale 68 4 2" xfId="2465" xr:uid="{00000000-0005-0000-0000-0000B8180000}"/>
    <cellStyle name="Percentuale 68 4 2 2" xfId="4465" xr:uid="{00000000-0005-0000-0000-0000B9180000}"/>
    <cellStyle name="Percentuale 68 4 3" xfId="4464" xr:uid="{00000000-0005-0000-0000-0000BA180000}"/>
    <cellStyle name="Percentuale 68 5" xfId="2466" xr:uid="{00000000-0005-0000-0000-0000BB180000}"/>
    <cellStyle name="Percentuale 69" xfId="2467" xr:uid="{00000000-0005-0000-0000-0000BC180000}"/>
    <cellStyle name="Percentuale 69 2" xfId="2468" xr:uid="{00000000-0005-0000-0000-0000BD180000}"/>
    <cellStyle name="Percentuale 69 2 2" xfId="4466" xr:uid="{00000000-0005-0000-0000-0000BE180000}"/>
    <cellStyle name="Percentuale 69 3" xfId="2469" xr:uid="{00000000-0005-0000-0000-0000BF180000}"/>
    <cellStyle name="Percentuale 69 3 2" xfId="2470" xr:uid="{00000000-0005-0000-0000-0000C0180000}"/>
    <cellStyle name="Percentuale 69 3 2 2" xfId="2471" xr:uid="{00000000-0005-0000-0000-0000C1180000}"/>
    <cellStyle name="Percentuale 69 3 3" xfId="3332" xr:uid="{00000000-0005-0000-0000-0000C2180000}"/>
    <cellStyle name="Percentuale 69 3 3 2" xfId="4468" xr:uid="{00000000-0005-0000-0000-0000C3180000}"/>
    <cellStyle name="Percentuale 69 3 4" xfId="4467" xr:uid="{00000000-0005-0000-0000-0000C4180000}"/>
    <cellStyle name="Percentuale 69 4" xfId="2472" xr:uid="{00000000-0005-0000-0000-0000C5180000}"/>
    <cellStyle name="Percentuale 69 4 2" xfId="2473" xr:uid="{00000000-0005-0000-0000-0000C6180000}"/>
    <cellStyle name="Percentuale 69 4 2 2" xfId="4470" xr:uid="{00000000-0005-0000-0000-0000C7180000}"/>
    <cellStyle name="Percentuale 69 4 3" xfId="4469" xr:uid="{00000000-0005-0000-0000-0000C8180000}"/>
    <cellStyle name="Percentuale 69 5" xfId="2474" xr:uid="{00000000-0005-0000-0000-0000C9180000}"/>
    <cellStyle name="Percentuale 7" xfId="2475" xr:uid="{00000000-0005-0000-0000-0000CA180000}"/>
    <cellStyle name="Percentuale 7 2" xfId="2476" xr:uid="{00000000-0005-0000-0000-0000CB180000}"/>
    <cellStyle name="Percentuale 7 2 2" xfId="4471" xr:uid="{00000000-0005-0000-0000-0000CC180000}"/>
    <cellStyle name="Percentuale 7 3" xfId="2477" xr:uid="{00000000-0005-0000-0000-0000CD180000}"/>
    <cellStyle name="Percentuale 7 3 2" xfId="2478" xr:uid="{00000000-0005-0000-0000-0000CE180000}"/>
    <cellStyle name="Percentuale 7 3 2 2" xfId="2479" xr:uid="{00000000-0005-0000-0000-0000CF180000}"/>
    <cellStyle name="Percentuale 7 3 3" xfId="3333" xr:uid="{00000000-0005-0000-0000-0000D0180000}"/>
    <cellStyle name="Percentuale 7 3 3 2" xfId="4473" xr:uid="{00000000-0005-0000-0000-0000D1180000}"/>
    <cellStyle name="Percentuale 7 3 4" xfId="4472" xr:uid="{00000000-0005-0000-0000-0000D2180000}"/>
    <cellStyle name="Percentuale 7 4" xfId="2480" xr:uid="{00000000-0005-0000-0000-0000D3180000}"/>
    <cellStyle name="Percentuale 7 4 2" xfId="2481" xr:uid="{00000000-0005-0000-0000-0000D4180000}"/>
    <cellStyle name="Percentuale 7 4 2 2" xfId="4475" xr:uid="{00000000-0005-0000-0000-0000D5180000}"/>
    <cellStyle name="Percentuale 7 4 3" xfId="4474" xr:uid="{00000000-0005-0000-0000-0000D6180000}"/>
    <cellStyle name="Percentuale 7 5" xfId="2482" xr:uid="{00000000-0005-0000-0000-0000D7180000}"/>
    <cellStyle name="Percentuale 8" xfId="2483" xr:uid="{00000000-0005-0000-0000-0000D8180000}"/>
    <cellStyle name="Percentuale 8 2" xfId="2484" xr:uid="{00000000-0005-0000-0000-0000D9180000}"/>
    <cellStyle name="Percentuale 8 2 2" xfId="4476" xr:uid="{00000000-0005-0000-0000-0000DA180000}"/>
    <cellStyle name="Percentuale 8 3" xfId="2485" xr:uid="{00000000-0005-0000-0000-0000DB180000}"/>
    <cellStyle name="Percentuale 8 3 2" xfId="2486" xr:uid="{00000000-0005-0000-0000-0000DC180000}"/>
    <cellStyle name="Percentuale 8 3 2 2" xfId="2487" xr:uid="{00000000-0005-0000-0000-0000DD180000}"/>
    <cellStyle name="Percentuale 8 3 3" xfId="3334" xr:uid="{00000000-0005-0000-0000-0000DE180000}"/>
    <cellStyle name="Percentuale 8 3 3 2" xfId="4478" xr:uid="{00000000-0005-0000-0000-0000DF180000}"/>
    <cellStyle name="Percentuale 8 3 4" xfId="4477" xr:uid="{00000000-0005-0000-0000-0000E0180000}"/>
    <cellStyle name="Percentuale 8 4" xfId="2488" xr:uid="{00000000-0005-0000-0000-0000E1180000}"/>
    <cellStyle name="Percentuale 8 4 2" xfId="2489" xr:uid="{00000000-0005-0000-0000-0000E2180000}"/>
    <cellStyle name="Percentuale 8 4 2 2" xfId="4480" xr:uid="{00000000-0005-0000-0000-0000E3180000}"/>
    <cellStyle name="Percentuale 8 4 3" xfId="4479" xr:uid="{00000000-0005-0000-0000-0000E4180000}"/>
    <cellStyle name="Percentuale 8 5" xfId="2490" xr:uid="{00000000-0005-0000-0000-0000E5180000}"/>
    <cellStyle name="Percentuale 9" xfId="2491" xr:uid="{00000000-0005-0000-0000-0000E6180000}"/>
    <cellStyle name="Percentuale 9 2" xfId="2492" xr:uid="{00000000-0005-0000-0000-0000E7180000}"/>
    <cellStyle name="Percentuale 9 2 2" xfId="4481" xr:uid="{00000000-0005-0000-0000-0000E8180000}"/>
    <cellStyle name="Percentuale 9 3" xfId="2493" xr:uid="{00000000-0005-0000-0000-0000E9180000}"/>
    <cellStyle name="Percentuale 9 3 2" xfId="2494" xr:uid="{00000000-0005-0000-0000-0000EA180000}"/>
    <cellStyle name="Percentuale 9 3 2 2" xfId="2495" xr:uid="{00000000-0005-0000-0000-0000EB180000}"/>
    <cellStyle name="Percentuale 9 3 3" xfId="3335" xr:uid="{00000000-0005-0000-0000-0000EC180000}"/>
    <cellStyle name="Percentuale 9 3 3 2" xfId="4483" xr:uid="{00000000-0005-0000-0000-0000ED180000}"/>
    <cellStyle name="Percentuale 9 3 4" xfId="4482" xr:uid="{00000000-0005-0000-0000-0000EE180000}"/>
    <cellStyle name="Percentuale 9 4" xfId="2496" xr:uid="{00000000-0005-0000-0000-0000EF180000}"/>
    <cellStyle name="Percentuale 9 4 2" xfId="2497" xr:uid="{00000000-0005-0000-0000-0000F0180000}"/>
    <cellStyle name="Percentuale 9 4 2 2" xfId="4485" xr:uid="{00000000-0005-0000-0000-0000F1180000}"/>
    <cellStyle name="Percentuale 9 4 3" xfId="4484" xr:uid="{00000000-0005-0000-0000-0000F2180000}"/>
    <cellStyle name="Percentuale 9 5" xfId="2498" xr:uid="{00000000-0005-0000-0000-0000F3180000}"/>
    <cellStyle name="Procent 2" xfId="2499" xr:uid="{00000000-0005-0000-0000-0000F4180000}"/>
    <cellStyle name="Procent 2 2" xfId="2500" xr:uid="{00000000-0005-0000-0000-0000F5180000}"/>
    <cellStyle name="Procent 2 2 2" xfId="2501" xr:uid="{00000000-0005-0000-0000-0000F6180000}"/>
    <cellStyle name="Procent 2 2 2 2" xfId="5386" xr:uid="{00000000-0005-0000-0000-0000F7180000}"/>
    <cellStyle name="Procent 2 2 2 3" xfId="6331" xr:uid="{00000000-0005-0000-0000-0000F8180000}"/>
    <cellStyle name="Procent 2 2 2 4" xfId="6464" xr:uid="{00000000-0005-0000-0000-0000F9180000}"/>
    <cellStyle name="Procent 2 2 3" xfId="4486" xr:uid="{00000000-0005-0000-0000-0000FA180000}"/>
    <cellStyle name="Procent 2 2 4" xfId="5385" xr:uid="{00000000-0005-0000-0000-0000FB180000}"/>
    <cellStyle name="Procent 2 2 5" xfId="6330" xr:uid="{00000000-0005-0000-0000-0000FC180000}"/>
    <cellStyle name="Procent 2 2 6" xfId="6463" xr:uid="{00000000-0005-0000-0000-0000FD180000}"/>
    <cellStyle name="Procent 3" xfId="2502" xr:uid="{00000000-0005-0000-0000-0000FE180000}"/>
    <cellStyle name="Procent 3 2" xfId="2503" xr:uid="{00000000-0005-0000-0000-0000FF180000}"/>
    <cellStyle name="Procent 3 2 2" xfId="3337" xr:uid="{00000000-0005-0000-0000-000000190000}"/>
    <cellStyle name="Procent 3 2 3" xfId="5388" xr:uid="{00000000-0005-0000-0000-000001190000}"/>
    <cellStyle name="Procent 3 2 4" xfId="6333" xr:uid="{00000000-0005-0000-0000-000002190000}"/>
    <cellStyle name="Procent 3 2 5" xfId="6466" xr:uid="{00000000-0005-0000-0000-000003190000}"/>
    <cellStyle name="Procent 3 3" xfId="3336" xr:uid="{00000000-0005-0000-0000-000004190000}"/>
    <cellStyle name="Procent 3 4" xfId="5387" xr:uid="{00000000-0005-0000-0000-000005190000}"/>
    <cellStyle name="Procent 3 5" xfId="6332" xr:uid="{00000000-0005-0000-0000-000006190000}"/>
    <cellStyle name="Procent 3 6" xfId="6465" xr:uid="{00000000-0005-0000-0000-000007190000}"/>
    <cellStyle name="Procent 4" xfId="3338" xr:uid="{00000000-0005-0000-0000-000008190000}"/>
    <cellStyle name="Procent 4 2" xfId="4487" xr:uid="{00000000-0005-0000-0000-000009190000}"/>
    <cellStyle name="Procent 4 2 2" xfId="5444" xr:uid="{00000000-0005-0000-0000-00000A190000}"/>
    <cellStyle name="Procent 4 2 3" xfId="6356" xr:uid="{00000000-0005-0000-0000-00000B190000}"/>
    <cellStyle name="Procent 4 2 4" xfId="6489" xr:uid="{00000000-0005-0000-0000-00000C190000}"/>
    <cellStyle name="Procent 4 3" xfId="5443" xr:uid="{00000000-0005-0000-0000-00000D190000}"/>
    <cellStyle name="Procent 4 4" xfId="6346" xr:uid="{00000000-0005-0000-0000-00000E190000}"/>
    <cellStyle name="Procent 4 5" xfId="6479" xr:uid="{00000000-0005-0000-0000-00000F190000}"/>
    <cellStyle name="Standard_Sce_D_Extraction" xfId="2504" xr:uid="{00000000-0005-0000-0000-000010190000}"/>
    <cellStyle name="Style 155" xfId="2505" xr:uid="{00000000-0005-0000-0000-000011190000}"/>
    <cellStyle name="Style 156" xfId="2506" xr:uid="{00000000-0005-0000-0000-000012190000}"/>
    <cellStyle name="Style 157" xfId="2507" xr:uid="{00000000-0005-0000-0000-000013190000}"/>
    <cellStyle name="Style 158" xfId="2508" xr:uid="{00000000-0005-0000-0000-000014190000}"/>
    <cellStyle name="Style 159" xfId="2509" xr:uid="{00000000-0005-0000-0000-000015190000}"/>
    <cellStyle name="Style 161" xfId="2510" xr:uid="{00000000-0005-0000-0000-000016190000}"/>
    <cellStyle name="Style 162" xfId="2511" xr:uid="{00000000-0005-0000-0000-000017190000}"/>
    <cellStyle name="Style 163" xfId="2512" xr:uid="{00000000-0005-0000-0000-000018190000}"/>
    <cellStyle name="Style 223" xfId="2513" xr:uid="{00000000-0005-0000-0000-000019190000}"/>
    <cellStyle name="Style 224" xfId="2514" xr:uid="{00000000-0005-0000-0000-00001A190000}"/>
    <cellStyle name="Style 225" xfId="2515" xr:uid="{00000000-0005-0000-0000-00001B190000}"/>
    <cellStyle name="Style 226" xfId="2516" xr:uid="{00000000-0005-0000-0000-00001C190000}"/>
    <cellStyle name="Style 227" xfId="2517" xr:uid="{00000000-0005-0000-0000-00001D190000}"/>
    <cellStyle name="Style 229" xfId="2518" xr:uid="{00000000-0005-0000-0000-00001E190000}"/>
    <cellStyle name="Style 230" xfId="2519" xr:uid="{00000000-0005-0000-0000-00001F190000}"/>
    <cellStyle name="Style 231" xfId="2520" xr:uid="{00000000-0005-0000-0000-000020190000}"/>
    <cellStyle name="Style 257" xfId="2521" xr:uid="{00000000-0005-0000-0000-000021190000}"/>
    <cellStyle name="Style 258" xfId="2522" xr:uid="{00000000-0005-0000-0000-000022190000}"/>
    <cellStyle name="Style 259" xfId="2523" xr:uid="{00000000-0005-0000-0000-000023190000}"/>
    <cellStyle name="Style 260" xfId="2524" xr:uid="{00000000-0005-0000-0000-000024190000}"/>
    <cellStyle name="Style 261" xfId="2525" xr:uid="{00000000-0005-0000-0000-000025190000}"/>
    <cellStyle name="Style 263" xfId="2526" xr:uid="{00000000-0005-0000-0000-000026190000}"/>
    <cellStyle name="Style 264" xfId="2527" xr:uid="{00000000-0005-0000-0000-000027190000}"/>
    <cellStyle name="Style 265" xfId="2528" xr:uid="{00000000-0005-0000-0000-000028190000}"/>
    <cellStyle name="Style 461" xfId="2529" xr:uid="{00000000-0005-0000-0000-000029190000}"/>
    <cellStyle name="Style 467" xfId="2530" xr:uid="{00000000-0005-0000-0000-00002A190000}"/>
    <cellStyle name="Style 468" xfId="2531" xr:uid="{00000000-0005-0000-0000-00002B190000}"/>
    <cellStyle name="Style 469" xfId="2532" xr:uid="{00000000-0005-0000-0000-00002C190000}"/>
    <cellStyle name="Style 478" xfId="2533" xr:uid="{00000000-0005-0000-0000-00002D190000}"/>
    <cellStyle name="Style 479" xfId="2534" xr:uid="{00000000-0005-0000-0000-00002E190000}"/>
    <cellStyle name="Style 480" xfId="2535" xr:uid="{00000000-0005-0000-0000-00002F190000}"/>
    <cellStyle name="Style 481" xfId="2536" xr:uid="{00000000-0005-0000-0000-000030190000}"/>
    <cellStyle name="Style 482" xfId="2537" xr:uid="{00000000-0005-0000-0000-000031190000}"/>
    <cellStyle name="Style 484" xfId="2538" xr:uid="{00000000-0005-0000-0000-000032190000}"/>
    <cellStyle name="Style 485" xfId="2539" xr:uid="{00000000-0005-0000-0000-000033190000}"/>
    <cellStyle name="Style 486" xfId="2540" xr:uid="{00000000-0005-0000-0000-000034190000}"/>
    <cellStyle name="Style 495" xfId="2541" xr:uid="{00000000-0005-0000-0000-000035190000}"/>
    <cellStyle name="Style 496" xfId="2542" xr:uid="{00000000-0005-0000-0000-000036190000}"/>
    <cellStyle name="Style 497" xfId="2543" xr:uid="{00000000-0005-0000-0000-000037190000}"/>
    <cellStyle name="Style 498" xfId="2544" xr:uid="{00000000-0005-0000-0000-000038190000}"/>
    <cellStyle name="Style 499" xfId="2545" xr:uid="{00000000-0005-0000-0000-000039190000}"/>
    <cellStyle name="Style 501" xfId="2546" xr:uid="{00000000-0005-0000-0000-00003A190000}"/>
    <cellStyle name="Style 502" xfId="2547" xr:uid="{00000000-0005-0000-0000-00003B190000}"/>
    <cellStyle name="Style 503" xfId="2548" xr:uid="{00000000-0005-0000-0000-00003C190000}"/>
    <cellStyle name="Style 580" xfId="2549" xr:uid="{00000000-0005-0000-0000-00003D190000}"/>
    <cellStyle name="Style 581" xfId="2550" xr:uid="{00000000-0005-0000-0000-00003E190000}"/>
    <cellStyle name="Style 582" xfId="2551" xr:uid="{00000000-0005-0000-0000-00003F190000}"/>
    <cellStyle name="Style 583" xfId="2552" xr:uid="{00000000-0005-0000-0000-000040190000}"/>
    <cellStyle name="Style 584" xfId="2553" xr:uid="{00000000-0005-0000-0000-000041190000}"/>
    <cellStyle name="Style 586" xfId="2554" xr:uid="{00000000-0005-0000-0000-000042190000}"/>
    <cellStyle name="Style 587" xfId="2555" xr:uid="{00000000-0005-0000-0000-000043190000}"/>
    <cellStyle name="Style 588" xfId="2556" xr:uid="{00000000-0005-0000-0000-000044190000}"/>
    <cellStyle name="Testo avviso" xfId="2557" xr:uid="{00000000-0005-0000-0000-000045190000}"/>
    <cellStyle name="Testo descrittivo" xfId="2558" xr:uid="{00000000-0005-0000-0000-000046190000}"/>
    <cellStyle name="Titolo" xfId="2559" xr:uid="{00000000-0005-0000-0000-000047190000}"/>
    <cellStyle name="Titolo 1" xfId="2560" xr:uid="{00000000-0005-0000-0000-000048190000}"/>
    <cellStyle name="Titolo 1 2" xfId="2561" xr:uid="{00000000-0005-0000-0000-000049190000}"/>
    <cellStyle name="Titolo 2" xfId="2562" xr:uid="{00000000-0005-0000-0000-00004A190000}"/>
    <cellStyle name="Titolo 2 2" xfId="2563" xr:uid="{00000000-0005-0000-0000-00004B190000}"/>
    <cellStyle name="Titolo 3" xfId="2564" xr:uid="{00000000-0005-0000-0000-00004C190000}"/>
    <cellStyle name="Titolo 3 2" xfId="2565" xr:uid="{00000000-0005-0000-0000-00004D190000}"/>
    <cellStyle name="Titolo 4" xfId="2566" xr:uid="{00000000-0005-0000-0000-00004E190000}"/>
    <cellStyle name="Total 2" xfId="2567" xr:uid="{00000000-0005-0000-0000-00004F190000}"/>
    <cellStyle name="Total 2 2" xfId="2568" xr:uid="{00000000-0005-0000-0000-000050190000}"/>
    <cellStyle name="Totale" xfId="2569" xr:uid="{00000000-0005-0000-0000-000051190000}"/>
    <cellStyle name="Totale 2" xfId="2570" xr:uid="{00000000-0005-0000-0000-000052190000}"/>
    <cellStyle name="Totale 2 2" xfId="2571" xr:uid="{00000000-0005-0000-0000-000053190000}"/>
    <cellStyle name="Totale 3" xfId="2572" xr:uid="{00000000-0005-0000-0000-000054190000}"/>
    <cellStyle name="Totale 3 2" xfId="2573" xr:uid="{00000000-0005-0000-0000-000055190000}"/>
    <cellStyle name="Totale 4" xfId="2574" xr:uid="{00000000-0005-0000-0000-000056190000}"/>
    <cellStyle name="Uncertain" xfId="3339" xr:uid="{00000000-0005-0000-0000-000057190000}"/>
    <cellStyle name="Valore non valido" xfId="2575" xr:uid="{00000000-0005-0000-0000-000058190000}"/>
    <cellStyle name="Valore valido" xfId="2576" xr:uid="{00000000-0005-0000-0000-000059190000}"/>
    <cellStyle name="Years" xfId="3340" xr:uid="{00000000-0005-0000-0000-00005A190000}"/>
    <cellStyle name="Обычный_CRF2002 (1)" xfId="2577" xr:uid="{00000000-0005-0000-0000-00005B190000}"/>
  </cellStyles>
  <dxfs count="4"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78441</xdr:colOff>
      <xdr:row>24</xdr:row>
      <xdr:rowOff>74112</xdr:rowOff>
    </xdr:from>
    <xdr:ext cx="2900794" cy="121956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 txBox="1"/>
      </xdr:nvSpPr>
      <xdr:spPr>
        <a:xfrm>
          <a:off x="11032191" y="3960312"/>
          <a:ext cx="2900794" cy="1219565"/>
        </a:xfrm>
        <a:prstGeom prst="rect">
          <a:avLst/>
        </a:prstGeom>
        <a:gradFill flip="none" rotWithShape="1">
          <a:gsLst>
            <a:gs pos="0">
              <a:schemeClr val="accent4">
                <a:lumMod val="60000"/>
                <a:lumOff val="40000"/>
              </a:schemeClr>
            </a:gs>
            <a:gs pos="100000">
              <a:schemeClr val="accent4">
                <a:lumMod val="20000"/>
                <a:lumOff val="80000"/>
              </a:schemeClr>
            </a:gs>
          </a:gsLst>
          <a:lin ang="5400000" scaled="1"/>
          <a:tileRect/>
        </a:gradFill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ctr">
          <a:spAutoFit/>
        </a:bodyPr>
        <a:lstStyle/>
        <a:p>
          <a:pPr algn="l"/>
          <a:r>
            <a:rPr lang="en-GB" sz="1200" u="sng">
              <a:solidFill>
                <a:srgbClr val="376092"/>
              </a:solidFill>
              <a:latin typeface="Calibri"/>
            </a:rPr>
            <a:t>If</a:t>
          </a:r>
          <a:r>
            <a:rPr lang="en-GB" sz="1200" u="sng" baseline="0">
              <a:solidFill>
                <a:srgbClr val="376092"/>
              </a:solidFill>
              <a:latin typeface="Calibri"/>
            </a:rPr>
            <a:t> the list of fuels in I12:I39 is changed</a:t>
          </a:r>
          <a:r>
            <a:rPr lang="en-GB" sz="1200" baseline="0">
              <a:solidFill>
                <a:srgbClr val="376092"/>
              </a:solidFill>
              <a:latin typeface="Calibri"/>
            </a:rPr>
            <a:t>,</a:t>
          </a:r>
        </a:p>
        <a:p>
          <a:pPr algn="l"/>
          <a:r>
            <a:rPr lang="en-GB" sz="1200" baseline="0">
              <a:solidFill>
                <a:srgbClr val="376092"/>
              </a:solidFill>
              <a:latin typeface="+mn-lt"/>
            </a:rPr>
            <a:t>sheet 'TIMES-DK codes' should be </a:t>
          </a:r>
        </a:p>
        <a:p>
          <a:pPr algn="l"/>
          <a:r>
            <a:rPr lang="en-GB" sz="1200" baseline="0">
              <a:solidFill>
                <a:srgbClr val="376092"/>
              </a:solidFill>
              <a:latin typeface="+mn-lt"/>
            </a:rPr>
            <a:t>changed accordingly in columns W:BI, </a:t>
          </a:r>
        </a:p>
        <a:p>
          <a:pPr algn="l"/>
          <a:r>
            <a:rPr lang="en-GB" sz="1200" baseline="0">
              <a:solidFill>
                <a:srgbClr val="376092"/>
              </a:solidFill>
              <a:latin typeface="+mn-lt"/>
            </a:rPr>
            <a:t>and columns BG:BH should be copied </a:t>
          </a:r>
        </a:p>
        <a:p>
          <a:pPr algn="l"/>
          <a:r>
            <a:rPr lang="en-GB" sz="1200" baseline="0">
              <a:solidFill>
                <a:srgbClr val="376092"/>
              </a:solidFill>
              <a:latin typeface="+mn-lt"/>
            </a:rPr>
            <a:t>to columns </a:t>
          </a:r>
          <a:r>
            <a:rPr lang="en-GB" sz="1200" baseline="0">
              <a:solidFill>
                <a:srgbClr val="376092"/>
              </a:solidFill>
              <a:latin typeface="+mn-lt"/>
              <a:ea typeface="+mn-ea"/>
              <a:cs typeface="+mn-cs"/>
            </a:rPr>
            <a:t>B:C in sheets Plants2, Plants2A, </a:t>
          </a:r>
        </a:p>
        <a:p>
          <a:pPr algn="l"/>
          <a:r>
            <a:rPr lang="en-GB" sz="1200" baseline="0">
              <a:solidFill>
                <a:srgbClr val="376092"/>
              </a:solidFill>
              <a:latin typeface="+mn-lt"/>
              <a:ea typeface="+mn-ea"/>
              <a:cs typeface="+mn-cs"/>
            </a:rPr>
            <a:t>Plants2B, Plants2C and Plants2D.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envs.au.dk/fileadmin/envs/Emission_inventories/Emission_factors/Emf_internet_energy_GHG.ht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nvs.au.dk/fileadmin/envs/Emission_inventories/Emission_factors/Emf_internet__Ex-GHG-main.ht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envs.au.dk/fileadmin/envs/Emission_inventories/Emission_factors/Emf_internet__Non-ex-PM-HM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3:E33"/>
  <sheetViews>
    <sheetView workbookViewId="0">
      <selection activeCell="B5" sqref="B5"/>
    </sheetView>
  </sheetViews>
  <sheetFormatPr defaultRowHeight="13.8"/>
  <cols>
    <col min="1" max="1" width="11.6640625" customWidth="1"/>
    <col min="2" max="2" width="15.6640625" customWidth="1"/>
    <col min="3" max="3" width="13.88671875" customWidth="1"/>
    <col min="4" max="4" width="19.88671875" customWidth="1"/>
    <col min="5" max="5" width="60.33203125" customWidth="1"/>
  </cols>
  <sheetData>
    <row r="3" spans="1:5">
      <c r="A3" s="162" t="s">
        <v>522</v>
      </c>
      <c r="B3" s="162" t="s">
        <v>374</v>
      </c>
      <c r="C3" s="162" t="s">
        <v>523</v>
      </c>
      <c r="D3" s="162" t="s">
        <v>524</v>
      </c>
      <c r="E3" s="162" t="s">
        <v>525</v>
      </c>
    </row>
    <row r="4" spans="1:5" s="338" customFormat="1">
      <c r="A4" s="339">
        <v>43157</v>
      </c>
      <c r="B4" s="338" t="s">
        <v>669</v>
      </c>
      <c r="C4" s="338" t="s">
        <v>540</v>
      </c>
      <c r="D4" s="338" t="str">
        <f>ADDRESS(ROW(TechB!L36),COLUMN(TechB!L36),4,1)&amp;","&amp;ADDRESS(ROW(TechB!L38),COLUMN(TechB!L38),4,1)&amp;","&amp;ADDRESS(ROW(TechB!K38),COLUMN(TechB!K38),4,1)&amp;","&amp;ADDRESS(ROW(TechB!K36),COLUMN(TechB!K36),4,1)&amp;","&amp;ADDRESS(ROW(TechB!K10),COLUMN(TechB!K10),4,1)&amp;","&amp;ADDRESS(ROW(TechB!L11),COLUMN(TechB!L11),4,1)&amp;","&amp;ADDRESS(ROW(TechB!K11),COLUMN(TechB!K11),4,1)</f>
        <v>L36,L38,K38,K36,K10,L11,K11</v>
      </c>
      <c r="E4" s="338" t="s">
        <v>689</v>
      </c>
    </row>
    <row r="5" spans="1:5" s="338" customFormat="1">
      <c r="A5" s="339">
        <v>43157</v>
      </c>
      <c r="B5" s="338" t="s">
        <v>669</v>
      </c>
      <c r="C5" s="338" t="s">
        <v>527</v>
      </c>
      <c r="D5" s="338" t="str">
        <f>ADDRESS(ROW(Tech!W104),COLUMN(Tech!W104),4,1)&amp;":"&amp;ADDRESS(ROW(Tech!Y104),COLUMN(Tech!Y104),4,1)</f>
        <v>W104:Y104</v>
      </c>
      <c r="E5" s="338" t="s">
        <v>684</v>
      </c>
    </row>
    <row r="6" spans="1:5" s="338" customFormat="1">
      <c r="A6" s="339">
        <v>43153</v>
      </c>
      <c r="B6" s="338" t="s">
        <v>669</v>
      </c>
      <c r="C6" s="338" t="s">
        <v>527</v>
      </c>
      <c r="D6" s="338" t="str">
        <f>ADDRESS(ROW(Tech!B109),COLUMN(Tech!B109),4,1)</f>
        <v>B109</v>
      </c>
      <c r="E6" s="338" t="s">
        <v>683</v>
      </c>
    </row>
    <row r="7" spans="1:5" s="338" customFormat="1">
      <c r="A7" s="339">
        <v>43153</v>
      </c>
      <c r="B7" s="338" t="s">
        <v>669</v>
      </c>
      <c r="C7" s="338" t="s">
        <v>556</v>
      </c>
      <c r="D7" s="338" t="str">
        <f>ADDRESS(ROW(ProcB!D40),COLUMN(ProcB!D40),4,1)&amp;","&amp;ADDRESS(ROW(ProcB!D40),COLUMN(ProcB!D40),4,1)&amp;","&amp;ADDRESS(ROW(ProcB!D23),COLUMN(ProcB!D23),4,1)</f>
        <v>D40,D40,D23</v>
      </c>
      <c r="E7" s="338" t="s">
        <v>682</v>
      </c>
    </row>
    <row r="8" spans="1:5" s="319" customFormat="1">
      <c r="A8" s="339">
        <v>43153</v>
      </c>
      <c r="B8" s="338" t="s">
        <v>669</v>
      </c>
      <c r="C8" s="338" t="s">
        <v>527</v>
      </c>
      <c r="D8" s="338" t="str">
        <f>ADDRESS(ROW(Tech!E51),COLUMN(Tech!E51),4,1)&amp;","&amp;ADDRESS(ROW(Tech!E77),COLUMN(Tech!E77),4,1)&amp;","&amp;ADDRESS(ROW(Tech!E98),COLUMN(Tech!E98),4,1)&amp;","&amp;ADDRESS(ROW(Tech!E163),COLUMN(Tech!E163),4,1)&amp;","&amp;ADDRESS(ROW(Tech!E201),COLUMN(Tech!E201),4,1)</f>
        <v>E51,E77,E98,E163,E201</v>
      </c>
      <c r="E8" s="338" t="s">
        <v>677</v>
      </c>
    </row>
    <row r="9" spans="1:5" s="338" customFormat="1">
      <c r="A9" s="339">
        <v>43153</v>
      </c>
      <c r="B9" s="338" t="s">
        <v>669</v>
      </c>
      <c r="C9" s="338" t="s">
        <v>540</v>
      </c>
      <c r="D9" s="338" t="str">
        <f>ADDRESS(ROW(TechB!P11),COLUMN(TechB!P11),4,1)&amp;","&amp;ADDRESS(ROW(TechB!P12),COLUMN(TechB!P12),4,1)&amp;","&amp;ADDRESS(ROW(TechB!Q12),COLUMN(TechB!Q12),4,1)&amp;","&amp;ADDRESS(ROW(TechB!Q11),COLUMN(TechB!Q11),4,1)&amp;","&amp;ADDRESS(ROW(TechB!R11),COLUMN(TechB!R11),4,1)&amp;","&amp;ADDRESS(ROW(TechB!R12),COLUMN(TechB!R12),4,1)</f>
        <v>P11,P12,Q12,Q11,R11,R12</v>
      </c>
      <c r="E9" s="366" t="s">
        <v>674</v>
      </c>
    </row>
    <row r="10" spans="1:5" s="338" customFormat="1">
      <c r="A10" s="339">
        <v>43153</v>
      </c>
      <c r="B10" s="338" t="s">
        <v>669</v>
      </c>
      <c r="C10" s="338" t="s">
        <v>540</v>
      </c>
      <c r="D10" s="338" t="str">
        <f>ADDRESS(ROW(TechB!O38),COLUMN(TechB!O38),4,1)</f>
        <v>O38</v>
      </c>
      <c r="E10" s="366" t="s">
        <v>673</v>
      </c>
    </row>
    <row r="11" spans="1:5" s="338" customFormat="1">
      <c r="A11" s="339">
        <v>43153</v>
      </c>
      <c r="B11" s="338" t="s">
        <v>669</v>
      </c>
      <c r="C11" s="338" t="s">
        <v>540</v>
      </c>
      <c r="D11" s="338" t="str">
        <f>ADDRESS(ROW(TechB!V36),COLUMN(TechB!V36),4,1)</f>
        <v>V36</v>
      </c>
      <c r="E11" s="366" t="s">
        <v>672</v>
      </c>
    </row>
    <row r="12" spans="1:5" s="338" customFormat="1">
      <c r="A12" s="339">
        <v>43153</v>
      </c>
      <c r="B12" s="338" t="s">
        <v>669</v>
      </c>
      <c r="C12" s="338" t="s">
        <v>527</v>
      </c>
      <c r="D12" s="338" t="str">
        <f>ADDRESS(ROW(Tech!U105),COLUMN(Tech!U105),4,1)&amp;","&amp;ADDRESS(ROW(Tech!V105),COLUMN(Tech!V105),4,1)&amp;","&amp;ADDRESS(ROW(Tech!W105),COLUMN(Tech!W105),4,1)&amp;","&amp;ADDRESS(ROW(Tech!X105),COLUMN(Tech!X105),4,1)&amp;","&amp;ADDRESS(ROW(Tech!Y105),COLUMN(Tech!Y105),4,1)</f>
        <v>U105,V105,W105,X105,Y105</v>
      </c>
      <c r="E12" s="366" t="s">
        <v>671</v>
      </c>
    </row>
    <row r="13" spans="1:5" s="338" customFormat="1">
      <c r="A13" s="339">
        <v>43153</v>
      </c>
      <c r="B13" s="338" t="s">
        <v>669</v>
      </c>
      <c r="C13" s="338" t="s">
        <v>527</v>
      </c>
      <c r="D13" s="338" t="str">
        <f>ADDRESS(ROW(Tech!W107),COLUMN(Tech!W107),4,1)&amp;","&amp;ADDRESS(ROW(Tech!X107),COLUMN(Tech!X107),4,1)</f>
        <v>W107,X107</v>
      </c>
      <c r="E13" s="366" t="s">
        <v>670</v>
      </c>
    </row>
    <row r="14" spans="1:5" s="338" customFormat="1">
      <c r="A14" s="339">
        <v>43151</v>
      </c>
      <c r="B14" s="338" t="s">
        <v>669</v>
      </c>
      <c r="C14" s="338" t="s">
        <v>527</v>
      </c>
      <c r="D14" s="338" t="str">
        <f>ADDRESS(ROW(Tech!B107),COLUMN(Tech!B107),4,1)</f>
        <v>B107</v>
      </c>
      <c r="E14" s="338" t="s">
        <v>668</v>
      </c>
    </row>
    <row r="15" spans="1:5" s="337" customFormat="1">
      <c r="A15" s="339">
        <v>42538</v>
      </c>
      <c r="B15" s="338" t="s">
        <v>579</v>
      </c>
      <c r="C15" s="338" t="s">
        <v>612</v>
      </c>
      <c r="D15" s="338"/>
      <c r="E15" s="338" t="s">
        <v>613</v>
      </c>
    </row>
    <row r="16" spans="1:5" s="265" customFormat="1">
      <c r="A16" s="266">
        <v>42538</v>
      </c>
      <c r="B16" s="265" t="s">
        <v>526</v>
      </c>
      <c r="C16" s="265" t="s">
        <v>608</v>
      </c>
      <c r="D16" s="265" t="str">
        <f>ADDRESS(ROW('Adjusted O&amp;M waste and wind '!M10),COLUMN('Adjusted O&amp;M waste and wind '!M10),4,1)</f>
        <v>M10</v>
      </c>
      <c r="E16" s="265" t="s">
        <v>609</v>
      </c>
    </row>
    <row r="17" spans="1:5" s="265" customFormat="1">
      <c r="A17" s="266">
        <v>42481</v>
      </c>
      <c r="B17" s="265" t="s">
        <v>526</v>
      </c>
      <c r="C17" s="265" t="s">
        <v>540</v>
      </c>
      <c r="D17" s="265" t="str">
        <f>ADDRESS(ROW(TechB!AE8),COLUMN(TechB!AE8),4,1)</f>
        <v>AE8</v>
      </c>
      <c r="E17" s="265" t="s">
        <v>601</v>
      </c>
    </row>
    <row r="18" spans="1:5" s="265" customFormat="1">
      <c r="A18" s="266">
        <v>42479</v>
      </c>
      <c r="B18" s="265" t="s">
        <v>526</v>
      </c>
      <c r="C18" s="265" t="s">
        <v>542</v>
      </c>
      <c r="D18" s="265" t="str">
        <f>ADDRESS(ROW(TechA!W27),COLUMN(TechA!W27),4,1)&amp;":"&amp;ADDRESS(ROW(TechA!X27),COLUMN(TechA!X27),4,1)</f>
        <v>W27:X27</v>
      </c>
      <c r="E18" s="265" t="s">
        <v>598</v>
      </c>
    </row>
    <row r="19" spans="1:5" s="265" customFormat="1">
      <c r="A19" s="266">
        <v>42479</v>
      </c>
      <c r="B19" s="265" t="s">
        <v>526</v>
      </c>
      <c r="C19" s="265" t="s">
        <v>527</v>
      </c>
      <c r="D19" s="265" t="s">
        <v>296</v>
      </c>
      <c r="E19" s="265" t="s">
        <v>598</v>
      </c>
    </row>
    <row r="20" spans="1:5" s="265" customFormat="1">
      <c r="A20" s="266">
        <v>42479</v>
      </c>
      <c r="B20" s="265" t="s">
        <v>526</v>
      </c>
      <c r="C20" s="265" t="s">
        <v>540</v>
      </c>
      <c r="D20" s="265" t="s">
        <v>296</v>
      </c>
      <c r="E20" s="265" t="s">
        <v>598</v>
      </c>
    </row>
    <row r="21" spans="1:5">
      <c r="A21" s="266">
        <v>42478</v>
      </c>
      <c r="B21" s="3" t="s">
        <v>579</v>
      </c>
      <c r="C21" s="3" t="s">
        <v>563</v>
      </c>
      <c r="D21" s="3" t="s">
        <v>581</v>
      </c>
      <c r="E21" s="3" t="s">
        <v>580</v>
      </c>
    </row>
    <row r="22" spans="1:5">
      <c r="A22" s="266">
        <v>42478</v>
      </c>
      <c r="B22" s="3" t="s">
        <v>579</v>
      </c>
      <c r="C22" s="3" t="s">
        <v>561</v>
      </c>
      <c r="D22" s="3" t="s">
        <v>586</v>
      </c>
      <c r="E22" s="3" t="s">
        <v>585</v>
      </c>
    </row>
    <row r="23" spans="1:5">
      <c r="A23" s="266">
        <v>42478</v>
      </c>
      <c r="B23" s="3" t="s">
        <v>579</v>
      </c>
      <c r="C23" s="3" t="s">
        <v>565</v>
      </c>
      <c r="D23" s="3" t="s">
        <v>589</v>
      </c>
      <c r="E23" s="3" t="s">
        <v>588</v>
      </c>
    </row>
    <row r="24" spans="1:5">
      <c r="A24" s="266">
        <v>42478</v>
      </c>
      <c r="B24" s="3" t="s">
        <v>579</v>
      </c>
      <c r="C24" s="3" t="s">
        <v>552</v>
      </c>
      <c r="D24" s="3" t="s">
        <v>591</v>
      </c>
      <c r="E24" s="3" t="s">
        <v>585</v>
      </c>
    </row>
    <row r="25" spans="1:5" s="265" customFormat="1">
      <c r="A25" s="266">
        <v>42474</v>
      </c>
      <c r="B25" s="265" t="s">
        <v>537</v>
      </c>
      <c r="D25" s="265" t="s">
        <v>570</v>
      </c>
      <c r="E25" s="265" t="s">
        <v>538</v>
      </c>
    </row>
    <row r="26" spans="1:5" s="265" customFormat="1">
      <c r="A26" s="266">
        <v>42474</v>
      </c>
      <c r="B26" s="265" t="s">
        <v>526</v>
      </c>
      <c r="C26" s="265" t="s">
        <v>535</v>
      </c>
      <c r="D26" s="265" t="str">
        <f>ADDRESS(ROW('Adjusted O&amp;M waste and wind '!A2),COLUMN('Adjusted O&amp;M waste and wind '!A2),4,1)</f>
        <v>A2</v>
      </c>
      <c r="E26" t="s">
        <v>536</v>
      </c>
    </row>
    <row r="27" spans="1:5">
      <c r="A27" s="266">
        <v>42458</v>
      </c>
      <c r="B27" s="265" t="s">
        <v>526</v>
      </c>
      <c r="C27" s="265" t="s">
        <v>527</v>
      </c>
      <c r="D27" s="265" t="str">
        <f>ADDRESS(ROW(Tech!AC36),COLUMN(Tech!AC36),4,1)</f>
        <v>AC36</v>
      </c>
      <c r="E27" s="265"/>
    </row>
    <row r="28" spans="1:5">
      <c r="A28" s="266">
        <v>42310</v>
      </c>
      <c r="B28" s="265" t="s">
        <v>539</v>
      </c>
      <c r="C28" s="265" t="s">
        <v>540</v>
      </c>
      <c r="D28" s="265" t="s">
        <v>571</v>
      </c>
      <c r="E28" s="265" t="s">
        <v>541</v>
      </c>
    </row>
    <row r="29" spans="1:5">
      <c r="A29" s="266">
        <v>42310</v>
      </c>
      <c r="B29" s="265" t="s">
        <v>539</v>
      </c>
      <c r="C29" s="265" t="s">
        <v>542</v>
      </c>
      <c r="D29" s="265" t="s">
        <v>573</v>
      </c>
      <c r="E29" s="265" t="s">
        <v>541</v>
      </c>
    </row>
    <row r="30" spans="1:5">
      <c r="A30" s="266">
        <v>42310</v>
      </c>
      <c r="B30" s="265" t="s">
        <v>539</v>
      </c>
      <c r="C30" s="265" t="s">
        <v>527</v>
      </c>
      <c r="D30" s="265" t="s">
        <v>575</v>
      </c>
      <c r="E30" s="265" t="s">
        <v>541</v>
      </c>
    </row>
    <row r="31" spans="1:5">
      <c r="A31" s="266">
        <v>42278</v>
      </c>
      <c r="B31" s="265" t="s">
        <v>539</v>
      </c>
      <c r="C31" s="265" t="s">
        <v>527</v>
      </c>
      <c r="D31" s="265" t="s">
        <v>576</v>
      </c>
      <c r="E31" s="265" t="s">
        <v>543</v>
      </c>
    </row>
    <row r="32" spans="1:5">
      <c r="A32" s="266">
        <v>42278</v>
      </c>
      <c r="B32" s="265" t="s">
        <v>539</v>
      </c>
      <c r="C32" s="265" t="s">
        <v>542</v>
      </c>
      <c r="D32" s="265" t="s">
        <v>574</v>
      </c>
      <c r="E32" s="265" t="s">
        <v>543</v>
      </c>
    </row>
    <row r="33" spans="1:5">
      <c r="A33" s="266">
        <v>42278</v>
      </c>
      <c r="B33" s="265" t="s">
        <v>539</v>
      </c>
      <c r="C33" s="265" t="s">
        <v>540</v>
      </c>
      <c r="D33" s="265" t="s">
        <v>572</v>
      </c>
      <c r="E33" s="265" t="s">
        <v>543</v>
      </c>
    </row>
  </sheetData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B1:C20"/>
  <sheetViews>
    <sheetView workbookViewId="0">
      <selection activeCell="B20" sqref="B20"/>
    </sheetView>
  </sheetViews>
  <sheetFormatPr defaultColWidth="9.109375" defaultRowHeight="13.8"/>
  <cols>
    <col min="1" max="1" width="9.109375" style="269"/>
    <col min="2" max="2" width="24" style="269" bestFit="1" customWidth="1"/>
    <col min="3" max="3" width="138.44140625" style="269" customWidth="1"/>
    <col min="4" max="16384" width="9.109375" style="269"/>
  </cols>
  <sheetData>
    <row r="1" spans="2:3" ht="18">
      <c r="B1" s="268" t="s">
        <v>544</v>
      </c>
    </row>
    <row r="3" spans="2:3" ht="14.4">
      <c r="B3" s="270" t="s">
        <v>545</v>
      </c>
      <c r="C3" s="269" t="s">
        <v>546</v>
      </c>
    </row>
    <row r="4" spans="2:3" ht="14.4">
      <c r="B4" s="270" t="s">
        <v>547</v>
      </c>
      <c r="C4" s="269" t="s">
        <v>548</v>
      </c>
    </row>
    <row r="5" spans="2:3" ht="14.4">
      <c r="B5" s="270"/>
    </row>
    <row r="6" spans="2:3" ht="14.4">
      <c r="B6" s="270" t="s">
        <v>549</v>
      </c>
      <c r="C6" s="269" t="s">
        <v>245</v>
      </c>
    </row>
    <row r="7" spans="2:3" ht="14.4">
      <c r="B7" s="270"/>
    </row>
    <row r="8" spans="2:3" ht="14.4">
      <c r="B8" s="271" t="s">
        <v>550</v>
      </c>
    </row>
    <row r="9" spans="2:3" ht="14.4">
      <c r="B9" s="270"/>
    </row>
    <row r="10" spans="2:3" ht="14.4">
      <c r="B10" s="272" t="s">
        <v>565</v>
      </c>
      <c r="C10" s="269" t="s">
        <v>551</v>
      </c>
    </row>
    <row r="11" spans="2:3" ht="14.4">
      <c r="B11" s="272" t="s">
        <v>552</v>
      </c>
      <c r="C11" s="269" t="s">
        <v>553</v>
      </c>
    </row>
    <row r="12" spans="2:3" ht="14.4">
      <c r="B12" s="272" t="s">
        <v>554</v>
      </c>
      <c r="C12" s="269" t="s">
        <v>555</v>
      </c>
    </row>
    <row r="13" spans="2:3" ht="14.4">
      <c r="B13" s="272" t="s">
        <v>556</v>
      </c>
      <c r="C13" s="269" t="s">
        <v>557</v>
      </c>
    </row>
    <row r="14" spans="2:3" ht="14.4">
      <c r="B14" s="272" t="s">
        <v>527</v>
      </c>
      <c r="C14" s="269" t="s">
        <v>558</v>
      </c>
    </row>
    <row r="15" spans="2:3" ht="14.4">
      <c r="B15" s="272" t="s">
        <v>542</v>
      </c>
      <c r="C15" s="269" t="s">
        <v>559</v>
      </c>
    </row>
    <row r="16" spans="2:3" ht="14.4">
      <c r="B16" s="272" t="s">
        <v>540</v>
      </c>
      <c r="C16" s="269" t="s">
        <v>560</v>
      </c>
    </row>
    <row r="17" spans="2:3" ht="14.4">
      <c r="B17" s="272" t="s">
        <v>561</v>
      </c>
      <c r="C17" s="269" t="s">
        <v>562</v>
      </c>
    </row>
    <row r="18" spans="2:3" ht="14.4">
      <c r="B18" s="272" t="s">
        <v>563</v>
      </c>
      <c r="C18" s="269" t="s">
        <v>564</v>
      </c>
    </row>
    <row r="19" spans="2:3">
      <c r="B19" s="274" t="s">
        <v>566</v>
      </c>
      <c r="C19" s="273" t="s">
        <v>568</v>
      </c>
    </row>
    <row r="20" spans="2:3">
      <c r="B20" s="274" t="s">
        <v>567</v>
      </c>
      <c r="C20" s="273" t="s">
        <v>569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>
    <tabColor rgb="FF92D050"/>
  </sheetPr>
  <dimension ref="B1:J39"/>
  <sheetViews>
    <sheetView showGridLines="0" workbookViewId="0">
      <pane ySplit="10" topLeftCell="A11" activePane="bottomLeft" state="frozen"/>
      <selection activeCell="AK162" sqref="AK162"/>
      <selection pane="bottomLeft" activeCell="E39" sqref="E39"/>
    </sheetView>
  </sheetViews>
  <sheetFormatPr defaultColWidth="9.109375" defaultRowHeight="12.75" customHeight="1"/>
  <cols>
    <col min="1" max="1" width="2.6640625" style="3" customWidth="1"/>
    <col min="2" max="2" width="14.5546875" style="3" customWidth="1"/>
    <col min="3" max="3" width="11.109375" style="3" bestFit="1" customWidth="1"/>
    <col min="4" max="4" width="11.109375" style="3" customWidth="1"/>
    <col min="5" max="5" width="27.88671875" style="3" bestFit="1" customWidth="1"/>
    <col min="6" max="6" width="7.88671875" style="3" customWidth="1"/>
    <col min="7" max="7" width="13.88671875" style="3" customWidth="1"/>
    <col min="8" max="8" width="10.6640625" style="3" customWidth="1"/>
    <col min="9" max="9" width="12.5546875" style="3" customWidth="1"/>
    <col min="10" max="10" width="14.33203125" style="3" customWidth="1"/>
    <col min="11" max="16384" width="9.109375" style="3"/>
  </cols>
  <sheetData>
    <row r="1" spans="2:10" ht="12.75" customHeight="1">
      <c r="C1" s="33"/>
      <c r="D1" s="33"/>
      <c r="E1" s="33"/>
      <c r="F1" s="33"/>
      <c r="G1" s="33"/>
      <c r="H1" s="41"/>
      <c r="I1" s="33"/>
      <c r="J1" s="33"/>
    </row>
    <row r="2" spans="2:10" ht="12.75" customHeight="1">
      <c r="C2" s="33"/>
      <c r="D2" s="33"/>
      <c r="E2" s="33"/>
      <c r="F2" s="33"/>
      <c r="G2" s="33"/>
      <c r="H2" s="41"/>
      <c r="I2" s="33"/>
      <c r="J2" s="33"/>
    </row>
    <row r="3" spans="2:10" ht="12.75" customHeight="1">
      <c r="C3" s="33"/>
      <c r="D3" s="33"/>
      <c r="E3" s="33"/>
      <c r="F3" s="33"/>
      <c r="G3" s="33"/>
      <c r="H3" s="41"/>
      <c r="I3" s="33"/>
      <c r="J3" s="33"/>
    </row>
    <row r="4" spans="2:10" ht="12.75" customHeight="1">
      <c r="B4" s="320" t="s">
        <v>220</v>
      </c>
      <c r="C4" s="321"/>
      <c r="D4" s="321"/>
      <c r="E4" s="321"/>
      <c r="F4" s="321"/>
      <c r="G4" s="321"/>
      <c r="H4" s="322"/>
      <c r="I4" s="321"/>
      <c r="J4" s="321"/>
    </row>
    <row r="5" spans="2:10" ht="12.75" customHeight="1">
      <c r="B5" s="319"/>
      <c r="C5" s="321"/>
      <c r="D5" s="321"/>
      <c r="E5" s="321"/>
      <c r="F5" s="321"/>
      <c r="G5" s="321"/>
      <c r="H5" s="321"/>
      <c r="I5" s="321"/>
      <c r="J5" s="321"/>
    </row>
    <row r="6" spans="2:10" ht="12.75" customHeight="1">
      <c r="B6" s="319"/>
      <c r="C6" s="321"/>
      <c r="D6" s="321"/>
      <c r="E6" s="321"/>
      <c r="F6" s="321"/>
      <c r="G6" s="321"/>
      <c r="H6" s="321"/>
      <c r="I6" s="321"/>
      <c r="J6" s="321"/>
    </row>
    <row r="7" spans="2:10" ht="12.75" customHeight="1">
      <c r="B7" s="319"/>
      <c r="C7" s="321"/>
      <c r="D7" s="321"/>
      <c r="E7" s="321"/>
      <c r="F7" s="321"/>
      <c r="G7" s="321"/>
      <c r="H7" s="321"/>
      <c r="I7" s="321"/>
      <c r="J7" s="321"/>
    </row>
    <row r="8" spans="2:10" ht="12.75" customHeight="1">
      <c r="B8" s="323" t="s">
        <v>221</v>
      </c>
      <c r="C8" s="324"/>
      <c r="D8" s="329"/>
      <c r="E8" s="329"/>
      <c r="F8" s="329"/>
      <c r="G8" s="329"/>
      <c r="H8" s="329"/>
      <c r="I8" s="329"/>
      <c r="J8" s="329"/>
    </row>
    <row r="9" spans="2:10" ht="12.75" customHeight="1">
      <c r="B9" s="330" t="s">
        <v>222</v>
      </c>
      <c r="C9" s="325" t="s">
        <v>6</v>
      </c>
      <c r="D9" s="330" t="s">
        <v>223</v>
      </c>
      <c r="E9" s="330" t="s">
        <v>224</v>
      </c>
      <c r="F9" s="331" t="s">
        <v>225</v>
      </c>
      <c r="G9" s="331" t="s">
        <v>226</v>
      </c>
      <c r="H9" s="331" t="s">
        <v>227</v>
      </c>
      <c r="I9" s="331" t="s">
        <v>228</v>
      </c>
      <c r="J9" s="331" t="s">
        <v>229</v>
      </c>
    </row>
    <row r="10" spans="2:10" ht="28.2" thickBot="1">
      <c r="B10" s="332" t="s">
        <v>230</v>
      </c>
      <c r="C10" s="326" t="s">
        <v>174</v>
      </c>
      <c r="D10" s="332" t="s">
        <v>231</v>
      </c>
      <c r="E10" s="332" t="s">
        <v>232</v>
      </c>
      <c r="F10" s="332" t="s">
        <v>225</v>
      </c>
      <c r="G10" s="332" t="s">
        <v>233</v>
      </c>
      <c r="H10" s="332" t="s">
        <v>234</v>
      </c>
      <c r="I10" s="332" t="s">
        <v>235</v>
      </c>
      <c r="J10" s="332" t="s">
        <v>236</v>
      </c>
    </row>
    <row r="11" spans="2:10" ht="12.75" customHeight="1">
      <c r="B11" s="333" t="s">
        <v>237</v>
      </c>
      <c r="C11" s="333"/>
      <c r="D11" s="333" t="s">
        <v>238</v>
      </c>
      <c r="E11" s="333" t="s">
        <v>239</v>
      </c>
      <c r="F11" s="333" t="s">
        <v>240</v>
      </c>
      <c r="G11" s="333"/>
      <c r="H11" s="333" t="s">
        <v>163</v>
      </c>
      <c r="I11" s="333"/>
      <c r="J11" s="333"/>
    </row>
    <row r="12" spans="2:10" ht="12.75" customHeight="1">
      <c r="B12" s="336"/>
      <c r="C12" s="336"/>
      <c r="D12" s="336" t="s">
        <v>610</v>
      </c>
      <c r="E12" s="336" t="s">
        <v>611</v>
      </c>
      <c r="F12" s="336" t="s">
        <v>240</v>
      </c>
      <c r="G12" s="336"/>
      <c r="H12" s="336" t="s">
        <v>163</v>
      </c>
      <c r="I12" s="336"/>
      <c r="J12" s="336"/>
    </row>
    <row r="13" spans="2:10" ht="12.75" customHeight="1">
      <c r="B13" s="334"/>
      <c r="C13" s="334"/>
      <c r="D13" s="334" t="s">
        <v>241</v>
      </c>
      <c r="E13" s="334" t="s">
        <v>242</v>
      </c>
      <c r="F13" s="334" t="s">
        <v>240</v>
      </c>
      <c r="G13" s="334"/>
      <c r="H13" s="334" t="s">
        <v>163</v>
      </c>
      <c r="I13" s="334"/>
      <c r="J13" s="334"/>
    </row>
    <row r="14" spans="2:10" s="307" customFormat="1" ht="12.75" customHeight="1">
      <c r="B14" s="336"/>
      <c r="C14" s="336"/>
      <c r="D14" s="336" t="s">
        <v>709</v>
      </c>
      <c r="E14" s="336" t="s">
        <v>705</v>
      </c>
      <c r="F14" s="336" t="s">
        <v>706</v>
      </c>
      <c r="G14" s="336"/>
      <c r="H14" s="336"/>
      <c r="I14" s="336"/>
      <c r="J14" s="336"/>
    </row>
    <row r="15" spans="2:10" s="307" customFormat="1" ht="12.75" customHeight="1">
      <c r="B15" s="336"/>
      <c r="C15" s="336"/>
      <c r="D15" s="336" t="s">
        <v>701</v>
      </c>
      <c r="E15" s="336" t="s">
        <v>704</v>
      </c>
      <c r="F15" s="336" t="s">
        <v>706</v>
      </c>
      <c r="G15" s="336"/>
      <c r="H15" s="336"/>
      <c r="I15" s="336"/>
      <c r="J15" s="336"/>
    </row>
    <row r="16" spans="2:10" s="307" customFormat="1" ht="12.75" customHeight="1">
      <c r="B16" s="336"/>
      <c r="C16" s="336"/>
      <c r="D16" s="336" t="s">
        <v>702</v>
      </c>
      <c r="E16" s="336" t="s">
        <v>703</v>
      </c>
      <c r="F16" s="336" t="s">
        <v>706</v>
      </c>
      <c r="G16" s="336"/>
      <c r="H16" s="336"/>
      <c r="I16" s="336"/>
      <c r="J16" s="336"/>
    </row>
    <row r="17" spans="2:10" s="307" customFormat="1" ht="12.75" customHeight="1">
      <c r="B17" s="336"/>
      <c r="C17" s="336"/>
      <c r="D17" s="336" t="s">
        <v>707</v>
      </c>
      <c r="E17" s="336" t="s">
        <v>708</v>
      </c>
      <c r="F17" s="336" t="s">
        <v>706</v>
      </c>
      <c r="G17" s="336"/>
      <c r="H17" s="336"/>
      <c r="I17" s="336"/>
      <c r="J17" s="336"/>
    </row>
    <row r="18" spans="2:10" ht="12.75" customHeight="1">
      <c r="B18" s="335" t="s">
        <v>243</v>
      </c>
      <c r="C18" s="335"/>
      <c r="D18" s="335" t="s">
        <v>42</v>
      </c>
      <c r="E18" s="335" t="s">
        <v>244</v>
      </c>
      <c r="F18" s="335" t="s">
        <v>182</v>
      </c>
      <c r="G18" s="335"/>
      <c r="H18" s="335" t="s">
        <v>164</v>
      </c>
      <c r="I18" s="335"/>
      <c r="J18" s="335" t="s">
        <v>245</v>
      </c>
    </row>
    <row r="19" spans="2:10" ht="12.75" customHeight="1">
      <c r="B19" s="327"/>
      <c r="C19" s="327"/>
      <c r="D19" s="327" t="s">
        <v>54</v>
      </c>
      <c r="E19" s="327" t="s">
        <v>246</v>
      </c>
      <c r="F19" s="327" t="s">
        <v>182</v>
      </c>
      <c r="G19" s="327"/>
      <c r="H19" s="327" t="s">
        <v>164</v>
      </c>
      <c r="I19" s="327"/>
      <c r="J19" s="327"/>
    </row>
    <row r="20" spans="2:10" ht="12.75" customHeight="1">
      <c r="B20" s="328"/>
      <c r="C20" s="328"/>
      <c r="D20" s="328" t="s">
        <v>63</v>
      </c>
      <c r="E20" s="328" t="s">
        <v>247</v>
      </c>
      <c r="F20" s="328" t="s">
        <v>182</v>
      </c>
      <c r="G20" s="328"/>
      <c r="H20" s="328" t="s">
        <v>164</v>
      </c>
      <c r="I20" s="328"/>
      <c r="J20" s="328"/>
    </row>
    <row r="21" spans="2:10" ht="12.75" customHeight="1">
      <c r="B21" s="336" t="s">
        <v>243</v>
      </c>
      <c r="C21" s="336"/>
      <c r="D21" s="336" t="s">
        <v>53</v>
      </c>
      <c r="E21" s="336" t="s">
        <v>248</v>
      </c>
      <c r="F21" s="336" t="s">
        <v>182</v>
      </c>
      <c r="G21" s="336" t="s">
        <v>48</v>
      </c>
      <c r="H21" s="336"/>
      <c r="I21" s="336"/>
      <c r="J21" s="336"/>
    </row>
    <row r="22" spans="2:10" ht="12.75" customHeight="1">
      <c r="B22" s="336"/>
      <c r="C22" s="336"/>
      <c r="D22" s="336" t="s">
        <v>47</v>
      </c>
      <c r="E22" s="336" t="s">
        <v>249</v>
      </c>
      <c r="F22" s="336" t="s">
        <v>182</v>
      </c>
      <c r="G22" s="336" t="s">
        <v>48</v>
      </c>
      <c r="H22" s="336"/>
      <c r="I22" s="336"/>
      <c r="J22" s="336"/>
    </row>
    <row r="23" spans="2:10" ht="12.75" customHeight="1">
      <c r="B23" s="336"/>
      <c r="C23" s="336"/>
      <c r="D23" s="336" t="s">
        <v>49</v>
      </c>
      <c r="E23" s="336" t="s">
        <v>250</v>
      </c>
      <c r="F23" s="336" t="s">
        <v>182</v>
      </c>
      <c r="G23" s="336" t="s">
        <v>48</v>
      </c>
      <c r="H23" s="336"/>
      <c r="I23" s="336"/>
      <c r="J23" s="336"/>
    </row>
    <row r="24" spans="2:10" ht="12.75" customHeight="1">
      <c r="B24" s="336"/>
      <c r="C24" s="336"/>
      <c r="D24" s="336" t="s">
        <v>74</v>
      </c>
      <c r="E24" s="336" t="s">
        <v>251</v>
      </c>
      <c r="F24" s="336" t="s">
        <v>182</v>
      </c>
      <c r="G24" s="336" t="s">
        <v>48</v>
      </c>
      <c r="H24" s="336"/>
      <c r="I24" s="336"/>
      <c r="J24" s="336"/>
    </row>
    <row r="25" spans="2:10" ht="12.75" customHeight="1">
      <c r="B25" s="336"/>
      <c r="C25" s="336"/>
      <c r="D25" s="336" t="s">
        <v>60</v>
      </c>
      <c r="E25" s="336" t="s">
        <v>252</v>
      </c>
      <c r="F25" s="336" t="s">
        <v>182</v>
      </c>
      <c r="G25" s="336" t="s">
        <v>48</v>
      </c>
      <c r="H25" s="336"/>
      <c r="I25" s="336"/>
      <c r="J25" s="336"/>
    </row>
    <row r="26" spans="2:10" ht="12.75" customHeight="1">
      <c r="B26" s="336"/>
      <c r="C26" s="336"/>
      <c r="D26" s="336" t="s">
        <v>57</v>
      </c>
      <c r="E26" s="336" t="s">
        <v>253</v>
      </c>
      <c r="F26" s="336" t="s">
        <v>182</v>
      </c>
      <c r="G26" s="336" t="s">
        <v>48</v>
      </c>
      <c r="H26" s="336"/>
      <c r="I26" s="336"/>
      <c r="J26" s="336"/>
    </row>
    <row r="27" spans="2:10" ht="12.75" customHeight="1">
      <c r="B27" s="336"/>
      <c r="C27" s="336"/>
      <c r="D27" s="336" t="s">
        <v>64</v>
      </c>
      <c r="E27" s="336" t="s">
        <v>254</v>
      </c>
      <c r="F27" s="336" t="s">
        <v>182</v>
      </c>
      <c r="G27" s="336" t="s">
        <v>48</v>
      </c>
      <c r="H27" s="336"/>
      <c r="I27" s="336"/>
      <c r="J27" s="336"/>
    </row>
    <row r="28" spans="2:10" ht="12.75" customHeight="1">
      <c r="B28" s="336"/>
      <c r="C28" s="336"/>
      <c r="D28" s="336" t="s">
        <v>58</v>
      </c>
      <c r="E28" s="336" t="s">
        <v>255</v>
      </c>
      <c r="F28" s="336" t="s">
        <v>182</v>
      </c>
      <c r="G28" s="336" t="s">
        <v>48</v>
      </c>
      <c r="H28" s="336"/>
      <c r="I28" s="336"/>
      <c r="J28" s="336"/>
    </row>
    <row r="29" spans="2:10" ht="12.75" customHeight="1">
      <c r="B29" s="336"/>
      <c r="C29" s="336"/>
      <c r="D29" s="336" t="s">
        <v>71</v>
      </c>
      <c r="E29" s="336" t="s">
        <v>256</v>
      </c>
      <c r="F29" s="336" t="s">
        <v>182</v>
      </c>
      <c r="G29" s="336" t="s">
        <v>257</v>
      </c>
      <c r="H29" s="336"/>
      <c r="I29" s="336"/>
      <c r="J29" s="336"/>
    </row>
    <row r="30" spans="2:10" ht="12.75" customHeight="1">
      <c r="B30" s="336"/>
      <c r="C30" s="336"/>
      <c r="D30" s="336" t="s">
        <v>97</v>
      </c>
      <c r="E30" s="336" t="s">
        <v>258</v>
      </c>
      <c r="F30" s="336" t="s">
        <v>182</v>
      </c>
      <c r="G30" s="336" t="s">
        <v>48</v>
      </c>
      <c r="H30" s="336"/>
      <c r="I30" s="336"/>
      <c r="J30" s="336"/>
    </row>
    <row r="31" spans="2:10" ht="12.75" customHeight="1">
      <c r="B31" s="336"/>
      <c r="C31" s="336"/>
      <c r="D31" s="336" t="s">
        <v>122</v>
      </c>
      <c r="E31" s="336" t="s">
        <v>259</v>
      </c>
      <c r="F31" s="336" t="s">
        <v>182</v>
      </c>
      <c r="G31" s="336" t="s">
        <v>48</v>
      </c>
      <c r="H31" s="336"/>
      <c r="I31" s="336"/>
      <c r="J31" s="336"/>
    </row>
    <row r="32" spans="2:10" ht="12.75" customHeight="1">
      <c r="B32" s="336"/>
      <c r="C32" s="336"/>
      <c r="D32" s="336" t="s">
        <v>260</v>
      </c>
      <c r="E32" s="336" t="s">
        <v>261</v>
      </c>
      <c r="F32" s="336" t="s">
        <v>182</v>
      </c>
      <c r="G32" s="336" t="s">
        <v>48</v>
      </c>
      <c r="H32" s="336"/>
      <c r="I32" s="336"/>
      <c r="J32" s="336"/>
    </row>
    <row r="33" spans="2:10" ht="12.75" customHeight="1">
      <c r="B33" s="336"/>
      <c r="C33" s="336"/>
      <c r="D33" s="336" t="s">
        <v>262</v>
      </c>
      <c r="E33" s="336" t="s">
        <v>263</v>
      </c>
      <c r="F33" s="336" t="s">
        <v>182</v>
      </c>
      <c r="G33" s="336" t="s">
        <v>48</v>
      </c>
      <c r="H33" s="336"/>
      <c r="I33" s="336"/>
      <c r="J33" s="336"/>
    </row>
    <row r="34" spans="2:10" ht="12.75" customHeight="1">
      <c r="B34" s="336"/>
      <c r="C34" s="336"/>
      <c r="D34" s="334" t="s">
        <v>578</v>
      </c>
      <c r="E34" s="334" t="s">
        <v>587</v>
      </c>
      <c r="F34" s="334" t="s">
        <v>182</v>
      </c>
      <c r="G34" s="334"/>
      <c r="H34" s="336"/>
      <c r="I34" s="336"/>
      <c r="J34" s="336"/>
    </row>
    <row r="35" spans="2:10" ht="12.75" customHeight="1">
      <c r="B35" s="336"/>
      <c r="C35" s="336"/>
      <c r="D35" s="336" t="s">
        <v>50</v>
      </c>
      <c r="E35" s="336" t="s">
        <v>264</v>
      </c>
      <c r="F35" s="336" t="s">
        <v>182</v>
      </c>
      <c r="G35" s="336" t="s">
        <v>48</v>
      </c>
      <c r="H35" s="336"/>
      <c r="I35" s="336"/>
      <c r="J35" s="336"/>
    </row>
    <row r="36" spans="2:10" ht="12.75" customHeight="1">
      <c r="B36" s="336"/>
      <c r="C36" s="336"/>
      <c r="D36" s="336" t="s">
        <v>75</v>
      </c>
      <c r="E36" s="336" t="s">
        <v>265</v>
      </c>
      <c r="F36" s="336" t="s">
        <v>182</v>
      </c>
      <c r="G36" s="336" t="s">
        <v>48</v>
      </c>
      <c r="H36" s="336"/>
      <c r="I36" s="336"/>
      <c r="J36" s="336"/>
    </row>
    <row r="37" spans="2:10" s="307" customFormat="1" ht="12.75" customHeight="1">
      <c r="B37" s="336"/>
      <c r="C37" s="336"/>
      <c r="D37" s="336" t="s">
        <v>695</v>
      </c>
      <c r="E37" s="336" t="s">
        <v>697</v>
      </c>
      <c r="F37" s="336" t="s">
        <v>182</v>
      </c>
      <c r="G37" s="336"/>
      <c r="H37" s="336"/>
      <c r="I37" s="336"/>
      <c r="J37" s="336"/>
    </row>
    <row r="38" spans="2:10" ht="12.75" customHeight="1">
      <c r="B38" s="334"/>
      <c r="C38" s="334"/>
      <c r="D38" s="334" t="s">
        <v>59</v>
      </c>
      <c r="E38" s="334" t="s">
        <v>266</v>
      </c>
      <c r="F38" s="334" t="s">
        <v>182</v>
      </c>
      <c r="G38" s="334" t="s">
        <v>48</v>
      </c>
      <c r="H38" s="334"/>
      <c r="I38" s="334"/>
      <c r="J38" s="334"/>
    </row>
    <row r="39" spans="2:10" ht="12.75" customHeight="1">
      <c r="B39" s="334"/>
      <c r="C39" s="334"/>
      <c r="D39" s="334" t="s">
        <v>951</v>
      </c>
      <c r="E39" s="334" t="s">
        <v>954</v>
      </c>
      <c r="F39" s="334" t="s">
        <v>182</v>
      </c>
      <c r="G39" s="334" t="s">
        <v>48</v>
      </c>
      <c r="H39" s="334"/>
      <c r="I39" s="334"/>
      <c r="J39" s="33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6">
    <tabColor rgb="FF92D050"/>
  </sheetPr>
  <dimension ref="B1:J125"/>
  <sheetViews>
    <sheetView showGridLines="0" zoomScale="120" zoomScaleNormal="120" workbookViewId="0">
      <pane ySplit="10" topLeftCell="A103" activePane="bottomLeft" state="frozen"/>
      <selection activeCell="AK162" sqref="AK162"/>
      <selection pane="bottomLeft" activeCell="E125" sqref="E125"/>
    </sheetView>
  </sheetViews>
  <sheetFormatPr defaultColWidth="9.109375" defaultRowHeight="12.75" customHeight="1"/>
  <cols>
    <col min="1" max="1" width="2.6640625" style="3" customWidth="1"/>
    <col min="2" max="2" width="12.5546875" style="3" customWidth="1"/>
    <col min="3" max="3" width="10.44140625" style="3" customWidth="1"/>
    <col min="4" max="4" width="23.88671875" style="3" customWidth="1"/>
    <col min="5" max="5" width="48.6640625" style="3" customWidth="1"/>
    <col min="6" max="6" width="8.33203125" style="3" customWidth="1"/>
    <col min="7" max="7" width="9.5546875" style="3" customWidth="1"/>
    <col min="8" max="8" width="15.5546875" style="3" customWidth="1"/>
    <col min="9" max="9" width="15.44140625" style="3" customWidth="1"/>
    <col min="10" max="10" width="10" style="3" customWidth="1"/>
    <col min="11" max="16384" width="9.109375" style="3"/>
  </cols>
  <sheetData>
    <row r="1" spans="2:10" ht="12.75" customHeight="1">
      <c r="B1" s="34"/>
      <c r="C1" s="33"/>
      <c r="D1" s="33"/>
      <c r="E1" s="33"/>
      <c r="F1" s="33"/>
      <c r="G1" s="33"/>
      <c r="H1" s="33"/>
      <c r="I1" s="33"/>
      <c r="J1" s="33"/>
    </row>
    <row r="2" spans="2:10" ht="12.75" customHeight="1">
      <c r="B2" s="36"/>
      <c r="C2" s="36"/>
      <c r="D2" s="36"/>
      <c r="E2" s="36"/>
      <c r="F2" s="36"/>
      <c r="G2" s="36"/>
      <c r="H2" s="36"/>
      <c r="I2" s="33"/>
      <c r="J2" s="33"/>
    </row>
    <row r="3" spans="2:10" ht="12.75" customHeight="1">
      <c r="B3" s="33"/>
      <c r="C3" s="33"/>
      <c r="D3" s="33"/>
      <c r="E3" s="33"/>
      <c r="F3" s="33"/>
      <c r="G3" s="33"/>
      <c r="H3" s="33"/>
      <c r="I3" s="33"/>
      <c r="J3" s="33"/>
    </row>
    <row r="4" spans="2:10" ht="12.75" customHeight="1">
      <c r="B4" s="4" t="s">
        <v>162</v>
      </c>
      <c r="C4" s="33"/>
      <c r="D4" s="33"/>
      <c r="E4" s="33"/>
      <c r="F4" s="33"/>
      <c r="G4" s="33"/>
      <c r="H4" s="41"/>
      <c r="I4" s="41"/>
      <c r="J4" s="41"/>
    </row>
    <row r="5" spans="2:10" ht="12.75" customHeight="1">
      <c r="B5" s="33"/>
      <c r="C5" s="33"/>
      <c r="D5" s="33"/>
      <c r="E5" s="33"/>
      <c r="F5" s="33"/>
      <c r="G5" s="33"/>
      <c r="H5" s="41"/>
      <c r="I5" s="33"/>
      <c r="J5" s="33"/>
    </row>
    <row r="6" spans="2:10" ht="12.75" customHeight="1">
      <c r="B6" s="33"/>
      <c r="C6" s="33"/>
      <c r="D6" s="33"/>
      <c r="E6" s="33"/>
      <c r="F6" s="33"/>
      <c r="G6" s="33"/>
      <c r="H6" s="41"/>
      <c r="I6" s="33"/>
      <c r="J6" s="33"/>
    </row>
    <row r="7" spans="2:10" ht="12.75" customHeight="1">
      <c r="B7" s="33"/>
      <c r="C7" s="33"/>
      <c r="D7" s="33"/>
      <c r="E7" s="33"/>
      <c r="F7" s="33"/>
      <c r="G7" s="33"/>
      <c r="H7" s="41"/>
      <c r="I7" s="33"/>
      <c r="J7" s="33"/>
    </row>
    <row r="8" spans="2:10" ht="12.75" customHeight="1">
      <c r="B8" s="252" t="s">
        <v>165</v>
      </c>
      <c r="C8" s="253"/>
      <c r="D8" s="254"/>
      <c r="E8" s="254"/>
      <c r="F8" s="254"/>
      <c r="G8" s="254"/>
      <c r="H8" s="254"/>
      <c r="I8" s="254"/>
      <c r="J8" s="254"/>
    </row>
    <row r="9" spans="2:10" ht="12.75" customHeight="1">
      <c r="B9" s="255" t="s">
        <v>166</v>
      </c>
      <c r="C9" s="255" t="s">
        <v>6</v>
      </c>
      <c r="D9" s="255" t="s">
        <v>4</v>
      </c>
      <c r="E9" s="255" t="s">
        <v>167</v>
      </c>
      <c r="F9" s="255" t="s">
        <v>168</v>
      </c>
      <c r="G9" s="255" t="s">
        <v>169</v>
      </c>
      <c r="H9" s="255" t="s">
        <v>170</v>
      </c>
      <c r="I9" s="255" t="s">
        <v>171</v>
      </c>
      <c r="J9" s="255" t="s">
        <v>172</v>
      </c>
    </row>
    <row r="10" spans="2:10" ht="42" thickBot="1">
      <c r="B10" s="256" t="s">
        <v>173</v>
      </c>
      <c r="C10" s="256" t="s">
        <v>174</v>
      </c>
      <c r="D10" s="256" t="s">
        <v>175</v>
      </c>
      <c r="E10" s="256" t="s">
        <v>176</v>
      </c>
      <c r="F10" s="256" t="s">
        <v>177</v>
      </c>
      <c r="G10" s="256" t="s">
        <v>178</v>
      </c>
      <c r="H10" s="256" t="s">
        <v>179</v>
      </c>
      <c r="I10" s="256" t="s">
        <v>180</v>
      </c>
      <c r="J10" s="256" t="s">
        <v>181</v>
      </c>
    </row>
    <row r="11" spans="2:10" ht="12.75" customHeight="1">
      <c r="B11" s="351" t="s">
        <v>183</v>
      </c>
      <c r="C11" s="351" t="s">
        <v>46</v>
      </c>
      <c r="D11" s="351" t="s">
        <v>44</v>
      </c>
      <c r="E11" s="351" t="s">
        <v>45</v>
      </c>
      <c r="F11" s="351" t="s">
        <v>182</v>
      </c>
      <c r="G11" s="351" t="s">
        <v>40</v>
      </c>
      <c r="H11" s="351" t="str">
        <f>+IF(Proc!B11="HPL","DAYNITE","")</f>
        <v/>
      </c>
      <c r="I11" s="351"/>
      <c r="J11" s="351"/>
    </row>
    <row r="12" spans="2:10" ht="12.75" customHeight="1">
      <c r="B12" s="351" t="s">
        <v>183</v>
      </c>
      <c r="C12" s="351" t="s">
        <v>46</v>
      </c>
      <c r="D12" s="351" t="s">
        <v>640</v>
      </c>
      <c r="E12" s="351" t="s">
        <v>641</v>
      </c>
      <c r="F12" s="351" t="s">
        <v>182</v>
      </c>
      <c r="G12" s="351" t="s">
        <v>40</v>
      </c>
      <c r="H12" s="351" t="str">
        <f>+IF(Proc!B12="HPL","DAYNITE","")</f>
        <v/>
      </c>
      <c r="I12" s="351"/>
      <c r="J12" s="351"/>
    </row>
    <row r="13" spans="2:10" ht="12.75" customHeight="1">
      <c r="B13" s="351" t="s">
        <v>184</v>
      </c>
      <c r="C13" s="351" t="s">
        <v>46</v>
      </c>
      <c r="D13" s="351" t="s">
        <v>51</v>
      </c>
      <c r="E13" s="351" t="s">
        <v>52</v>
      </c>
      <c r="F13" s="351" t="s">
        <v>182</v>
      </c>
      <c r="G13" s="351" t="s">
        <v>40</v>
      </c>
      <c r="H13" s="351" t="str">
        <f>+IF(Proc!B13="HPL","DAYNITE","")</f>
        <v/>
      </c>
      <c r="I13" s="351"/>
      <c r="J13" s="351"/>
    </row>
    <row r="14" spans="2:10" s="307" customFormat="1" ht="12.75" customHeight="1">
      <c r="B14" s="351" t="s">
        <v>184</v>
      </c>
      <c r="C14" s="351" t="s">
        <v>46</v>
      </c>
      <c r="D14" s="351" t="s">
        <v>688</v>
      </c>
      <c r="E14" s="351" t="s">
        <v>52</v>
      </c>
      <c r="F14" s="351" t="s">
        <v>182</v>
      </c>
      <c r="G14" s="351" t="s">
        <v>40</v>
      </c>
      <c r="H14" s="351"/>
      <c r="I14" s="351"/>
      <c r="J14" s="351"/>
    </row>
    <row r="15" spans="2:10" ht="12.75" customHeight="1">
      <c r="B15" s="351" t="s">
        <v>184</v>
      </c>
      <c r="C15" s="351" t="s">
        <v>46</v>
      </c>
      <c r="D15" s="351" t="s">
        <v>306</v>
      </c>
      <c r="E15" s="351" t="s">
        <v>307</v>
      </c>
      <c r="F15" s="351" t="s">
        <v>182</v>
      </c>
      <c r="G15" s="351" t="s">
        <v>40</v>
      </c>
      <c r="H15" s="351" t="str">
        <f>+IF(Proc!B15="HPL","DAYNITE","")</f>
        <v/>
      </c>
      <c r="I15" s="351"/>
      <c r="J15" s="351"/>
    </row>
    <row r="16" spans="2:10" ht="12.75" customHeight="1">
      <c r="B16" s="351" t="s">
        <v>184</v>
      </c>
      <c r="C16" s="351" t="s">
        <v>46</v>
      </c>
      <c r="D16" s="351" t="s">
        <v>55</v>
      </c>
      <c r="E16" s="351" t="s">
        <v>56</v>
      </c>
      <c r="F16" s="351" t="s">
        <v>182</v>
      </c>
      <c r="G16" s="351" t="s">
        <v>40</v>
      </c>
      <c r="H16" s="351" t="str">
        <f>+IF(Proc!B16="HPL","DAYNITE","")</f>
        <v/>
      </c>
      <c r="I16" s="351"/>
      <c r="J16" s="351"/>
    </row>
    <row r="17" spans="2:10" ht="12.75" customHeight="1">
      <c r="B17" s="351" t="s">
        <v>184</v>
      </c>
      <c r="C17" s="351" t="s">
        <v>46</v>
      </c>
      <c r="D17" s="351" t="s">
        <v>61</v>
      </c>
      <c r="E17" s="351" t="s">
        <v>62</v>
      </c>
      <c r="F17" s="351" t="s">
        <v>182</v>
      </c>
      <c r="G17" s="351" t="s">
        <v>40</v>
      </c>
      <c r="H17" s="351" t="str">
        <f>+IF(Proc!B17="HPL","DAYNITE","")</f>
        <v/>
      </c>
      <c r="I17" s="351"/>
      <c r="J17" s="351"/>
    </row>
    <row r="18" spans="2:10" ht="12.75" customHeight="1">
      <c r="B18" s="351" t="s">
        <v>184</v>
      </c>
      <c r="C18" s="351" t="s">
        <v>46</v>
      </c>
      <c r="D18" s="351" t="s">
        <v>65</v>
      </c>
      <c r="E18" s="351" t="s">
        <v>66</v>
      </c>
      <c r="F18" s="351" t="s">
        <v>182</v>
      </c>
      <c r="G18" s="351" t="s">
        <v>40</v>
      </c>
      <c r="H18" s="351" t="str">
        <f>+IF(Proc!B18="HPL","DAYNITE","")</f>
        <v/>
      </c>
      <c r="I18" s="351"/>
      <c r="J18" s="351"/>
    </row>
    <row r="19" spans="2:10" ht="12.75" customHeight="1">
      <c r="B19" s="351" t="s">
        <v>184</v>
      </c>
      <c r="C19" s="351" t="s">
        <v>46</v>
      </c>
      <c r="D19" s="351" t="s">
        <v>67</v>
      </c>
      <c r="E19" s="351" t="s">
        <v>68</v>
      </c>
      <c r="F19" s="351" t="s">
        <v>182</v>
      </c>
      <c r="G19" s="351" t="s">
        <v>40</v>
      </c>
      <c r="H19" s="351" t="str">
        <f>+IF(Proc!B19="HPL","DAYNITE","")</f>
        <v/>
      </c>
      <c r="I19" s="351"/>
      <c r="J19" s="351"/>
    </row>
    <row r="20" spans="2:10" ht="12.75" customHeight="1">
      <c r="B20" s="351" t="s">
        <v>184</v>
      </c>
      <c r="C20" s="351" t="s">
        <v>46</v>
      </c>
      <c r="D20" s="351" t="s">
        <v>69</v>
      </c>
      <c r="E20" s="351" t="s">
        <v>70</v>
      </c>
      <c r="F20" s="351" t="s">
        <v>182</v>
      </c>
      <c r="G20" s="351" t="s">
        <v>40</v>
      </c>
      <c r="H20" s="351" t="str">
        <f>+IF(Proc!B20="HPL","DAYNITE","")</f>
        <v/>
      </c>
      <c r="I20" s="351"/>
      <c r="J20" s="351"/>
    </row>
    <row r="21" spans="2:10" ht="12.75" customHeight="1">
      <c r="B21" s="351" t="s">
        <v>184</v>
      </c>
      <c r="C21" s="351" t="s">
        <v>46</v>
      </c>
      <c r="D21" s="351" t="s">
        <v>72</v>
      </c>
      <c r="E21" s="351" t="s">
        <v>73</v>
      </c>
      <c r="F21" s="351" t="s">
        <v>182</v>
      </c>
      <c r="G21" s="351" t="s">
        <v>40</v>
      </c>
      <c r="H21" s="351" t="str">
        <f>+IF(Proc!B21="HPL","DAYNITE","")</f>
        <v/>
      </c>
      <c r="I21" s="351"/>
      <c r="J21" s="351"/>
    </row>
    <row r="22" spans="2:10" ht="12.75" customHeight="1">
      <c r="B22" s="351" t="s">
        <v>184</v>
      </c>
      <c r="C22" s="351" t="s">
        <v>46</v>
      </c>
      <c r="D22" s="351" t="s">
        <v>312</v>
      </c>
      <c r="E22" s="351" t="s">
        <v>313</v>
      </c>
      <c r="F22" s="351" t="s">
        <v>182</v>
      </c>
      <c r="G22" s="351" t="s">
        <v>40</v>
      </c>
      <c r="H22" s="351" t="str">
        <f>+IF(Proc!B22="HPL","DAYNITE","")</f>
        <v/>
      </c>
      <c r="I22" s="351"/>
      <c r="J22" s="351"/>
    </row>
    <row r="23" spans="2:10" ht="12.75" customHeight="1">
      <c r="B23" s="351" t="s">
        <v>184</v>
      </c>
      <c r="C23" s="351" t="s">
        <v>46</v>
      </c>
      <c r="D23" s="351" t="s">
        <v>76</v>
      </c>
      <c r="E23" s="351" t="s">
        <v>77</v>
      </c>
      <c r="F23" s="351" t="s">
        <v>182</v>
      </c>
      <c r="G23" s="351" t="s">
        <v>40</v>
      </c>
      <c r="H23" s="351" t="str">
        <f>+IF(Proc!B23="HPL","DAYNITE","")</f>
        <v/>
      </c>
      <c r="I23" s="351"/>
      <c r="J23" s="351"/>
    </row>
    <row r="24" spans="2:10" ht="12.75" customHeight="1">
      <c r="B24" s="351" t="s">
        <v>184</v>
      </c>
      <c r="C24" s="351" t="s">
        <v>46</v>
      </c>
      <c r="D24" s="351" t="s">
        <v>78</v>
      </c>
      <c r="E24" s="351" t="s">
        <v>79</v>
      </c>
      <c r="F24" s="351" t="s">
        <v>182</v>
      </c>
      <c r="G24" s="351" t="s">
        <v>40</v>
      </c>
      <c r="H24" s="351" t="str">
        <f>+IF(Proc!B24="HPL","DAYNITE","")</f>
        <v/>
      </c>
      <c r="I24" s="351"/>
      <c r="J24" s="351"/>
    </row>
    <row r="25" spans="2:10" ht="12.75" customHeight="1">
      <c r="B25" s="351" t="s">
        <v>184</v>
      </c>
      <c r="C25" s="351" t="s">
        <v>46</v>
      </c>
      <c r="D25" s="351" t="s">
        <v>82</v>
      </c>
      <c r="E25" s="351" t="s">
        <v>83</v>
      </c>
      <c r="F25" s="351" t="s">
        <v>182</v>
      </c>
      <c r="G25" s="351" t="s">
        <v>40</v>
      </c>
      <c r="H25" s="351" t="str">
        <f>+IF(Proc!B25="HPL","DAYNITE","")</f>
        <v/>
      </c>
      <c r="I25" s="351"/>
      <c r="J25" s="351"/>
    </row>
    <row r="26" spans="2:10" ht="12.75" customHeight="1">
      <c r="B26" s="351" t="s">
        <v>184</v>
      </c>
      <c r="C26" s="351" t="s">
        <v>46</v>
      </c>
      <c r="D26" s="351" t="s">
        <v>84</v>
      </c>
      <c r="E26" s="351" t="s">
        <v>85</v>
      </c>
      <c r="F26" s="351" t="s">
        <v>182</v>
      </c>
      <c r="G26" s="351" t="s">
        <v>40</v>
      </c>
      <c r="H26" s="351" t="str">
        <f>+IF(Proc!B26="HPL","DAYNITE","")</f>
        <v/>
      </c>
      <c r="I26" s="351"/>
      <c r="J26" s="351"/>
    </row>
    <row r="27" spans="2:10" ht="12.75" customHeight="1">
      <c r="B27" s="351" t="s">
        <v>183</v>
      </c>
      <c r="C27" s="351" t="s">
        <v>46</v>
      </c>
      <c r="D27" s="351" t="s">
        <v>615</v>
      </c>
      <c r="E27" s="351" t="s">
        <v>616</v>
      </c>
      <c r="F27" s="351" t="s">
        <v>182</v>
      </c>
      <c r="G27" s="351" t="s">
        <v>40</v>
      </c>
      <c r="H27" s="351" t="str">
        <f>+IF(Proc!B27="HPL","DAYNITE","")</f>
        <v/>
      </c>
      <c r="I27" s="351"/>
      <c r="J27" s="351"/>
    </row>
    <row r="28" spans="2:10" ht="12.75" customHeight="1">
      <c r="B28" s="351" t="s">
        <v>184</v>
      </c>
      <c r="C28" s="351" t="s">
        <v>46</v>
      </c>
      <c r="D28" s="351" t="s">
        <v>86</v>
      </c>
      <c r="E28" s="351" t="s">
        <v>87</v>
      </c>
      <c r="F28" s="351" t="s">
        <v>182</v>
      </c>
      <c r="G28" s="351" t="s">
        <v>40</v>
      </c>
      <c r="H28" s="351" t="str">
        <f>+IF(Proc!B28="HPL","DAYNITE","")</f>
        <v/>
      </c>
      <c r="I28" s="351"/>
      <c r="J28" s="351"/>
    </row>
    <row r="29" spans="2:10" ht="12.75" customHeight="1">
      <c r="B29" s="351" t="s">
        <v>184</v>
      </c>
      <c r="C29" s="351" t="s">
        <v>46</v>
      </c>
      <c r="D29" s="351" t="s">
        <v>88</v>
      </c>
      <c r="E29" s="351" t="s">
        <v>89</v>
      </c>
      <c r="F29" s="351" t="s">
        <v>182</v>
      </c>
      <c r="G29" s="351" t="s">
        <v>40</v>
      </c>
      <c r="H29" s="351" t="str">
        <f>+IF(Proc!B29="HPL","DAYNITE","")</f>
        <v/>
      </c>
      <c r="I29" s="351"/>
      <c r="J29" s="351"/>
    </row>
    <row r="30" spans="2:10" ht="12.75" customHeight="1">
      <c r="B30" s="351" t="s">
        <v>183</v>
      </c>
      <c r="C30" s="351" t="s">
        <v>46</v>
      </c>
      <c r="D30" s="351" t="s">
        <v>617</v>
      </c>
      <c r="E30" s="351" t="s">
        <v>618</v>
      </c>
      <c r="F30" s="351" t="s">
        <v>182</v>
      </c>
      <c r="G30" s="351" t="s">
        <v>40</v>
      </c>
      <c r="H30" s="351" t="str">
        <f>+IF(Proc!B30="HPL","DAYNITE","")</f>
        <v/>
      </c>
      <c r="I30" s="351"/>
      <c r="J30" s="351"/>
    </row>
    <row r="31" spans="2:10" ht="12.75" customHeight="1">
      <c r="B31" s="351" t="s">
        <v>183</v>
      </c>
      <c r="C31" s="351" t="s">
        <v>46</v>
      </c>
      <c r="D31" s="351" t="s">
        <v>642</v>
      </c>
      <c r="E31" s="351" t="s">
        <v>643</v>
      </c>
      <c r="F31" s="351" t="s">
        <v>182</v>
      </c>
      <c r="G31" s="351" t="s">
        <v>40</v>
      </c>
      <c r="H31" s="351" t="str">
        <f>+IF(Proc!B31="HPL","DAYNITE","")</f>
        <v/>
      </c>
      <c r="I31" s="351"/>
      <c r="J31" s="351"/>
    </row>
    <row r="32" spans="2:10" ht="12.75" customHeight="1">
      <c r="B32" s="351" t="s">
        <v>184</v>
      </c>
      <c r="C32" s="351" t="s">
        <v>46</v>
      </c>
      <c r="D32" s="351" t="s">
        <v>90</v>
      </c>
      <c r="E32" s="351" t="s">
        <v>91</v>
      </c>
      <c r="F32" s="351" t="s">
        <v>182</v>
      </c>
      <c r="G32" s="351" t="s">
        <v>40</v>
      </c>
      <c r="H32" s="351" t="str">
        <f>+IF(Proc!B32="HPL","DAYNITE","")</f>
        <v/>
      </c>
      <c r="I32" s="351"/>
      <c r="J32" s="351"/>
    </row>
    <row r="33" spans="2:10" ht="12.75" customHeight="1">
      <c r="B33" s="351" t="s">
        <v>184</v>
      </c>
      <c r="C33" s="351" t="s">
        <v>46</v>
      </c>
      <c r="D33" s="351" t="s">
        <v>326</v>
      </c>
      <c r="E33" s="351" t="s">
        <v>327</v>
      </c>
      <c r="F33" s="351" t="s">
        <v>182</v>
      </c>
      <c r="G33" s="351" t="s">
        <v>40</v>
      </c>
      <c r="H33" s="351" t="str">
        <f>+IF(Proc!B33="HPL","DAYNITE","")</f>
        <v/>
      </c>
      <c r="I33" s="351"/>
      <c r="J33" s="351"/>
    </row>
    <row r="34" spans="2:10" ht="12.75" customHeight="1">
      <c r="B34" s="351" t="s">
        <v>184</v>
      </c>
      <c r="C34" s="351" t="s">
        <v>46</v>
      </c>
      <c r="D34" s="351" t="s">
        <v>92</v>
      </c>
      <c r="E34" s="351" t="s">
        <v>93</v>
      </c>
      <c r="F34" s="351" t="s">
        <v>182</v>
      </c>
      <c r="G34" s="351" t="s">
        <v>40</v>
      </c>
      <c r="H34" s="351" t="str">
        <f>+IF(Proc!B34="HPL","DAYNITE","")</f>
        <v/>
      </c>
      <c r="I34" s="351"/>
      <c r="J34" s="351"/>
    </row>
    <row r="35" spans="2:10" ht="12.75" customHeight="1">
      <c r="B35" s="351" t="s">
        <v>183</v>
      </c>
      <c r="C35" s="351" t="s">
        <v>46</v>
      </c>
      <c r="D35" s="351" t="s">
        <v>95</v>
      </c>
      <c r="E35" s="351" t="s">
        <v>96</v>
      </c>
      <c r="F35" s="351" t="s">
        <v>182</v>
      </c>
      <c r="G35" s="351" t="s">
        <v>40</v>
      </c>
      <c r="H35" s="351" t="str">
        <f>+IF(Proc!B35="HPL","DAYNITE","")</f>
        <v/>
      </c>
      <c r="I35" s="351"/>
      <c r="J35" s="351"/>
    </row>
    <row r="36" spans="2:10" ht="12.75" customHeight="1">
      <c r="B36" s="351" t="s">
        <v>183</v>
      </c>
      <c r="C36" s="351" t="s">
        <v>46</v>
      </c>
      <c r="D36" s="351" t="s">
        <v>98</v>
      </c>
      <c r="E36" s="351" t="s">
        <v>99</v>
      </c>
      <c r="F36" s="351" t="s">
        <v>182</v>
      </c>
      <c r="G36" s="351" t="s">
        <v>40</v>
      </c>
      <c r="H36" s="351" t="str">
        <f>+IF(Proc!B36="HPL","DAYNITE","")</f>
        <v/>
      </c>
      <c r="I36" s="351"/>
      <c r="J36" s="351"/>
    </row>
    <row r="37" spans="2:10" s="370" customFormat="1" ht="12.75" customHeight="1">
      <c r="B37" s="371" t="s">
        <v>183</v>
      </c>
      <c r="C37" s="371" t="s">
        <v>46</v>
      </c>
      <c r="D37" s="371" t="s">
        <v>680</v>
      </c>
      <c r="E37" s="371" t="s">
        <v>681</v>
      </c>
      <c r="F37" s="371" t="s">
        <v>182</v>
      </c>
      <c r="G37" s="371" t="s">
        <v>40</v>
      </c>
      <c r="H37" s="371" t="s">
        <v>48</v>
      </c>
      <c r="I37" s="371"/>
      <c r="J37" s="371"/>
    </row>
    <row r="38" spans="2:10" ht="12.75" customHeight="1">
      <c r="B38" s="351" t="s">
        <v>185</v>
      </c>
      <c r="C38" s="351" t="s">
        <v>46</v>
      </c>
      <c r="D38" s="351" t="s">
        <v>626</v>
      </c>
      <c r="E38" s="351" t="s">
        <v>627</v>
      </c>
      <c r="F38" s="351" t="s">
        <v>182</v>
      </c>
      <c r="G38" s="351" t="s">
        <v>40</v>
      </c>
      <c r="H38" s="351" t="str">
        <f>+IF(Proc!B38="HPL","DAYNITE","")</f>
        <v>DAYNITE</v>
      </c>
      <c r="I38" s="351"/>
      <c r="J38" s="351"/>
    </row>
    <row r="39" spans="2:10" ht="12.75" customHeight="1">
      <c r="B39" s="351" t="s">
        <v>185</v>
      </c>
      <c r="C39" s="351" t="s">
        <v>46</v>
      </c>
      <c r="D39" s="351" t="s">
        <v>102</v>
      </c>
      <c r="E39" s="351" t="s">
        <v>103</v>
      </c>
      <c r="F39" s="351" t="s">
        <v>182</v>
      </c>
      <c r="G39" s="351" t="s">
        <v>40</v>
      </c>
      <c r="H39" s="351" t="str">
        <f>+IF(Proc!B39="HPL","DAYNITE","")</f>
        <v>DAYNITE</v>
      </c>
      <c r="I39" s="351"/>
      <c r="J39" s="351"/>
    </row>
    <row r="40" spans="2:10" ht="12.75" customHeight="1">
      <c r="B40" s="351" t="s">
        <v>185</v>
      </c>
      <c r="C40" s="351" t="s">
        <v>46</v>
      </c>
      <c r="D40" s="351" t="s">
        <v>644</v>
      </c>
      <c r="E40" s="351" t="s">
        <v>645</v>
      </c>
      <c r="F40" s="351" t="s">
        <v>182</v>
      </c>
      <c r="G40" s="351" t="s">
        <v>40</v>
      </c>
      <c r="H40" s="351" t="str">
        <f>+IF(Proc!B40="HPL","DAYNITE","")</f>
        <v>DAYNITE</v>
      </c>
      <c r="I40" s="351"/>
      <c r="J40" s="351"/>
    </row>
    <row r="41" spans="2:10" ht="12.75" customHeight="1">
      <c r="B41" s="351" t="s">
        <v>185</v>
      </c>
      <c r="C41" s="351" t="s">
        <v>46</v>
      </c>
      <c r="D41" s="351" t="s">
        <v>104</v>
      </c>
      <c r="E41" s="351" t="s">
        <v>105</v>
      </c>
      <c r="F41" s="351" t="s">
        <v>182</v>
      </c>
      <c r="G41" s="351" t="s">
        <v>40</v>
      </c>
      <c r="H41" s="351" t="str">
        <f>+IF(Proc!B41="HPL","DAYNITE","")</f>
        <v>DAYNITE</v>
      </c>
      <c r="I41" s="351"/>
      <c r="J41" s="351"/>
    </row>
    <row r="42" spans="2:10" ht="12.75" customHeight="1">
      <c r="B42" s="351" t="s">
        <v>185</v>
      </c>
      <c r="C42" s="351" t="s">
        <v>46</v>
      </c>
      <c r="D42" s="351" t="s">
        <v>338</v>
      </c>
      <c r="E42" s="351" t="s">
        <v>339</v>
      </c>
      <c r="F42" s="351" t="s">
        <v>182</v>
      </c>
      <c r="G42" s="351" t="s">
        <v>40</v>
      </c>
      <c r="H42" s="351" t="str">
        <f>+IF(Proc!B42="HPL","DAYNITE","")</f>
        <v>DAYNITE</v>
      </c>
      <c r="I42" s="351"/>
      <c r="J42" s="351"/>
    </row>
    <row r="43" spans="2:10" ht="12.75" customHeight="1">
      <c r="B43" s="351" t="s">
        <v>185</v>
      </c>
      <c r="C43" s="351" t="s">
        <v>46</v>
      </c>
      <c r="D43" s="351" t="s">
        <v>646</v>
      </c>
      <c r="E43" s="351" t="s">
        <v>647</v>
      </c>
      <c r="F43" s="351" t="s">
        <v>182</v>
      </c>
      <c r="G43" s="351" t="s">
        <v>40</v>
      </c>
      <c r="H43" s="351" t="str">
        <f>+IF(Proc!B43="HPL","DAYNITE","")</f>
        <v>DAYNITE</v>
      </c>
      <c r="I43" s="351"/>
      <c r="J43" s="351"/>
    </row>
    <row r="44" spans="2:10" ht="12.75" customHeight="1">
      <c r="B44" s="351" t="s">
        <v>185</v>
      </c>
      <c r="C44" s="351" t="s">
        <v>46</v>
      </c>
      <c r="D44" s="351" t="s">
        <v>630</v>
      </c>
      <c r="E44" s="351" t="s">
        <v>631</v>
      </c>
      <c r="F44" s="351" t="s">
        <v>182</v>
      </c>
      <c r="G44" s="351" t="s">
        <v>40</v>
      </c>
      <c r="H44" s="351" t="str">
        <f>+IF(Proc!B44="HPL","DAYNITE","")</f>
        <v>DAYNITE</v>
      </c>
      <c r="I44" s="351"/>
      <c r="J44" s="351"/>
    </row>
    <row r="45" spans="2:10" ht="12.75" customHeight="1">
      <c r="B45" s="351" t="s">
        <v>185</v>
      </c>
      <c r="C45" s="351" t="s">
        <v>46</v>
      </c>
      <c r="D45" s="351" t="s">
        <v>106</v>
      </c>
      <c r="E45" s="351" t="s">
        <v>107</v>
      </c>
      <c r="F45" s="351" t="s">
        <v>182</v>
      </c>
      <c r="G45" s="351" t="s">
        <v>40</v>
      </c>
      <c r="H45" s="351" t="str">
        <f>+IF(Proc!B45="HPL","DAYNITE","")</f>
        <v>DAYNITE</v>
      </c>
      <c r="I45" s="351"/>
      <c r="J45" s="351"/>
    </row>
    <row r="46" spans="2:10" ht="12.75" customHeight="1">
      <c r="B46" s="351" t="s">
        <v>185</v>
      </c>
      <c r="C46" s="351" t="s">
        <v>46</v>
      </c>
      <c r="D46" s="351" t="s">
        <v>108</v>
      </c>
      <c r="E46" s="351" t="s">
        <v>109</v>
      </c>
      <c r="F46" s="351" t="s">
        <v>182</v>
      </c>
      <c r="G46" s="351" t="s">
        <v>40</v>
      </c>
      <c r="H46" s="351" t="str">
        <f>+IF(Proc!B46="HPL","DAYNITE","")</f>
        <v>DAYNITE</v>
      </c>
      <c r="I46" s="351"/>
      <c r="J46" s="351"/>
    </row>
    <row r="47" spans="2:10" ht="12.75" customHeight="1">
      <c r="B47" s="351" t="s">
        <v>185</v>
      </c>
      <c r="C47" s="351" t="s">
        <v>46</v>
      </c>
      <c r="D47" s="351" t="s">
        <v>110</v>
      </c>
      <c r="E47" s="351" t="s">
        <v>111</v>
      </c>
      <c r="F47" s="351" t="s">
        <v>182</v>
      </c>
      <c r="G47" s="351" t="s">
        <v>40</v>
      </c>
      <c r="H47" s="351" t="str">
        <f>+IF(Proc!B47="HPL","DAYNITE","")</f>
        <v>DAYNITE</v>
      </c>
      <c r="I47" s="351"/>
      <c r="J47" s="351"/>
    </row>
    <row r="48" spans="2:10" ht="12.75" customHeight="1">
      <c r="B48" s="351" t="s">
        <v>185</v>
      </c>
      <c r="C48" s="351" t="s">
        <v>46</v>
      </c>
      <c r="D48" s="351" t="s">
        <v>112</v>
      </c>
      <c r="E48" s="351" t="s">
        <v>113</v>
      </c>
      <c r="F48" s="351" t="s">
        <v>182</v>
      </c>
      <c r="G48" s="351" t="s">
        <v>40</v>
      </c>
      <c r="H48" s="351" t="str">
        <f>+IF(Proc!B48="HPL","DAYNITE","")</f>
        <v>DAYNITE</v>
      </c>
      <c r="I48" s="351"/>
      <c r="J48" s="351"/>
    </row>
    <row r="49" spans="2:10" ht="12.75" customHeight="1">
      <c r="B49" s="351" t="s">
        <v>185</v>
      </c>
      <c r="C49" s="351" t="s">
        <v>46</v>
      </c>
      <c r="D49" s="351" t="s">
        <v>114</v>
      </c>
      <c r="E49" s="351" t="s">
        <v>115</v>
      </c>
      <c r="F49" s="351" t="s">
        <v>182</v>
      </c>
      <c r="G49" s="351" t="s">
        <v>40</v>
      </c>
      <c r="H49" s="351" t="str">
        <f>+IF(Proc!B49="HPL","DAYNITE","")</f>
        <v>DAYNITE</v>
      </c>
      <c r="I49" s="351"/>
      <c r="J49" s="351"/>
    </row>
    <row r="50" spans="2:10" ht="12.75" customHeight="1">
      <c r="B50" s="351" t="s">
        <v>185</v>
      </c>
      <c r="C50" s="351" t="s">
        <v>46</v>
      </c>
      <c r="D50" s="351" t="s">
        <v>116</v>
      </c>
      <c r="E50" s="351" t="s">
        <v>117</v>
      </c>
      <c r="F50" s="351" t="s">
        <v>182</v>
      </c>
      <c r="G50" s="351" t="s">
        <v>40</v>
      </c>
      <c r="H50" s="351" t="str">
        <f>+IF(Proc!B50="HPL","DAYNITE","")</f>
        <v>DAYNITE</v>
      </c>
      <c r="I50" s="351"/>
      <c r="J50" s="351"/>
    </row>
    <row r="51" spans="2:10" ht="12.75" customHeight="1">
      <c r="B51" s="351" t="s">
        <v>185</v>
      </c>
      <c r="C51" s="351" t="s">
        <v>46</v>
      </c>
      <c r="D51" s="351" t="s">
        <v>118</v>
      </c>
      <c r="E51" s="351" t="s">
        <v>119</v>
      </c>
      <c r="F51" s="351" t="s">
        <v>182</v>
      </c>
      <c r="G51" s="351" t="s">
        <v>40</v>
      </c>
      <c r="H51" s="351" t="str">
        <f>+IF(Proc!B51="HPL","DAYNITE","")</f>
        <v>DAYNITE</v>
      </c>
      <c r="I51" s="351"/>
      <c r="J51" s="351"/>
    </row>
    <row r="52" spans="2:10" ht="12.75" customHeight="1">
      <c r="B52" s="351" t="s">
        <v>185</v>
      </c>
      <c r="C52" s="351" t="s">
        <v>46</v>
      </c>
      <c r="D52" s="351" t="s">
        <v>636</v>
      </c>
      <c r="E52" s="351" t="s">
        <v>637</v>
      </c>
      <c r="F52" s="351" t="s">
        <v>182</v>
      </c>
      <c r="G52" s="351" t="s">
        <v>40</v>
      </c>
      <c r="H52" s="351" t="str">
        <f>+IF(Proc!B52="HPL","DAYNITE","")</f>
        <v>DAYNITE</v>
      </c>
      <c r="I52" s="351"/>
      <c r="J52" s="351"/>
    </row>
    <row r="53" spans="2:10" ht="12.75" customHeight="1">
      <c r="B53" s="351" t="s">
        <v>185</v>
      </c>
      <c r="C53" s="351" t="s">
        <v>46</v>
      </c>
      <c r="D53" s="351" t="s">
        <v>638</v>
      </c>
      <c r="E53" s="351" t="s">
        <v>639</v>
      </c>
      <c r="F53" s="351" t="s">
        <v>182</v>
      </c>
      <c r="G53" s="351" t="s">
        <v>40</v>
      </c>
      <c r="H53" s="351" t="str">
        <f>+IF(Proc!B53="HPL","DAYNITE","")</f>
        <v>DAYNITE</v>
      </c>
      <c r="I53" s="351"/>
      <c r="J53" s="351"/>
    </row>
    <row r="54" spans="2:10" ht="12.75" customHeight="1">
      <c r="B54" s="351" t="s">
        <v>185</v>
      </c>
      <c r="C54" s="351" t="s">
        <v>46</v>
      </c>
      <c r="D54" s="351" t="s">
        <v>123</v>
      </c>
      <c r="E54" s="351" t="s">
        <v>124</v>
      </c>
      <c r="F54" s="351" t="s">
        <v>182</v>
      </c>
      <c r="G54" s="351" t="s">
        <v>40</v>
      </c>
      <c r="H54" s="351" t="str">
        <f>+IF(Proc!B54="HPL","DAYNITE","")</f>
        <v>DAYNITE</v>
      </c>
      <c r="I54" s="351"/>
      <c r="J54" s="351"/>
    </row>
    <row r="55" spans="2:10" ht="12.75" customHeight="1">
      <c r="B55" s="351" t="s">
        <v>185</v>
      </c>
      <c r="C55" s="351" t="s">
        <v>46</v>
      </c>
      <c r="D55" s="351" t="s">
        <v>125</v>
      </c>
      <c r="E55" s="351" t="s">
        <v>126</v>
      </c>
      <c r="F55" s="351" t="s">
        <v>182</v>
      </c>
      <c r="G55" s="351" t="s">
        <v>40</v>
      </c>
      <c r="H55" s="351" t="str">
        <f>+IF(Proc!B55="HPL","DAYNITE","")</f>
        <v>DAYNITE</v>
      </c>
      <c r="I55" s="351"/>
      <c r="J55" s="351"/>
    </row>
    <row r="56" spans="2:10" ht="12.75" customHeight="1">
      <c r="B56" s="351" t="s">
        <v>184</v>
      </c>
      <c r="C56" s="351" t="s">
        <v>305</v>
      </c>
      <c r="D56" s="351" t="s">
        <v>51</v>
      </c>
      <c r="E56" s="351" t="s">
        <v>52</v>
      </c>
      <c r="F56" s="351" t="s">
        <v>182</v>
      </c>
      <c r="G56" s="351" t="s">
        <v>40</v>
      </c>
      <c r="H56" s="351" t="str">
        <f>+IF(Proc!B56="HPL","DAYNITE","")</f>
        <v/>
      </c>
      <c r="I56" s="351"/>
      <c r="J56" s="351"/>
    </row>
    <row r="57" spans="2:10" ht="12.75" customHeight="1">
      <c r="B57" s="351" t="s">
        <v>184</v>
      </c>
      <c r="C57" s="351" t="s">
        <v>305</v>
      </c>
      <c r="D57" s="351" t="s">
        <v>306</v>
      </c>
      <c r="E57" s="351" t="s">
        <v>307</v>
      </c>
      <c r="F57" s="351" t="s">
        <v>182</v>
      </c>
      <c r="G57" s="351" t="s">
        <v>40</v>
      </c>
      <c r="H57" s="351" t="str">
        <f>+IF(Proc!B57="HPL","DAYNITE","")</f>
        <v/>
      </c>
      <c r="I57" s="351"/>
      <c r="J57" s="351"/>
    </row>
    <row r="58" spans="2:10" ht="12.75" customHeight="1">
      <c r="B58" s="351" t="s">
        <v>184</v>
      </c>
      <c r="C58" s="351" t="s">
        <v>305</v>
      </c>
      <c r="D58" s="351" t="s">
        <v>308</v>
      </c>
      <c r="E58" s="351" t="s">
        <v>309</v>
      </c>
      <c r="F58" s="351" t="s">
        <v>182</v>
      </c>
      <c r="G58" s="351" t="s">
        <v>40</v>
      </c>
      <c r="H58" s="351" t="str">
        <f>+IF(Proc!B58="HPL","DAYNITE","")</f>
        <v/>
      </c>
      <c r="I58" s="351"/>
      <c r="J58" s="351"/>
    </row>
    <row r="59" spans="2:10" ht="12.75" customHeight="1">
      <c r="B59" s="351" t="s">
        <v>184</v>
      </c>
      <c r="C59" s="351" t="s">
        <v>305</v>
      </c>
      <c r="D59" s="351" t="s">
        <v>67</v>
      </c>
      <c r="E59" s="351" t="s">
        <v>68</v>
      </c>
      <c r="F59" s="351" t="s">
        <v>182</v>
      </c>
      <c r="G59" s="351" t="s">
        <v>40</v>
      </c>
      <c r="H59" s="351" t="str">
        <f>+IF(Proc!B59="HPL","DAYNITE","")</f>
        <v/>
      </c>
      <c r="I59" s="351"/>
      <c r="J59" s="351"/>
    </row>
    <row r="60" spans="2:10" ht="12.75" customHeight="1">
      <c r="B60" s="351" t="s">
        <v>184</v>
      </c>
      <c r="C60" s="351" t="s">
        <v>305</v>
      </c>
      <c r="D60" s="351" t="s">
        <v>310</v>
      </c>
      <c r="E60" s="351" t="s">
        <v>311</v>
      </c>
      <c r="F60" s="351" t="s">
        <v>182</v>
      </c>
      <c r="G60" s="351" t="s">
        <v>40</v>
      </c>
      <c r="H60" s="351" t="str">
        <f>+IF(Proc!B60="HPL","DAYNITE","")</f>
        <v/>
      </c>
      <c r="I60" s="351"/>
      <c r="J60" s="351"/>
    </row>
    <row r="61" spans="2:10" ht="12.75" customHeight="1">
      <c r="B61" s="351" t="s">
        <v>184</v>
      </c>
      <c r="C61" s="351" t="s">
        <v>305</v>
      </c>
      <c r="D61" s="351" t="s">
        <v>69</v>
      </c>
      <c r="E61" s="351" t="s">
        <v>70</v>
      </c>
      <c r="F61" s="351" t="s">
        <v>182</v>
      </c>
      <c r="G61" s="351" t="s">
        <v>40</v>
      </c>
      <c r="H61" s="351" t="str">
        <f>+IF(Proc!B61="HPL","DAYNITE","")</f>
        <v/>
      </c>
      <c r="I61" s="351"/>
      <c r="J61" s="351"/>
    </row>
    <row r="62" spans="2:10" ht="12.75" customHeight="1">
      <c r="B62" s="351" t="s">
        <v>184</v>
      </c>
      <c r="C62" s="351" t="s">
        <v>305</v>
      </c>
      <c r="D62" s="351" t="s">
        <v>312</v>
      </c>
      <c r="E62" s="351" t="s">
        <v>313</v>
      </c>
      <c r="F62" s="351" t="s">
        <v>182</v>
      </c>
      <c r="G62" s="351" t="s">
        <v>40</v>
      </c>
      <c r="H62" s="351" t="str">
        <f>+IF(Proc!B62="HPL","DAYNITE","")</f>
        <v/>
      </c>
      <c r="I62" s="351"/>
      <c r="J62" s="351"/>
    </row>
    <row r="63" spans="2:10" ht="12.75" customHeight="1">
      <c r="B63" s="351" t="s">
        <v>184</v>
      </c>
      <c r="C63" s="351" t="s">
        <v>305</v>
      </c>
      <c r="D63" s="351" t="s">
        <v>314</v>
      </c>
      <c r="E63" s="351" t="s">
        <v>315</v>
      </c>
      <c r="F63" s="351" t="s">
        <v>182</v>
      </c>
      <c r="G63" s="351" t="s">
        <v>40</v>
      </c>
      <c r="H63" s="351" t="str">
        <f>+IF(Proc!B63="HPL","DAYNITE","")</f>
        <v/>
      </c>
      <c r="I63" s="351"/>
      <c r="J63" s="351"/>
    </row>
    <row r="64" spans="2:10" ht="12.75" customHeight="1">
      <c r="B64" s="351" t="s">
        <v>184</v>
      </c>
      <c r="C64" s="351" t="s">
        <v>305</v>
      </c>
      <c r="D64" s="351" t="s">
        <v>78</v>
      </c>
      <c r="E64" s="351" t="s">
        <v>79</v>
      </c>
      <c r="F64" s="351" t="s">
        <v>182</v>
      </c>
      <c r="G64" s="351" t="s">
        <v>40</v>
      </c>
      <c r="H64" s="351" t="str">
        <f>+IF(Proc!B64="HPL","DAYNITE","")</f>
        <v/>
      </c>
      <c r="I64" s="351"/>
      <c r="J64" s="351"/>
    </row>
    <row r="65" spans="2:10" ht="12.75" customHeight="1">
      <c r="B65" s="351" t="s">
        <v>184</v>
      </c>
      <c r="C65" s="351" t="s">
        <v>305</v>
      </c>
      <c r="D65" s="351" t="s">
        <v>80</v>
      </c>
      <c r="E65" s="351" t="s">
        <v>81</v>
      </c>
      <c r="F65" s="351" t="s">
        <v>182</v>
      </c>
      <c r="G65" s="351" t="s">
        <v>40</v>
      </c>
      <c r="H65" s="351" t="str">
        <f>+IF(Proc!B65="HPL","DAYNITE","")</f>
        <v/>
      </c>
      <c r="I65" s="351"/>
      <c r="J65" s="351"/>
    </row>
    <row r="66" spans="2:10" ht="12.75" customHeight="1">
      <c r="B66" s="351" t="s">
        <v>184</v>
      </c>
      <c r="C66" s="351" t="s">
        <v>305</v>
      </c>
      <c r="D66" s="351" t="s">
        <v>316</v>
      </c>
      <c r="E66" s="351" t="s">
        <v>317</v>
      </c>
      <c r="F66" s="351" t="s">
        <v>182</v>
      </c>
      <c r="G66" s="351" t="s">
        <v>40</v>
      </c>
      <c r="H66" s="351" t="str">
        <f>+IF(Proc!B66="HPL","DAYNITE","")</f>
        <v/>
      </c>
      <c r="I66" s="351"/>
      <c r="J66" s="351"/>
    </row>
    <row r="67" spans="2:10" ht="12.75" customHeight="1">
      <c r="B67" s="351" t="s">
        <v>184</v>
      </c>
      <c r="C67" s="351" t="s">
        <v>305</v>
      </c>
      <c r="D67" s="351" t="s">
        <v>318</v>
      </c>
      <c r="E67" s="351" t="s">
        <v>319</v>
      </c>
      <c r="F67" s="351" t="s">
        <v>182</v>
      </c>
      <c r="G67" s="351" t="s">
        <v>40</v>
      </c>
      <c r="H67" s="351" t="str">
        <f>+IF(Proc!B67="HPL","DAYNITE","")</f>
        <v/>
      </c>
      <c r="I67" s="351"/>
      <c r="J67" s="351"/>
    </row>
    <row r="68" spans="2:10" ht="12.75" customHeight="1">
      <c r="B68" s="351" t="s">
        <v>184</v>
      </c>
      <c r="C68" s="351" t="s">
        <v>305</v>
      </c>
      <c r="D68" s="351" t="s">
        <v>320</v>
      </c>
      <c r="E68" s="351" t="s">
        <v>321</v>
      </c>
      <c r="F68" s="351" t="s">
        <v>182</v>
      </c>
      <c r="G68" s="351" t="s">
        <v>40</v>
      </c>
      <c r="H68" s="351" t="str">
        <f>+IF(Proc!B68="HPL","DAYNITE","")</f>
        <v/>
      </c>
      <c r="I68" s="351"/>
      <c r="J68" s="351"/>
    </row>
    <row r="69" spans="2:10" ht="12.75" customHeight="1">
      <c r="B69" s="351" t="s">
        <v>184</v>
      </c>
      <c r="C69" s="351" t="s">
        <v>305</v>
      </c>
      <c r="D69" s="351" t="s">
        <v>84</v>
      </c>
      <c r="E69" s="351" t="s">
        <v>85</v>
      </c>
      <c r="F69" s="351" t="s">
        <v>182</v>
      </c>
      <c r="G69" s="351" t="s">
        <v>40</v>
      </c>
      <c r="H69" s="351" t="str">
        <f>+IF(Proc!B69="HPL","DAYNITE","")</f>
        <v/>
      </c>
      <c r="I69" s="351"/>
      <c r="J69" s="351"/>
    </row>
    <row r="70" spans="2:10" ht="12.75" customHeight="1">
      <c r="B70" s="351" t="s">
        <v>184</v>
      </c>
      <c r="C70" s="351" t="s">
        <v>305</v>
      </c>
      <c r="D70" s="351" t="s">
        <v>322</v>
      </c>
      <c r="E70" s="351" t="s">
        <v>323</v>
      </c>
      <c r="F70" s="351" t="s">
        <v>182</v>
      </c>
      <c r="G70" s="351" t="s">
        <v>40</v>
      </c>
      <c r="H70" s="351" t="str">
        <f>+IF(Proc!B70="HPL","DAYNITE","")</f>
        <v/>
      </c>
      <c r="I70" s="351"/>
      <c r="J70" s="351"/>
    </row>
    <row r="71" spans="2:10" ht="12.75" customHeight="1">
      <c r="B71" s="351" t="s">
        <v>183</v>
      </c>
      <c r="C71" s="351" t="s">
        <v>305</v>
      </c>
      <c r="D71" s="351" t="s">
        <v>615</v>
      </c>
      <c r="E71" s="351" t="s">
        <v>616</v>
      </c>
      <c r="F71" s="351" t="s">
        <v>182</v>
      </c>
      <c r="G71" s="351" t="s">
        <v>40</v>
      </c>
      <c r="H71" s="351" t="str">
        <f>+IF(Proc!B71="HPL","DAYNITE","")</f>
        <v/>
      </c>
      <c r="I71" s="351"/>
      <c r="J71" s="351"/>
    </row>
    <row r="72" spans="2:10" ht="12.75" customHeight="1">
      <c r="B72" s="351" t="s">
        <v>184</v>
      </c>
      <c r="C72" s="351" t="s">
        <v>305</v>
      </c>
      <c r="D72" s="351" t="s">
        <v>88</v>
      </c>
      <c r="E72" s="351" t="s">
        <v>89</v>
      </c>
      <c r="F72" s="351" t="s">
        <v>182</v>
      </c>
      <c r="G72" s="351" t="s">
        <v>40</v>
      </c>
      <c r="H72" s="351" t="str">
        <f>+IF(Proc!B72="HPL","DAYNITE","")</f>
        <v/>
      </c>
      <c r="I72" s="351"/>
      <c r="J72" s="351"/>
    </row>
    <row r="73" spans="2:10" ht="12.75" customHeight="1">
      <c r="B73" s="351" t="s">
        <v>183</v>
      </c>
      <c r="C73" s="351" t="s">
        <v>305</v>
      </c>
      <c r="D73" s="351" t="s">
        <v>617</v>
      </c>
      <c r="E73" s="351" t="s">
        <v>618</v>
      </c>
      <c r="F73" s="351" t="s">
        <v>182</v>
      </c>
      <c r="G73" s="351" t="s">
        <v>40</v>
      </c>
      <c r="H73" s="351" t="str">
        <f>+IF(Proc!B73="HPL","DAYNITE","")</f>
        <v/>
      </c>
      <c r="I73" s="351"/>
      <c r="J73" s="351"/>
    </row>
    <row r="74" spans="2:10" ht="12.75" customHeight="1">
      <c r="B74" s="351" t="s">
        <v>183</v>
      </c>
      <c r="C74" s="351" t="s">
        <v>305</v>
      </c>
      <c r="D74" s="351" t="s">
        <v>619</v>
      </c>
      <c r="E74" s="351" t="s">
        <v>620</v>
      </c>
      <c r="F74" s="351" t="s">
        <v>182</v>
      </c>
      <c r="G74" s="351" t="s">
        <v>40</v>
      </c>
      <c r="H74" s="351" t="str">
        <f>+IF(Proc!B74="HPL","DAYNITE","")</f>
        <v/>
      </c>
      <c r="I74" s="351"/>
      <c r="J74" s="351"/>
    </row>
    <row r="75" spans="2:10" ht="12.75" customHeight="1">
      <c r="B75" s="351" t="s">
        <v>184</v>
      </c>
      <c r="C75" s="351" t="s">
        <v>305</v>
      </c>
      <c r="D75" s="351" t="s">
        <v>621</v>
      </c>
      <c r="E75" s="351" t="s">
        <v>622</v>
      </c>
      <c r="F75" s="351" t="s">
        <v>182</v>
      </c>
      <c r="G75" s="351" t="s">
        <v>40</v>
      </c>
      <c r="H75" s="351" t="str">
        <f>+IF(Proc!B75="HPL","DAYNITE","")</f>
        <v/>
      </c>
      <c r="I75" s="351"/>
      <c r="J75" s="351"/>
    </row>
    <row r="76" spans="2:10" ht="12.75" customHeight="1">
      <c r="B76" s="351" t="s">
        <v>184</v>
      </c>
      <c r="C76" s="351" t="s">
        <v>305</v>
      </c>
      <c r="D76" s="351" t="s">
        <v>90</v>
      </c>
      <c r="E76" s="351" t="s">
        <v>91</v>
      </c>
      <c r="F76" s="351" t="s">
        <v>182</v>
      </c>
      <c r="G76" s="351" t="s">
        <v>40</v>
      </c>
      <c r="H76" s="351" t="str">
        <f>+IF(Proc!B76="HPL","DAYNITE","")</f>
        <v/>
      </c>
      <c r="I76" s="351"/>
      <c r="J76" s="351"/>
    </row>
    <row r="77" spans="2:10" ht="12.75" customHeight="1">
      <c r="B77" s="351" t="s">
        <v>184</v>
      </c>
      <c r="C77" s="351" t="s">
        <v>305</v>
      </c>
      <c r="D77" s="351" t="s">
        <v>324</v>
      </c>
      <c r="E77" s="351" t="s">
        <v>325</v>
      </c>
      <c r="F77" s="351" t="s">
        <v>182</v>
      </c>
      <c r="G77" s="351" t="s">
        <v>40</v>
      </c>
      <c r="H77" s="351" t="str">
        <f>+IF(Proc!B77="HPL","DAYNITE","")</f>
        <v/>
      </c>
      <c r="I77" s="351"/>
      <c r="J77" s="351"/>
    </row>
    <row r="78" spans="2:10" ht="12.75" customHeight="1">
      <c r="B78" s="351" t="s">
        <v>184</v>
      </c>
      <c r="C78" s="351" t="s">
        <v>305</v>
      </c>
      <c r="D78" s="351" t="s">
        <v>623</v>
      </c>
      <c r="E78" s="351" t="s">
        <v>624</v>
      </c>
      <c r="F78" s="351" t="s">
        <v>182</v>
      </c>
      <c r="G78" s="351" t="s">
        <v>40</v>
      </c>
      <c r="H78" s="351" t="str">
        <f>+IF(Proc!B78="HPL","DAYNITE","")</f>
        <v/>
      </c>
      <c r="I78" s="351"/>
      <c r="J78" s="351"/>
    </row>
    <row r="79" spans="2:10" ht="12.75" customHeight="1">
      <c r="B79" s="351" t="s">
        <v>184</v>
      </c>
      <c r="C79" s="351" t="s">
        <v>305</v>
      </c>
      <c r="D79" s="351" t="s">
        <v>326</v>
      </c>
      <c r="E79" s="351" t="s">
        <v>327</v>
      </c>
      <c r="F79" s="351" t="s">
        <v>182</v>
      </c>
      <c r="G79" s="351" t="s">
        <v>40</v>
      </c>
      <c r="H79" s="351" t="str">
        <f>+IF(Proc!B79="HPL","DAYNITE","")</f>
        <v/>
      </c>
      <c r="I79" s="351"/>
      <c r="J79" s="351"/>
    </row>
    <row r="80" spans="2:10" ht="12.75" customHeight="1">
      <c r="B80" s="351" t="s">
        <v>184</v>
      </c>
      <c r="C80" s="351" t="s">
        <v>305</v>
      </c>
      <c r="D80" s="351" t="s">
        <v>328</v>
      </c>
      <c r="E80" s="351" t="s">
        <v>329</v>
      </c>
      <c r="F80" s="351" t="s">
        <v>182</v>
      </c>
      <c r="G80" s="351" t="s">
        <v>40</v>
      </c>
      <c r="H80" s="351" t="str">
        <f>+IF(Proc!B80="HPL","DAYNITE","")</f>
        <v/>
      </c>
      <c r="I80" s="351"/>
      <c r="J80" s="351"/>
    </row>
    <row r="81" spans="2:10" ht="12.75" customHeight="1">
      <c r="B81" s="351" t="s">
        <v>184</v>
      </c>
      <c r="C81" s="351" t="s">
        <v>305</v>
      </c>
      <c r="D81" s="351" t="s">
        <v>92</v>
      </c>
      <c r="E81" s="351" t="s">
        <v>93</v>
      </c>
      <c r="F81" s="351" t="s">
        <v>182</v>
      </c>
      <c r="G81" s="351" t="s">
        <v>40</v>
      </c>
      <c r="H81" s="351" t="str">
        <f>+IF(Proc!B81="HPL","DAYNITE","")</f>
        <v/>
      </c>
      <c r="I81" s="351"/>
      <c r="J81" s="351"/>
    </row>
    <row r="82" spans="2:10" ht="12.75" customHeight="1">
      <c r="B82" s="351" t="s">
        <v>184</v>
      </c>
      <c r="C82" s="351" t="s">
        <v>305</v>
      </c>
      <c r="D82" s="351" t="s">
        <v>94</v>
      </c>
      <c r="E82" s="351" t="s">
        <v>625</v>
      </c>
      <c r="F82" s="351" t="s">
        <v>182</v>
      </c>
      <c r="G82" s="351" t="s">
        <v>40</v>
      </c>
      <c r="H82" s="351" t="str">
        <f>+IF(Proc!B82="HPL","DAYNITE","")</f>
        <v/>
      </c>
      <c r="I82" s="351"/>
      <c r="J82" s="351"/>
    </row>
    <row r="83" spans="2:10" ht="12.75" customHeight="1">
      <c r="B83" s="351" t="s">
        <v>183</v>
      </c>
      <c r="C83" s="351" t="s">
        <v>305</v>
      </c>
      <c r="D83" s="351" t="s">
        <v>95</v>
      </c>
      <c r="E83" s="351" t="s">
        <v>96</v>
      </c>
      <c r="F83" s="351" t="s">
        <v>182</v>
      </c>
      <c r="G83" s="351" t="s">
        <v>40</v>
      </c>
      <c r="H83" s="351" t="str">
        <f>+IF(Proc!B83="HPL","DAYNITE","")</f>
        <v/>
      </c>
      <c r="I83" s="351"/>
      <c r="J83" s="351"/>
    </row>
    <row r="84" spans="2:10" ht="12.75" customHeight="1">
      <c r="B84" s="351" t="s">
        <v>183</v>
      </c>
      <c r="C84" s="351" t="s">
        <v>305</v>
      </c>
      <c r="D84" s="351" t="s">
        <v>98</v>
      </c>
      <c r="E84" s="351" t="s">
        <v>99</v>
      </c>
      <c r="F84" s="351" t="s">
        <v>182</v>
      </c>
      <c r="G84" s="351" t="s">
        <v>40</v>
      </c>
      <c r="H84" s="351" t="str">
        <f>+IF(Proc!B84="HPL","DAYNITE","")</f>
        <v/>
      </c>
      <c r="I84" s="351"/>
      <c r="J84" s="351"/>
    </row>
    <row r="85" spans="2:10" s="370" customFormat="1" ht="12.75" customHeight="1">
      <c r="B85" s="371" t="s">
        <v>183</v>
      </c>
      <c r="C85" s="371" t="s">
        <v>305</v>
      </c>
      <c r="D85" s="371" t="s">
        <v>680</v>
      </c>
      <c r="E85" s="371" t="s">
        <v>681</v>
      </c>
      <c r="F85" s="371" t="s">
        <v>182</v>
      </c>
      <c r="G85" s="371" t="s">
        <v>40</v>
      </c>
      <c r="H85" s="371" t="s">
        <v>48</v>
      </c>
      <c r="I85" s="371"/>
      <c r="J85" s="371"/>
    </row>
    <row r="86" spans="2:10" ht="12.75" customHeight="1">
      <c r="B86" s="351" t="s">
        <v>183</v>
      </c>
      <c r="C86" s="351" t="s">
        <v>305</v>
      </c>
      <c r="D86" s="351" t="s">
        <v>330</v>
      </c>
      <c r="E86" s="351" t="s">
        <v>331</v>
      </c>
      <c r="F86" s="351" t="s">
        <v>182</v>
      </c>
      <c r="G86" s="351" t="s">
        <v>40</v>
      </c>
      <c r="H86" s="351" t="str">
        <f>+IF(Proc!B86="HPL","DAYNITE","")</f>
        <v/>
      </c>
      <c r="I86" s="351"/>
      <c r="J86" s="351"/>
    </row>
    <row r="87" spans="2:10" ht="12.75" customHeight="1">
      <c r="B87" s="351" t="s">
        <v>185</v>
      </c>
      <c r="C87" s="351" t="s">
        <v>305</v>
      </c>
      <c r="D87" s="351" t="s">
        <v>626</v>
      </c>
      <c r="E87" s="351" t="s">
        <v>627</v>
      </c>
      <c r="F87" s="351" t="s">
        <v>182</v>
      </c>
      <c r="G87" s="351" t="s">
        <v>40</v>
      </c>
      <c r="H87" s="351" t="str">
        <f>+IF(Proc!B87="HPL","DAYNITE","")</f>
        <v>DAYNITE</v>
      </c>
      <c r="I87" s="351"/>
      <c r="J87" s="351"/>
    </row>
    <row r="88" spans="2:10" ht="12.75" customHeight="1">
      <c r="B88" s="351" t="s">
        <v>185</v>
      </c>
      <c r="C88" s="351" t="s">
        <v>305</v>
      </c>
      <c r="D88" s="351" t="s">
        <v>332</v>
      </c>
      <c r="E88" s="351" t="s">
        <v>333</v>
      </c>
      <c r="F88" s="351" t="s">
        <v>182</v>
      </c>
      <c r="G88" s="351" t="s">
        <v>40</v>
      </c>
      <c r="H88" s="351" t="str">
        <f>+IF(Proc!B88="HPL","DAYNITE","")</f>
        <v>DAYNITE</v>
      </c>
      <c r="I88" s="351"/>
      <c r="J88" s="351"/>
    </row>
    <row r="89" spans="2:10" ht="12.75" customHeight="1">
      <c r="B89" s="351" t="s">
        <v>185</v>
      </c>
      <c r="C89" s="351" t="s">
        <v>305</v>
      </c>
      <c r="D89" s="351" t="s">
        <v>334</v>
      </c>
      <c r="E89" s="351" t="s">
        <v>335</v>
      </c>
      <c r="F89" s="351" t="s">
        <v>182</v>
      </c>
      <c r="G89" s="351" t="s">
        <v>40</v>
      </c>
      <c r="H89" s="351" t="str">
        <f>+IF(Proc!B89="HPL","DAYNITE","")</f>
        <v>DAYNITE</v>
      </c>
      <c r="I89" s="351"/>
      <c r="J89" s="351"/>
    </row>
    <row r="90" spans="2:10" ht="12.75" customHeight="1">
      <c r="B90" s="351" t="s">
        <v>185</v>
      </c>
      <c r="C90" s="351" t="s">
        <v>305</v>
      </c>
      <c r="D90" s="351" t="s">
        <v>336</v>
      </c>
      <c r="E90" s="351" t="s">
        <v>337</v>
      </c>
      <c r="F90" s="351" t="s">
        <v>182</v>
      </c>
      <c r="G90" s="351" t="s">
        <v>40</v>
      </c>
      <c r="H90" s="351" t="str">
        <f>+IF(Proc!B90="HPL","DAYNITE","")</f>
        <v>DAYNITE</v>
      </c>
      <c r="I90" s="351"/>
      <c r="J90" s="351"/>
    </row>
    <row r="91" spans="2:10" ht="12.75" customHeight="1">
      <c r="B91" s="351" t="s">
        <v>185</v>
      </c>
      <c r="C91" s="351" t="s">
        <v>305</v>
      </c>
      <c r="D91" s="351" t="s">
        <v>100</v>
      </c>
      <c r="E91" s="351" t="s">
        <v>101</v>
      </c>
      <c r="F91" s="351" t="s">
        <v>182</v>
      </c>
      <c r="G91" s="351" t="s">
        <v>40</v>
      </c>
      <c r="H91" s="351" t="str">
        <f>+IF(Proc!B91="HPL","DAYNITE","")</f>
        <v>DAYNITE</v>
      </c>
      <c r="I91" s="351"/>
      <c r="J91" s="351"/>
    </row>
    <row r="92" spans="2:10" ht="12.75" customHeight="1">
      <c r="B92" s="351" t="s">
        <v>185</v>
      </c>
      <c r="C92" s="351" t="s">
        <v>305</v>
      </c>
      <c r="D92" s="351" t="s">
        <v>628</v>
      </c>
      <c r="E92" s="351" t="s">
        <v>629</v>
      </c>
      <c r="F92" s="351" t="s">
        <v>182</v>
      </c>
      <c r="G92" s="351" t="s">
        <v>40</v>
      </c>
      <c r="H92" s="351" t="str">
        <f>+IF(Proc!B92="HPL","DAYNITE","")</f>
        <v>DAYNITE</v>
      </c>
      <c r="I92" s="351"/>
      <c r="J92" s="351"/>
    </row>
    <row r="93" spans="2:10" ht="12.75" customHeight="1">
      <c r="B93" s="351" t="s">
        <v>185</v>
      </c>
      <c r="C93" s="351" t="s">
        <v>305</v>
      </c>
      <c r="D93" s="351" t="s">
        <v>102</v>
      </c>
      <c r="E93" s="351" t="s">
        <v>103</v>
      </c>
      <c r="F93" s="351" t="s">
        <v>182</v>
      </c>
      <c r="G93" s="351" t="s">
        <v>40</v>
      </c>
      <c r="H93" s="351" t="str">
        <f>+IF(Proc!B93="HPL","DAYNITE","")</f>
        <v>DAYNITE</v>
      </c>
      <c r="I93" s="351"/>
      <c r="J93" s="351"/>
    </row>
    <row r="94" spans="2:10" ht="12.75" customHeight="1">
      <c r="B94" s="351" t="s">
        <v>185</v>
      </c>
      <c r="C94" s="351" t="s">
        <v>305</v>
      </c>
      <c r="D94" s="351" t="s">
        <v>338</v>
      </c>
      <c r="E94" s="351" t="s">
        <v>339</v>
      </c>
      <c r="F94" s="351" t="s">
        <v>182</v>
      </c>
      <c r="G94" s="351" t="s">
        <v>40</v>
      </c>
      <c r="H94" s="351" t="str">
        <f>+IF(Proc!B94="HPL","DAYNITE","")</f>
        <v>DAYNITE</v>
      </c>
      <c r="I94" s="351"/>
      <c r="J94" s="351"/>
    </row>
    <row r="95" spans="2:10" ht="12.75" customHeight="1">
      <c r="B95" s="351" t="s">
        <v>185</v>
      </c>
      <c r="C95" s="351" t="s">
        <v>305</v>
      </c>
      <c r="D95" s="351" t="s">
        <v>630</v>
      </c>
      <c r="E95" s="351" t="s">
        <v>631</v>
      </c>
      <c r="F95" s="351" t="s">
        <v>182</v>
      </c>
      <c r="G95" s="351" t="s">
        <v>40</v>
      </c>
      <c r="H95" s="351" t="str">
        <f>+IF(Proc!B95="HPL","DAYNITE","")</f>
        <v>DAYNITE</v>
      </c>
      <c r="I95" s="351"/>
      <c r="J95" s="351"/>
    </row>
    <row r="96" spans="2:10" ht="12.75" customHeight="1">
      <c r="B96" s="351" t="s">
        <v>185</v>
      </c>
      <c r="C96" s="351" t="s">
        <v>305</v>
      </c>
      <c r="D96" s="351" t="s">
        <v>632</v>
      </c>
      <c r="E96" s="351" t="s">
        <v>633</v>
      </c>
      <c r="F96" s="351" t="s">
        <v>182</v>
      </c>
      <c r="G96" s="351" t="s">
        <v>40</v>
      </c>
      <c r="H96" s="351" t="str">
        <f>+IF(Proc!B96="HPL","DAYNITE","")</f>
        <v>DAYNITE</v>
      </c>
      <c r="I96" s="351"/>
      <c r="J96" s="351"/>
    </row>
    <row r="97" spans="2:10" ht="12.75" customHeight="1">
      <c r="B97" s="351" t="s">
        <v>185</v>
      </c>
      <c r="C97" s="351" t="s">
        <v>305</v>
      </c>
      <c r="D97" s="351" t="s">
        <v>634</v>
      </c>
      <c r="E97" s="351" t="s">
        <v>635</v>
      </c>
      <c r="F97" s="351" t="s">
        <v>182</v>
      </c>
      <c r="G97" s="351" t="s">
        <v>40</v>
      </c>
      <c r="H97" s="351" t="str">
        <f>+IF(Proc!B97="HPL","DAYNITE","")</f>
        <v>DAYNITE</v>
      </c>
      <c r="I97" s="351"/>
      <c r="J97" s="351"/>
    </row>
    <row r="98" spans="2:10" ht="12.75" customHeight="1">
      <c r="B98" s="351" t="s">
        <v>185</v>
      </c>
      <c r="C98" s="351" t="s">
        <v>305</v>
      </c>
      <c r="D98" s="351" t="s">
        <v>110</v>
      </c>
      <c r="E98" s="351" t="s">
        <v>111</v>
      </c>
      <c r="F98" s="351" t="s">
        <v>182</v>
      </c>
      <c r="G98" s="351" t="s">
        <v>40</v>
      </c>
      <c r="H98" s="351" t="str">
        <f>+IF(Proc!B98="HPL","DAYNITE","")</f>
        <v>DAYNITE</v>
      </c>
      <c r="I98" s="351"/>
      <c r="J98" s="351"/>
    </row>
    <row r="99" spans="2:10" ht="12.75" customHeight="1">
      <c r="B99" s="351" t="s">
        <v>185</v>
      </c>
      <c r="C99" s="351" t="s">
        <v>305</v>
      </c>
      <c r="D99" s="351" t="s">
        <v>112</v>
      </c>
      <c r="E99" s="351" t="s">
        <v>113</v>
      </c>
      <c r="F99" s="351" t="s">
        <v>182</v>
      </c>
      <c r="G99" s="351" t="s">
        <v>40</v>
      </c>
      <c r="H99" s="351" t="str">
        <f>+IF(Proc!B99="HPL","DAYNITE","")</f>
        <v>DAYNITE</v>
      </c>
      <c r="I99" s="351"/>
      <c r="J99" s="351"/>
    </row>
    <row r="100" spans="2:10" ht="12.75" customHeight="1">
      <c r="B100" s="351" t="s">
        <v>185</v>
      </c>
      <c r="C100" s="351" t="s">
        <v>305</v>
      </c>
      <c r="D100" s="351" t="s">
        <v>114</v>
      </c>
      <c r="E100" s="351" t="s">
        <v>115</v>
      </c>
      <c r="F100" s="351" t="s">
        <v>182</v>
      </c>
      <c r="G100" s="351" t="s">
        <v>40</v>
      </c>
      <c r="H100" s="351" t="str">
        <f>+IF(Proc!B100="HPL","DAYNITE","")</f>
        <v>DAYNITE</v>
      </c>
      <c r="I100" s="351"/>
      <c r="J100" s="351"/>
    </row>
    <row r="101" spans="2:10" ht="12.75" customHeight="1">
      <c r="B101" s="351" t="s">
        <v>185</v>
      </c>
      <c r="C101" s="351" t="s">
        <v>305</v>
      </c>
      <c r="D101" s="351" t="s">
        <v>116</v>
      </c>
      <c r="E101" s="351" t="s">
        <v>117</v>
      </c>
      <c r="F101" s="351" t="s">
        <v>182</v>
      </c>
      <c r="G101" s="351" t="s">
        <v>40</v>
      </c>
      <c r="H101" s="351" t="str">
        <f>+IF(Proc!B101="HPL","DAYNITE","")</f>
        <v>DAYNITE</v>
      </c>
      <c r="I101" s="351"/>
      <c r="J101" s="351"/>
    </row>
    <row r="102" spans="2:10" ht="12.75" customHeight="1">
      <c r="B102" s="351" t="s">
        <v>185</v>
      </c>
      <c r="C102" s="351" t="s">
        <v>305</v>
      </c>
      <c r="D102" s="351" t="s">
        <v>118</v>
      </c>
      <c r="E102" s="351" t="s">
        <v>119</v>
      </c>
      <c r="F102" s="351" t="s">
        <v>182</v>
      </c>
      <c r="G102" s="351" t="s">
        <v>40</v>
      </c>
      <c r="H102" s="351" t="str">
        <f>+IF(Proc!B102="HPL","DAYNITE","")</f>
        <v>DAYNITE</v>
      </c>
      <c r="I102" s="351"/>
      <c r="J102" s="351"/>
    </row>
    <row r="103" spans="2:10" ht="12.75" customHeight="1">
      <c r="B103" s="351" t="s">
        <v>185</v>
      </c>
      <c r="C103" s="351" t="s">
        <v>305</v>
      </c>
      <c r="D103" s="351" t="s">
        <v>120</v>
      </c>
      <c r="E103" s="351" t="s">
        <v>121</v>
      </c>
      <c r="F103" s="351" t="s">
        <v>182</v>
      </c>
      <c r="G103" s="351" t="s">
        <v>40</v>
      </c>
      <c r="H103" s="351" t="str">
        <f>+IF(Proc!B103="HPL","DAYNITE","")</f>
        <v>DAYNITE</v>
      </c>
      <c r="I103" s="351"/>
      <c r="J103" s="351"/>
    </row>
    <row r="104" spans="2:10" ht="12.75" customHeight="1">
      <c r="B104" s="351" t="s">
        <v>185</v>
      </c>
      <c r="C104" s="351" t="s">
        <v>305</v>
      </c>
      <c r="D104" s="351" t="s">
        <v>636</v>
      </c>
      <c r="E104" s="351" t="s">
        <v>637</v>
      </c>
      <c r="F104" s="351" t="s">
        <v>182</v>
      </c>
      <c r="G104" s="351" t="s">
        <v>40</v>
      </c>
      <c r="H104" s="351" t="str">
        <f>+IF(Proc!B104="HPL","DAYNITE","")</f>
        <v>DAYNITE</v>
      </c>
      <c r="I104" s="351"/>
      <c r="J104" s="351"/>
    </row>
    <row r="105" spans="2:10" ht="12.75" customHeight="1">
      <c r="B105" s="351" t="s">
        <v>185</v>
      </c>
      <c r="C105" s="351" t="s">
        <v>305</v>
      </c>
      <c r="D105" s="351" t="s">
        <v>638</v>
      </c>
      <c r="E105" s="351" t="s">
        <v>639</v>
      </c>
      <c r="F105" s="351" t="s">
        <v>182</v>
      </c>
      <c r="G105" s="351" t="s">
        <v>40</v>
      </c>
      <c r="H105" s="351" t="str">
        <f>+IF(Proc!B105="HPL","DAYNITE","")</f>
        <v>DAYNITE</v>
      </c>
      <c r="I105" s="351"/>
      <c r="J105" s="351"/>
    </row>
    <row r="106" spans="2:10" ht="12.75" customHeight="1" thickBot="1">
      <c r="B106" s="351" t="s">
        <v>185</v>
      </c>
      <c r="C106" s="351" t="s">
        <v>305</v>
      </c>
      <c r="D106" s="351" t="s">
        <v>340</v>
      </c>
      <c r="E106" s="351" t="s">
        <v>341</v>
      </c>
      <c r="F106" s="351" t="s">
        <v>182</v>
      </c>
      <c r="G106" s="351" t="s">
        <v>40</v>
      </c>
      <c r="H106" s="351" t="str">
        <f>+IF(Proc!B106="HPL","DAYNITE","")</f>
        <v>DAYNITE</v>
      </c>
      <c r="I106" s="351"/>
      <c r="J106" s="351"/>
    </row>
    <row r="107" spans="2:10" ht="12.75" customHeight="1">
      <c r="B107" s="257" t="s">
        <v>186</v>
      </c>
      <c r="C107" s="257"/>
      <c r="D107" s="257" t="s">
        <v>188</v>
      </c>
      <c r="E107" s="257" t="s">
        <v>189</v>
      </c>
      <c r="F107" s="257" t="s">
        <v>182</v>
      </c>
      <c r="G107" s="257" t="s">
        <v>187</v>
      </c>
      <c r="H107" s="257" t="s">
        <v>48</v>
      </c>
      <c r="I107" s="257"/>
      <c r="J107" s="257"/>
    </row>
    <row r="108" spans="2:10" ht="12.75" customHeight="1">
      <c r="B108" s="258"/>
      <c r="C108" s="258"/>
      <c r="D108" s="258" t="s">
        <v>190</v>
      </c>
      <c r="E108" s="258" t="s">
        <v>191</v>
      </c>
      <c r="F108" s="259" t="s">
        <v>182</v>
      </c>
      <c r="G108" s="259" t="s">
        <v>187</v>
      </c>
      <c r="H108" s="259" t="s">
        <v>48</v>
      </c>
      <c r="I108" s="259"/>
      <c r="J108" s="259"/>
    </row>
    <row r="109" spans="2:10" ht="12.75" customHeight="1">
      <c r="B109" s="258"/>
      <c r="C109" s="258"/>
      <c r="D109" s="258" t="s">
        <v>192</v>
      </c>
      <c r="E109" s="258" t="s">
        <v>193</v>
      </c>
      <c r="F109" s="259" t="s">
        <v>182</v>
      </c>
      <c r="G109" s="259" t="s">
        <v>187</v>
      </c>
      <c r="H109" s="259" t="s">
        <v>48</v>
      </c>
      <c r="I109" s="259"/>
      <c r="J109" s="259"/>
    </row>
    <row r="110" spans="2:10" ht="12.75" customHeight="1">
      <c r="B110" s="258"/>
      <c r="C110" s="258"/>
      <c r="D110" s="258" t="s">
        <v>194</v>
      </c>
      <c r="E110" s="258" t="s">
        <v>195</v>
      </c>
      <c r="F110" s="259" t="s">
        <v>182</v>
      </c>
      <c r="G110" s="259" t="s">
        <v>187</v>
      </c>
      <c r="H110" s="259" t="s">
        <v>48</v>
      </c>
      <c r="I110" s="259"/>
      <c r="J110" s="259"/>
    </row>
    <row r="111" spans="2:10" ht="12.75" customHeight="1">
      <c r="B111" s="258"/>
      <c r="C111" s="258"/>
      <c r="D111" s="258" t="s">
        <v>196</v>
      </c>
      <c r="E111" s="258" t="s">
        <v>197</v>
      </c>
      <c r="F111" s="259" t="s">
        <v>182</v>
      </c>
      <c r="G111" s="259" t="s">
        <v>187</v>
      </c>
      <c r="H111" s="259" t="s">
        <v>48</v>
      </c>
      <c r="I111" s="259"/>
      <c r="J111" s="259"/>
    </row>
    <row r="112" spans="2:10" ht="12.75" customHeight="1">
      <c r="B112" s="258"/>
      <c r="C112" s="258"/>
      <c r="D112" s="258" t="s">
        <v>198</v>
      </c>
      <c r="E112" s="258" t="s">
        <v>199</v>
      </c>
      <c r="F112" s="259" t="s">
        <v>182</v>
      </c>
      <c r="G112" s="259" t="s">
        <v>187</v>
      </c>
      <c r="H112" s="259" t="s">
        <v>48</v>
      </c>
      <c r="I112" s="259"/>
      <c r="J112" s="259"/>
    </row>
    <row r="113" spans="2:10" ht="12.75" customHeight="1">
      <c r="B113" s="258"/>
      <c r="C113" s="258"/>
      <c r="D113" s="258" t="s">
        <v>200</v>
      </c>
      <c r="E113" s="258" t="s">
        <v>201</v>
      </c>
      <c r="F113" s="259" t="s">
        <v>182</v>
      </c>
      <c r="G113" s="259" t="s">
        <v>187</v>
      </c>
      <c r="H113" s="259" t="s">
        <v>48</v>
      </c>
      <c r="I113" s="259"/>
      <c r="J113" s="259"/>
    </row>
    <row r="114" spans="2:10" ht="12.75" customHeight="1">
      <c r="B114" s="258"/>
      <c r="C114" s="258"/>
      <c r="D114" s="258" t="s">
        <v>202</v>
      </c>
      <c r="E114" s="258" t="s">
        <v>203</v>
      </c>
      <c r="F114" s="259" t="s">
        <v>182</v>
      </c>
      <c r="G114" s="259" t="s">
        <v>187</v>
      </c>
      <c r="H114" s="259" t="s">
        <v>48</v>
      </c>
      <c r="I114" s="259"/>
      <c r="J114" s="259"/>
    </row>
    <row r="115" spans="2:10" ht="12.75" customHeight="1">
      <c r="B115" s="258"/>
      <c r="C115" s="258"/>
      <c r="D115" s="258" t="s">
        <v>204</v>
      </c>
      <c r="E115" s="258" t="s">
        <v>205</v>
      </c>
      <c r="F115" s="259" t="s">
        <v>182</v>
      </c>
      <c r="G115" s="259" t="s">
        <v>187</v>
      </c>
      <c r="H115" s="259" t="s">
        <v>48</v>
      </c>
      <c r="I115" s="259"/>
      <c r="J115" s="259"/>
    </row>
    <row r="116" spans="2:10" ht="12.75" customHeight="1">
      <c r="B116" s="258"/>
      <c r="C116" s="258"/>
      <c r="D116" s="258" t="s">
        <v>206</v>
      </c>
      <c r="E116" s="258" t="s">
        <v>207</v>
      </c>
      <c r="F116" s="259" t="s">
        <v>182</v>
      </c>
      <c r="G116" s="259" t="s">
        <v>187</v>
      </c>
      <c r="H116" s="259" t="s">
        <v>48</v>
      </c>
      <c r="I116" s="259"/>
      <c r="J116" s="259"/>
    </row>
    <row r="117" spans="2:10" ht="12.75" customHeight="1">
      <c r="B117" s="258"/>
      <c r="C117" s="258"/>
      <c r="D117" s="258" t="s">
        <v>208</v>
      </c>
      <c r="E117" s="258" t="s">
        <v>209</v>
      </c>
      <c r="F117" s="259" t="s">
        <v>182</v>
      </c>
      <c r="G117" s="259" t="s">
        <v>187</v>
      </c>
      <c r="H117" s="259" t="s">
        <v>48</v>
      </c>
      <c r="I117" s="259"/>
      <c r="J117" s="259"/>
    </row>
    <row r="118" spans="2:10" ht="12.75" customHeight="1">
      <c r="B118" s="258"/>
      <c r="C118" s="258"/>
      <c r="D118" s="258" t="s">
        <v>210</v>
      </c>
      <c r="E118" s="258" t="s">
        <v>211</v>
      </c>
      <c r="F118" s="259" t="s">
        <v>182</v>
      </c>
      <c r="G118" s="259" t="s">
        <v>187</v>
      </c>
      <c r="H118" s="259" t="s">
        <v>48</v>
      </c>
      <c r="I118" s="259"/>
      <c r="J118" s="259"/>
    </row>
    <row r="119" spans="2:10" ht="12.75" customHeight="1">
      <c r="B119" s="258"/>
      <c r="C119" s="258"/>
      <c r="D119" s="259" t="s">
        <v>212</v>
      </c>
      <c r="E119" s="259" t="s">
        <v>213</v>
      </c>
      <c r="F119" s="259" t="s">
        <v>182</v>
      </c>
      <c r="G119" s="259" t="s">
        <v>187</v>
      </c>
      <c r="H119" s="259" t="s">
        <v>48</v>
      </c>
      <c r="I119" s="260"/>
      <c r="J119" s="260"/>
    </row>
    <row r="120" spans="2:10" ht="12.75" customHeight="1">
      <c r="B120" s="258"/>
      <c r="C120" s="258"/>
      <c r="D120" s="260" t="s">
        <v>582</v>
      </c>
      <c r="E120" s="260" t="s">
        <v>583</v>
      </c>
      <c r="F120" s="260" t="s">
        <v>182</v>
      </c>
      <c r="G120" s="260" t="s">
        <v>590</v>
      </c>
      <c r="H120" s="260"/>
      <c r="I120" s="259"/>
      <c r="J120" s="259"/>
    </row>
    <row r="121" spans="2:10" ht="12.75" customHeight="1">
      <c r="B121" s="258"/>
      <c r="C121" s="258"/>
      <c r="D121" s="258" t="s">
        <v>214</v>
      </c>
      <c r="E121" s="258" t="s">
        <v>215</v>
      </c>
      <c r="F121" s="259" t="s">
        <v>182</v>
      </c>
      <c r="G121" s="259" t="s">
        <v>187</v>
      </c>
      <c r="H121" s="259" t="s">
        <v>48</v>
      </c>
      <c r="I121" s="259"/>
      <c r="J121" s="259"/>
    </row>
    <row r="122" spans="2:10" ht="12.75" customHeight="1">
      <c r="B122" s="258"/>
      <c r="C122" s="258"/>
      <c r="D122" s="258" t="s">
        <v>216</v>
      </c>
      <c r="E122" s="258" t="s">
        <v>217</v>
      </c>
      <c r="F122" s="259" t="s">
        <v>182</v>
      </c>
      <c r="G122" s="259" t="s">
        <v>187</v>
      </c>
      <c r="H122" s="259" t="s">
        <v>48</v>
      </c>
      <c r="I122" s="259"/>
      <c r="J122" s="259"/>
    </row>
    <row r="123" spans="2:10" s="307" customFormat="1" ht="12.75" customHeight="1">
      <c r="B123" s="258"/>
      <c r="C123" s="258"/>
      <c r="D123" s="258" t="s">
        <v>696</v>
      </c>
      <c r="E123" s="258" t="s">
        <v>698</v>
      </c>
      <c r="F123" s="327" t="s">
        <v>182</v>
      </c>
      <c r="G123" s="327" t="s">
        <v>187</v>
      </c>
      <c r="H123" s="327" t="s">
        <v>48</v>
      </c>
      <c r="I123" s="327"/>
      <c r="J123" s="327"/>
    </row>
    <row r="124" spans="2:10" ht="12.75" customHeight="1">
      <c r="B124" s="260"/>
      <c r="C124" s="260"/>
      <c r="D124" s="260" t="s">
        <v>218</v>
      </c>
      <c r="E124" s="260" t="s">
        <v>219</v>
      </c>
      <c r="F124" s="260" t="s">
        <v>182</v>
      </c>
      <c r="G124" s="260" t="s">
        <v>187</v>
      </c>
      <c r="H124" s="260" t="s">
        <v>48</v>
      </c>
      <c r="I124" s="260"/>
      <c r="J124" s="260"/>
    </row>
    <row r="125" spans="2:10" s="307" customFormat="1" ht="12.75" customHeight="1">
      <c r="B125" s="328"/>
      <c r="C125" s="328"/>
      <c r="D125" s="328" t="s">
        <v>952</v>
      </c>
      <c r="E125" s="328" t="s">
        <v>953</v>
      </c>
      <c r="F125" s="328" t="s">
        <v>182</v>
      </c>
      <c r="G125" s="328" t="s">
        <v>187</v>
      </c>
      <c r="H125" s="328" t="s">
        <v>48</v>
      </c>
      <c r="I125" s="328"/>
      <c r="J125" s="32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0">
    <tabColor rgb="FF92D050"/>
  </sheetPr>
  <dimension ref="A1:J29"/>
  <sheetViews>
    <sheetView showGridLines="0" workbookViewId="0">
      <pane ySplit="10" topLeftCell="A11" activePane="bottomLeft" state="frozen"/>
      <selection activeCell="AK162" sqref="AK162"/>
      <selection pane="bottomLeft" activeCell="B20" sqref="B20"/>
    </sheetView>
  </sheetViews>
  <sheetFormatPr defaultColWidth="9.109375" defaultRowHeight="12.75" customHeight="1"/>
  <cols>
    <col min="1" max="1" width="2.6640625" style="3" customWidth="1"/>
    <col min="2" max="2" width="12.5546875" style="3" customWidth="1"/>
    <col min="3" max="3" width="10.44140625" style="3" customWidth="1"/>
    <col min="4" max="4" width="23.88671875" style="3" customWidth="1"/>
    <col min="5" max="5" width="48.6640625" style="3" customWidth="1"/>
    <col min="6" max="6" width="8.33203125" style="3" customWidth="1"/>
    <col min="7" max="7" width="9.5546875" style="3" customWidth="1"/>
    <col min="8" max="8" width="15.5546875" style="3" customWidth="1"/>
    <col min="9" max="9" width="15.44140625" style="3" customWidth="1"/>
    <col min="10" max="10" width="10" style="3" customWidth="1"/>
    <col min="11" max="16384" width="9.109375" style="3"/>
  </cols>
  <sheetData>
    <row r="1" spans="2:10" ht="12.75" customHeight="1">
      <c r="B1" s="34"/>
      <c r="C1" s="33"/>
      <c r="D1" s="33"/>
      <c r="E1" s="33"/>
      <c r="F1" s="33"/>
      <c r="G1" s="33"/>
      <c r="H1" s="33"/>
      <c r="I1" s="33"/>
      <c r="J1" s="33"/>
    </row>
    <row r="2" spans="2:10" ht="12.75" customHeight="1">
      <c r="B2" s="36"/>
      <c r="C2" s="36"/>
      <c r="D2" s="36"/>
      <c r="E2" s="36"/>
      <c r="F2" s="36"/>
      <c r="G2" s="36"/>
      <c r="H2" s="36"/>
      <c r="I2" s="33"/>
      <c r="J2" s="33"/>
    </row>
    <row r="3" spans="2:10" ht="12.75" customHeight="1">
      <c r="B3" s="33"/>
      <c r="C3" s="33"/>
      <c r="D3" s="33"/>
      <c r="E3" s="33"/>
      <c r="F3" s="33"/>
      <c r="G3" s="33"/>
      <c r="H3" s="33"/>
      <c r="I3" s="33"/>
      <c r="J3" s="33"/>
    </row>
    <row r="4" spans="2:10" ht="12.75" customHeight="1">
      <c r="B4" s="4" t="s">
        <v>162</v>
      </c>
      <c r="C4" s="33"/>
      <c r="D4" s="33"/>
      <c r="E4" s="33"/>
      <c r="F4" s="33"/>
      <c r="G4" s="33"/>
      <c r="H4" s="41"/>
      <c r="I4" s="41"/>
      <c r="J4" s="41"/>
    </row>
    <row r="5" spans="2:10" ht="12.75" customHeight="1">
      <c r="B5" s="33"/>
      <c r="C5" s="33"/>
      <c r="D5" s="33"/>
      <c r="E5" s="33"/>
      <c r="F5" s="33"/>
      <c r="G5" s="33"/>
      <c r="H5" s="41"/>
      <c r="I5" s="33"/>
      <c r="J5" s="33"/>
    </row>
    <row r="6" spans="2:10" ht="12.75" customHeight="1">
      <c r="B6" s="33"/>
      <c r="C6" s="33"/>
      <c r="D6" s="33"/>
      <c r="E6" s="33"/>
      <c r="F6" s="33"/>
      <c r="G6" s="33"/>
      <c r="H6" s="41"/>
      <c r="I6" s="33"/>
      <c r="J6" s="33"/>
    </row>
    <row r="7" spans="2:10" ht="12.75" customHeight="1">
      <c r="B7" s="33"/>
      <c r="C7" s="33"/>
      <c r="D7" s="33"/>
      <c r="E7" s="33"/>
      <c r="F7" s="33"/>
      <c r="G7" s="33"/>
      <c r="H7" s="41"/>
      <c r="I7" s="33"/>
      <c r="J7" s="33"/>
    </row>
    <row r="8" spans="2:10" ht="12.75" customHeight="1">
      <c r="B8" s="252" t="s">
        <v>165</v>
      </c>
      <c r="C8" s="253"/>
      <c r="D8" s="254"/>
      <c r="E8" s="254"/>
      <c r="F8" s="254"/>
      <c r="G8" s="254"/>
      <c r="H8" s="254"/>
      <c r="I8" s="254"/>
      <c r="J8" s="254"/>
    </row>
    <row r="9" spans="2:10" ht="12.75" customHeight="1">
      <c r="B9" s="255" t="s">
        <v>166</v>
      </c>
      <c r="C9" s="255" t="s">
        <v>6</v>
      </c>
      <c r="D9" s="255" t="s">
        <v>4</v>
      </c>
      <c r="E9" s="255" t="s">
        <v>167</v>
      </c>
      <c r="F9" s="255" t="s">
        <v>168</v>
      </c>
      <c r="G9" s="255" t="s">
        <v>169</v>
      </c>
      <c r="H9" s="255" t="s">
        <v>170</v>
      </c>
      <c r="I9" s="255" t="s">
        <v>171</v>
      </c>
      <c r="J9" s="255" t="s">
        <v>172</v>
      </c>
    </row>
    <row r="10" spans="2:10" ht="42" thickBot="1">
      <c r="B10" s="256" t="s">
        <v>173</v>
      </c>
      <c r="C10" s="256" t="s">
        <v>174</v>
      </c>
      <c r="D10" s="256" t="s">
        <v>175</v>
      </c>
      <c r="E10" s="256" t="s">
        <v>176</v>
      </c>
      <c r="F10" s="256" t="s">
        <v>177</v>
      </c>
      <c r="G10" s="256" t="s">
        <v>178</v>
      </c>
      <c r="H10" s="256" t="s">
        <v>179</v>
      </c>
      <c r="I10" s="256" t="s">
        <v>180</v>
      </c>
      <c r="J10" s="256" t="s">
        <v>181</v>
      </c>
    </row>
    <row r="11" spans="2:10" ht="12.75" customHeight="1">
      <c r="B11" s="351" t="s">
        <v>184</v>
      </c>
      <c r="C11" s="351" t="s">
        <v>46</v>
      </c>
      <c r="D11" s="351" t="s">
        <v>132</v>
      </c>
      <c r="E11" s="351" t="s">
        <v>133</v>
      </c>
      <c r="F11" s="351" t="s">
        <v>182</v>
      </c>
      <c r="G11" s="351" t="s">
        <v>40</v>
      </c>
      <c r="H11" s="351" t="str">
        <f>+IF(ProcA!B11="HPL","DAYNITE","")</f>
        <v/>
      </c>
      <c r="I11" s="351"/>
      <c r="J11" s="351"/>
    </row>
    <row r="12" spans="2:10" ht="12.75" customHeight="1">
      <c r="B12" s="351" t="s">
        <v>184</v>
      </c>
      <c r="C12" s="351" t="s">
        <v>46</v>
      </c>
      <c r="D12" s="351" t="s">
        <v>648</v>
      </c>
      <c r="E12" s="351" t="s">
        <v>649</v>
      </c>
      <c r="F12" s="351" t="s">
        <v>182</v>
      </c>
      <c r="G12" s="351" t="s">
        <v>40</v>
      </c>
      <c r="H12" s="351" t="str">
        <f>+IF(ProcA!B12="HPL","DAYNITE","")</f>
        <v/>
      </c>
      <c r="I12" s="351"/>
      <c r="J12" s="351"/>
    </row>
    <row r="13" spans="2:10" ht="12.75" customHeight="1">
      <c r="B13" s="351" t="s">
        <v>183</v>
      </c>
      <c r="C13" s="351" t="s">
        <v>46</v>
      </c>
      <c r="D13" s="351" t="s">
        <v>650</v>
      </c>
      <c r="E13" s="351" t="s">
        <v>651</v>
      </c>
      <c r="F13" s="351" t="s">
        <v>182</v>
      </c>
      <c r="G13" s="351" t="s">
        <v>40</v>
      </c>
      <c r="H13" s="351" t="str">
        <f>+IF(ProcA!B13="HPL","DAYNITE","")</f>
        <v/>
      </c>
      <c r="I13" s="351"/>
      <c r="J13" s="351"/>
    </row>
    <row r="14" spans="2:10" ht="12.75" customHeight="1">
      <c r="B14" s="351" t="s">
        <v>184</v>
      </c>
      <c r="C14" s="351" t="s">
        <v>46</v>
      </c>
      <c r="D14" s="351" t="s">
        <v>134</v>
      </c>
      <c r="E14" s="351" t="s">
        <v>135</v>
      </c>
      <c r="F14" s="351" t="s">
        <v>182</v>
      </c>
      <c r="G14" s="351" t="s">
        <v>40</v>
      </c>
      <c r="H14" s="351" t="str">
        <f>+IF(ProcA!B14="HPL","DAYNITE","")</f>
        <v/>
      </c>
      <c r="I14" s="351"/>
      <c r="J14" s="351"/>
    </row>
    <row r="15" spans="2:10" ht="12.75" customHeight="1">
      <c r="B15" s="351" t="s">
        <v>183</v>
      </c>
      <c r="C15" s="351" t="s">
        <v>46</v>
      </c>
      <c r="D15" s="351" t="s">
        <v>136</v>
      </c>
      <c r="E15" s="351" t="s">
        <v>137</v>
      </c>
      <c r="F15" s="351" t="s">
        <v>182</v>
      </c>
      <c r="G15" s="351" t="s">
        <v>40</v>
      </c>
      <c r="H15" s="351" t="str">
        <f>+IF(ProcA!B15="HPL","DAYNITE","")</f>
        <v/>
      </c>
      <c r="I15" s="351"/>
      <c r="J15" s="351"/>
    </row>
    <row r="16" spans="2:10" ht="12.75" customHeight="1">
      <c r="B16" s="351" t="s">
        <v>183</v>
      </c>
      <c r="C16" s="351" t="s">
        <v>46</v>
      </c>
      <c r="D16" s="351" t="s">
        <v>138</v>
      </c>
      <c r="E16" s="351" t="s">
        <v>139</v>
      </c>
      <c r="F16" s="351" t="s">
        <v>182</v>
      </c>
      <c r="G16" s="351" t="s">
        <v>40</v>
      </c>
      <c r="H16" s="351" t="str">
        <f>+IF(ProcA!B16="HPL","DAYNITE","")</f>
        <v/>
      </c>
      <c r="I16" s="351"/>
      <c r="J16" s="351"/>
    </row>
    <row r="17" spans="1:10" s="370" customFormat="1" ht="12.75" customHeight="1">
      <c r="B17" s="371" t="s">
        <v>183</v>
      </c>
      <c r="C17" s="371" t="s">
        <v>46</v>
      </c>
      <c r="D17" s="371" t="s">
        <v>678</v>
      </c>
      <c r="E17" s="371" t="s">
        <v>679</v>
      </c>
      <c r="F17" s="371" t="s">
        <v>182</v>
      </c>
      <c r="G17" s="371" t="s">
        <v>40</v>
      </c>
      <c r="H17" s="371" t="s">
        <v>48</v>
      </c>
      <c r="I17" s="371"/>
      <c r="J17" s="371"/>
    </row>
    <row r="18" spans="1:10" s="370" customFormat="1" ht="12.75" customHeight="1">
      <c r="B18" s="372" t="s">
        <v>183</v>
      </c>
      <c r="C18" s="372" t="s">
        <v>46</v>
      </c>
      <c r="D18" s="372" t="s">
        <v>692</v>
      </c>
      <c r="E18" s="372" t="s">
        <v>690</v>
      </c>
      <c r="F18" s="372" t="s">
        <v>182</v>
      </c>
      <c r="G18" s="372" t="s">
        <v>40</v>
      </c>
      <c r="H18" s="372" t="s">
        <v>48</v>
      </c>
      <c r="I18" s="372"/>
      <c r="J18" s="372"/>
    </row>
    <row r="19" spans="1:10" ht="12.75" customHeight="1">
      <c r="B19" s="351" t="s">
        <v>185</v>
      </c>
      <c r="C19" s="351" t="s">
        <v>46</v>
      </c>
      <c r="D19" s="351" t="s">
        <v>652</v>
      </c>
      <c r="E19" s="351" t="s">
        <v>653</v>
      </c>
      <c r="F19" s="351" t="s">
        <v>182</v>
      </c>
      <c r="G19" s="351" t="s">
        <v>40</v>
      </c>
      <c r="H19" s="351" t="str">
        <f>+IF(ProcA!B19="HPL","DAYNITE","")</f>
        <v>DAYNITE</v>
      </c>
      <c r="I19" s="351"/>
      <c r="J19" s="351"/>
    </row>
    <row r="20" spans="1:10" ht="12.75" customHeight="1">
      <c r="B20" s="351" t="s">
        <v>184</v>
      </c>
      <c r="C20" s="351" t="s">
        <v>305</v>
      </c>
      <c r="D20" s="351" t="s">
        <v>132</v>
      </c>
      <c r="E20" s="351" t="s">
        <v>133</v>
      </c>
      <c r="F20" s="351" t="s">
        <v>182</v>
      </c>
      <c r="G20" s="351" t="s">
        <v>40</v>
      </c>
      <c r="H20" s="351" t="str">
        <f>+IF(ProcA!B20="HPL","DAYNITE","")</f>
        <v/>
      </c>
      <c r="I20" s="351"/>
      <c r="J20" s="351"/>
    </row>
    <row r="21" spans="1:10" ht="12.75" customHeight="1">
      <c r="B21" s="351" t="s">
        <v>183</v>
      </c>
      <c r="C21" s="351" t="s">
        <v>305</v>
      </c>
      <c r="D21" s="351" t="s">
        <v>650</v>
      </c>
      <c r="E21" s="351" t="s">
        <v>651</v>
      </c>
      <c r="F21" s="351" t="s">
        <v>182</v>
      </c>
      <c r="G21" s="351" t="s">
        <v>40</v>
      </c>
      <c r="H21" s="351" t="str">
        <f>+IF(ProcA!B21="HPL","DAYNITE","")</f>
        <v/>
      </c>
      <c r="I21" s="351"/>
      <c r="J21" s="351"/>
    </row>
    <row r="22" spans="1:10" ht="12.75" customHeight="1">
      <c r="B22" s="351" t="s">
        <v>183</v>
      </c>
      <c r="C22" s="351" t="s">
        <v>305</v>
      </c>
      <c r="D22" s="351" t="s">
        <v>136</v>
      </c>
      <c r="E22" s="351" t="s">
        <v>137</v>
      </c>
      <c r="F22" s="351" t="s">
        <v>182</v>
      </c>
      <c r="G22" s="351" t="s">
        <v>40</v>
      </c>
      <c r="H22" s="351" t="str">
        <f>+IF(ProcA!B22="HPL","DAYNITE","")</f>
        <v/>
      </c>
      <c r="I22" s="351"/>
      <c r="J22" s="351"/>
    </row>
    <row r="23" spans="1:10" ht="12.75" customHeight="1">
      <c r="B23" s="351" t="s">
        <v>183</v>
      </c>
      <c r="C23" s="351" t="s">
        <v>305</v>
      </c>
      <c r="D23" s="351" t="s">
        <v>138</v>
      </c>
      <c r="E23" s="351" t="s">
        <v>139</v>
      </c>
      <c r="F23" s="351" t="s">
        <v>182</v>
      </c>
      <c r="G23" s="351" t="s">
        <v>40</v>
      </c>
      <c r="H23" s="351" t="str">
        <f>+IF(ProcA!B23="HPL","DAYNITE","")</f>
        <v/>
      </c>
      <c r="I23" s="351"/>
      <c r="J23" s="351"/>
    </row>
    <row r="24" spans="1:10" s="370" customFormat="1" ht="12.75" customHeight="1">
      <c r="A24" s="307"/>
      <c r="B24" s="371" t="s">
        <v>183</v>
      </c>
      <c r="C24" s="371" t="s">
        <v>305</v>
      </c>
      <c r="D24" s="371" t="s">
        <v>678</v>
      </c>
      <c r="E24" s="371" t="s">
        <v>679</v>
      </c>
      <c r="F24" s="371" t="s">
        <v>182</v>
      </c>
      <c r="G24" s="371" t="s">
        <v>40</v>
      </c>
      <c r="H24" s="371" t="s">
        <v>48</v>
      </c>
      <c r="I24" s="371"/>
      <c r="J24" s="371"/>
    </row>
    <row r="25" spans="1:10" s="370" customFormat="1" ht="12.75" customHeight="1">
      <c r="B25" s="351" t="s">
        <v>183</v>
      </c>
      <c r="C25" s="351" t="s">
        <v>305</v>
      </c>
      <c r="D25" s="351" t="s">
        <v>692</v>
      </c>
      <c r="E25" s="351" t="s">
        <v>690</v>
      </c>
      <c r="F25" s="351" t="s">
        <v>182</v>
      </c>
      <c r="G25" s="351" t="s">
        <v>40</v>
      </c>
      <c r="H25" s="351" t="s">
        <v>48</v>
      </c>
      <c r="I25" s="351"/>
      <c r="J25" s="371"/>
    </row>
    <row r="26" spans="1:10" ht="12.75" customHeight="1">
      <c r="B26" s="351" t="s">
        <v>185</v>
      </c>
      <c r="C26" s="351" t="s">
        <v>305</v>
      </c>
      <c r="D26" s="351" t="s">
        <v>662</v>
      </c>
      <c r="E26" s="351" t="s">
        <v>663</v>
      </c>
      <c r="F26" s="351" t="s">
        <v>182</v>
      </c>
      <c r="G26" s="351" t="s">
        <v>40</v>
      </c>
      <c r="H26" s="351" t="str">
        <f>+IF(ProcA!B26="HPL","DAYNITE","")</f>
        <v>DAYNITE</v>
      </c>
      <c r="I26" s="351"/>
      <c r="J26" s="351"/>
    </row>
    <row r="27" spans="1:10" ht="12.75" customHeight="1">
      <c r="B27" s="351" t="s">
        <v>185</v>
      </c>
      <c r="C27" s="351" t="s">
        <v>305</v>
      </c>
      <c r="D27" s="351" t="s">
        <v>652</v>
      </c>
      <c r="E27" s="351" t="s">
        <v>653</v>
      </c>
      <c r="F27" s="351" t="s">
        <v>182</v>
      </c>
      <c r="G27" s="351" t="s">
        <v>40</v>
      </c>
      <c r="H27" s="351" t="str">
        <f>+IF(ProcA!B27="HPL","DAYNITE","")</f>
        <v>DAYNITE</v>
      </c>
      <c r="I27" s="351"/>
      <c r="J27" s="351"/>
    </row>
    <row r="28" spans="1:10" ht="12.75" customHeight="1">
      <c r="B28" s="351" t="s">
        <v>185</v>
      </c>
      <c r="C28" s="351" t="s">
        <v>305</v>
      </c>
      <c r="D28" s="351" t="s">
        <v>342</v>
      </c>
      <c r="E28" s="351" t="s">
        <v>343</v>
      </c>
      <c r="F28" s="351" t="s">
        <v>182</v>
      </c>
      <c r="G28" s="351" t="s">
        <v>40</v>
      </c>
      <c r="H28" s="351" t="str">
        <f>+IF(ProcA!B28="HPL","DAYNITE","")</f>
        <v>DAYNITE</v>
      </c>
      <c r="I28" s="351"/>
      <c r="J28" s="351"/>
    </row>
    <row r="29" spans="1:10" ht="12.75" customHeight="1">
      <c r="B29" s="351" t="s">
        <v>185</v>
      </c>
      <c r="C29" s="351" t="s">
        <v>305</v>
      </c>
      <c r="D29" s="351" t="s">
        <v>344</v>
      </c>
      <c r="E29" s="351" t="s">
        <v>345</v>
      </c>
      <c r="F29" s="351" t="s">
        <v>182</v>
      </c>
      <c r="G29" s="351" t="s">
        <v>40</v>
      </c>
      <c r="H29" s="351" t="str">
        <f>+IF(ProcA!B29="HPL","DAYNITE","")</f>
        <v>DAYNITE</v>
      </c>
      <c r="I29" s="351"/>
      <c r="J29" s="35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1">
    <tabColor rgb="FF92D050"/>
  </sheetPr>
  <dimension ref="B1:J42"/>
  <sheetViews>
    <sheetView showGridLines="0" workbookViewId="0">
      <pane ySplit="10" topLeftCell="A11" activePane="bottomLeft" state="frozen"/>
      <selection activeCell="AK162" sqref="AK162"/>
      <selection pane="bottomLeft" activeCell="E27" sqref="E27"/>
    </sheetView>
  </sheetViews>
  <sheetFormatPr defaultColWidth="9.109375" defaultRowHeight="12.75" customHeight="1"/>
  <cols>
    <col min="1" max="1" width="2.6640625" style="3" customWidth="1"/>
    <col min="2" max="2" width="12.5546875" style="3" customWidth="1"/>
    <col min="3" max="3" width="10.44140625" style="3" customWidth="1"/>
    <col min="4" max="4" width="23.88671875" style="3" customWidth="1"/>
    <col min="5" max="5" width="56.33203125" style="3" bestFit="1" customWidth="1"/>
    <col min="6" max="6" width="8.33203125" style="3" customWidth="1"/>
    <col min="7" max="7" width="9.5546875" style="3" customWidth="1"/>
    <col min="8" max="8" width="15.5546875" style="3" customWidth="1"/>
    <col min="9" max="9" width="15.44140625" style="3" customWidth="1"/>
    <col min="10" max="10" width="10" style="3" customWidth="1"/>
    <col min="11" max="16384" width="9.109375" style="3"/>
  </cols>
  <sheetData>
    <row r="1" spans="2:10" ht="12.75" customHeight="1">
      <c r="B1" s="34"/>
      <c r="C1" s="33"/>
      <c r="D1" s="33"/>
      <c r="E1" s="33"/>
      <c r="F1" s="33"/>
      <c r="G1" s="33"/>
      <c r="H1" s="33"/>
      <c r="I1" s="33"/>
      <c r="J1" s="33"/>
    </row>
    <row r="2" spans="2:10" ht="12.75" customHeight="1">
      <c r="B2" s="36"/>
      <c r="C2" s="36"/>
      <c r="D2" s="36"/>
      <c r="E2" s="36"/>
      <c r="F2" s="36"/>
      <c r="G2" s="36"/>
      <c r="H2" s="36"/>
      <c r="I2" s="33"/>
      <c r="J2" s="33"/>
    </row>
    <row r="3" spans="2:10" ht="12.75" customHeight="1">
      <c r="B3" s="33"/>
      <c r="C3" s="33"/>
      <c r="D3" s="33"/>
      <c r="E3" s="33"/>
      <c r="F3" s="33"/>
      <c r="G3" s="33"/>
      <c r="H3" s="33"/>
      <c r="I3" s="33"/>
      <c r="J3" s="33"/>
    </row>
    <row r="4" spans="2:10" ht="12.75" customHeight="1">
      <c r="B4" s="4" t="s">
        <v>162</v>
      </c>
      <c r="C4" s="33"/>
      <c r="D4" s="33"/>
      <c r="E4" s="33"/>
      <c r="F4" s="33"/>
      <c r="G4" s="33"/>
      <c r="H4" s="41"/>
      <c r="I4" s="41"/>
      <c r="J4" s="41"/>
    </row>
    <row r="5" spans="2:10" ht="12.75" customHeight="1">
      <c r="B5" s="33"/>
      <c r="C5" s="33"/>
      <c r="D5" s="33"/>
      <c r="E5" s="33"/>
      <c r="F5" s="33"/>
      <c r="G5" s="33"/>
      <c r="H5" s="41"/>
      <c r="I5" s="33"/>
      <c r="J5" s="33"/>
    </row>
    <row r="6" spans="2:10" ht="12.75" customHeight="1">
      <c r="B6" s="33"/>
      <c r="C6" s="33"/>
      <c r="D6" s="33"/>
      <c r="E6" s="33"/>
      <c r="F6" s="33"/>
      <c r="G6" s="33"/>
      <c r="H6" s="41"/>
      <c r="I6" s="33"/>
      <c r="J6" s="33"/>
    </row>
    <row r="7" spans="2:10" ht="12.75" customHeight="1">
      <c r="B7" s="33"/>
      <c r="C7" s="33"/>
      <c r="D7" s="33"/>
      <c r="E7" s="33"/>
      <c r="F7" s="33"/>
      <c r="G7" s="33"/>
      <c r="H7" s="41"/>
      <c r="I7" s="33"/>
      <c r="J7" s="33"/>
    </row>
    <row r="8" spans="2:10" ht="12.75" customHeight="1">
      <c r="B8" s="252" t="s">
        <v>165</v>
      </c>
      <c r="C8" s="253"/>
      <c r="D8" s="254"/>
      <c r="E8" s="254"/>
      <c r="F8" s="254"/>
      <c r="G8" s="254"/>
      <c r="H8" s="254"/>
      <c r="I8" s="254"/>
      <c r="J8" s="254"/>
    </row>
    <row r="9" spans="2:10" ht="12.75" customHeight="1">
      <c r="B9" s="255" t="s">
        <v>166</v>
      </c>
      <c r="C9" s="255" t="s">
        <v>6</v>
      </c>
      <c r="D9" s="255" t="s">
        <v>4</v>
      </c>
      <c r="E9" s="255" t="s">
        <v>167</v>
      </c>
      <c r="F9" s="255" t="s">
        <v>168</v>
      </c>
      <c r="G9" s="255" t="s">
        <v>169</v>
      </c>
      <c r="H9" s="255" t="s">
        <v>170</v>
      </c>
      <c r="I9" s="255" t="s">
        <v>171</v>
      </c>
      <c r="J9" s="255" t="s">
        <v>172</v>
      </c>
    </row>
    <row r="10" spans="2:10" ht="42" thickBot="1">
      <c r="B10" s="256" t="s">
        <v>173</v>
      </c>
      <c r="C10" s="256" t="s">
        <v>174</v>
      </c>
      <c r="D10" s="256" t="s">
        <v>175</v>
      </c>
      <c r="E10" s="256" t="s">
        <v>176</v>
      </c>
      <c r="F10" s="256" t="s">
        <v>177</v>
      </c>
      <c r="G10" s="256" t="s">
        <v>178</v>
      </c>
      <c r="H10" s="256" t="s">
        <v>179</v>
      </c>
      <c r="I10" s="256" t="s">
        <v>180</v>
      </c>
      <c r="J10" s="256" t="s">
        <v>181</v>
      </c>
    </row>
    <row r="11" spans="2:10" ht="12.75" customHeight="1">
      <c r="B11" s="351" t="s">
        <v>184</v>
      </c>
      <c r="C11" s="351" t="s">
        <v>46</v>
      </c>
      <c r="D11" s="351" t="s">
        <v>142</v>
      </c>
      <c r="E11" s="351" t="s">
        <v>143</v>
      </c>
      <c r="F11" s="351" t="s">
        <v>182</v>
      </c>
      <c r="G11" s="351" t="s">
        <v>40</v>
      </c>
      <c r="H11" s="351" t="str">
        <f>+IF(ProcB!B11="HPL","DAYNITE","")</f>
        <v/>
      </c>
      <c r="I11" s="351"/>
      <c r="J11" s="351"/>
    </row>
    <row r="12" spans="2:10" ht="12.75" customHeight="1">
      <c r="B12" s="351" t="s">
        <v>184</v>
      </c>
      <c r="C12" s="351" t="s">
        <v>46</v>
      </c>
      <c r="D12" s="351" t="s">
        <v>654</v>
      </c>
      <c r="E12" s="351" t="s">
        <v>655</v>
      </c>
      <c r="F12" s="351" t="s">
        <v>182</v>
      </c>
      <c r="G12" s="351" t="s">
        <v>40</v>
      </c>
      <c r="H12" s="351" t="str">
        <f>+IF(ProcB!B12="HPL","DAYNITE","")</f>
        <v/>
      </c>
      <c r="I12" s="351"/>
      <c r="J12" s="351"/>
    </row>
    <row r="13" spans="2:10" ht="12.75" customHeight="1">
      <c r="B13" s="351" t="s">
        <v>184</v>
      </c>
      <c r="C13" s="351" t="s">
        <v>46</v>
      </c>
      <c r="D13" s="351" t="s">
        <v>656</v>
      </c>
      <c r="E13" s="351" t="s">
        <v>657</v>
      </c>
      <c r="F13" s="351" t="s">
        <v>182</v>
      </c>
      <c r="G13" s="351" t="s">
        <v>40</v>
      </c>
      <c r="H13" s="351" t="str">
        <f>+IF(ProcB!B13="HPL","DAYNITE","")</f>
        <v/>
      </c>
      <c r="I13" s="351"/>
      <c r="J13" s="351"/>
    </row>
    <row r="14" spans="2:10" ht="12.75" customHeight="1">
      <c r="B14" s="351" t="s">
        <v>184</v>
      </c>
      <c r="C14" s="351" t="s">
        <v>46</v>
      </c>
      <c r="D14" s="351" t="s">
        <v>144</v>
      </c>
      <c r="E14" s="351" t="s">
        <v>145</v>
      </c>
      <c r="F14" s="351" t="s">
        <v>182</v>
      </c>
      <c r="G14" s="351" t="s">
        <v>40</v>
      </c>
      <c r="H14" s="351" t="str">
        <f>+IF(ProcB!B14="HPL","DAYNITE","")</f>
        <v/>
      </c>
      <c r="I14" s="351"/>
      <c r="J14" s="351"/>
    </row>
    <row r="15" spans="2:10" ht="12.75" customHeight="1">
      <c r="B15" s="351" t="s">
        <v>184</v>
      </c>
      <c r="C15" s="351" t="s">
        <v>46</v>
      </c>
      <c r="D15" s="351" t="s">
        <v>146</v>
      </c>
      <c r="E15" s="351" t="s">
        <v>147</v>
      </c>
      <c r="F15" s="351" t="s">
        <v>182</v>
      </c>
      <c r="G15" s="351" t="s">
        <v>40</v>
      </c>
      <c r="H15" s="351" t="str">
        <f>+IF(ProcB!B15="HPL","DAYNITE","")</f>
        <v/>
      </c>
      <c r="I15" s="351"/>
      <c r="J15" s="351"/>
    </row>
    <row r="16" spans="2:10" ht="12.75" customHeight="1">
      <c r="B16" s="351" t="s">
        <v>184</v>
      </c>
      <c r="C16" s="351" t="s">
        <v>46</v>
      </c>
      <c r="D16" s="351" t="s">
        <v>148</v>
      </c>
      <c r="E16" s="351" t="s">
        <v>149</v>
      </c>
      <c r="F16" s="351" t="s">
        <v>182</v>
      </c>
      <c r="G16" s="351" t="s">
        <v>40</v>
      </c>
      <c r="H16" s="351" t="str">
        <f>+IF(ProcB!B16="HPL","DAYNITE","")</f>
        <v/>
      </c>
      <c r="I16" s="351"/>
      <c r="J16" s="351"/>
    </row>
    <row r="17" spans="2:10" ht="12.75" customHeight="1">
      <c r="B17" s="351" t="s">
        <v>184</v>
      </c>
      <c r="C17" s="351" t="s">
        <v>46</v>
      </c>
      <c r="D17" s="351" t="s">
        <v>150</v>
      </c>
      <c r="E17" s="351" t="s">
        <v>151</v>
      </c>
      <c r="F17" s="351" t="s">
        <v>182</v>
      </c>
      <c r="G17" s="351" t="s">
        <v>40</v>
      </c>
      <c r="H17" s="351" t="str">
        <f>+IF(ProcB!B17="HPL","DAYNITE","")</f>
        <v/>
      </c>
      <c r="I17" s="351"/>
      <c r="J17" s="351"/>
    </row>
    <row r="18" spans="2:10" ht="12.75" customHeight="1">
      <c r="B18" s="351" t="s">
        <v>184</v>
      </c>
      <c r="C18" s="351" t="s">
        <v>46</v>
      </c>
      <c r="D18" s="351" t="s">
        <v>152</v>
      </c>
      <c r="E18" s="351" t="s">
        <v>153</v>
      </c>
      <c r="F18" s="351" t="s">
        <v>182</v>
      </c>
      <c r="G18" s="351" t="s">
        <v>40</v>
      </c>
      <c r="H18" s="351" t="str">
        <f>+IF(ProcB!B18="HPL","DAYNITE","")</f>
        <v/>
      </c>
      <c r="I18" s="351"/>
      <c r="J18" s="351"/>
    </row>
    <row r="19" spans="2:10" s="307" customFormat="1" ht="12.75" customHeight="1">
      <c r="B19" s="351" t="s">
        <v>183</v>
      </c>
      <c r="C19" s="351" t="s">
        <v>46</v>
      </c>
      <c r="D19" s="351" t="s">
        <v>658</v>
      </c>
      <c r="E19" s="351" t="s">
        <v>659</v>
      </c>
      <c r="F19" s="351" t="s">
        <v>182</v>
      </c>
      <c r="G19" s="351" t="s">
        <v>40</v>
      </c>
      <c r="H19" s="351" t="str">
        <f>+IF(ProcB!B19="HPL","DAYNITE","")</f>
        <v/>
      </c>
      <c r="I19" s="351"/>
      <c r="J19" s="351"/>
    </row>
    <row r="20" spans="2:10" ht="12.75" customHeight="1">
      <c r="B20" s="351" t="s">
        <v>183</v>
      </c>
      <c r="C20" s="351" t="s">
        <v>46</v>
      </c>
      <c r="D20" s="351" t="s">
        <v>154</v>
      </c>
      <c r="E20" s="351" t="s">
        <v>155</v>
      </c>
      <c r="F20" s="351" t="s">
        <v>182</v>
      </c>
      <c r="G20" s="351" t="s">
        <v>40</v>
      </c>
      <c r="H20" s="351" t="str">
        <f>+IF(ProcB!B20="HPL","DAYNITE","")</f>
        <v/>
      </c>
      <c r="I20" s="351"/>
      <c r="J20" s="351"/>
    </row>
    <row r="21" spans="2:10" ht="12.75" customHeight="1">
      <c r="B21" s="351" t="s">
        <v>185</v>
      </c>
      <c r="C21" s="351" t="s">
        <v>46</v>
      </c>
      <c r="D21" s="351" t="s">
        <v>660</v>
      </c>
      <c r="E21" s="351" t="s">
        <v>661</v>
      </c>
      <c r="F21" s="351" t="s">
        <v>182</v>
      </c>
      <c r="G21" s="351" t="s">
        <v>40</v>
      </c>
      <c r="H21" s="351" t="str">
        <f>+IF(ProcB!B21="HPL","DAYNITE","")</f>
        <v>DAYNITE</v>
      </c>
      <c r="I21" s="351"/>
      <c r="J21" s="351"/>
    </row>
    <row r="22" spans="2:10" ht="12.75" customHeight="1">
      <c r="B22" s="351" t="s">
        <v>185</v>
      </c>
      <c r="C22" s="351" t="s">
        <v>46</v>
      </c>
      <c r="D22" s="351" t="s">
        <v>156</v>
      </c>
      <c r="E22" s="351" t="s">
        <v>157</v>
      </c>
      <c r="F22" s="351" t="s">
        <v>182</v>
      </c>
      <c r="G22" s="351" t="s">
        <v>40</v>
      </c>
      <c r="H22" s="351" t="str">
        <f>+IF(ProcB!B22="HPL","DAYNITE","")</f>
        <v>DAYNITE</v>
      </c>
      <c r="I22" s="351"/>
      <c r="J22" s="351"/>
    </row>
    <row r="23" spans="2:10" ht="12.75" customHeight="1">
      <c r="B23" s="351" t="s">
        <v>183</v>
      </c>
      <c r="C23" s="351" t="s">
        <v>46</v>
      </c>
      <c r="D23" s="351" t="s">
        <v>158</v>
      </c>
      <c r="E23" s="351" t="s">
        <v>159</v>
      </c>
      <c r="F23" s="351" t="s">
        <v>182</v>
      </c>
      <c r="G23" s="351" t="s">
        <v>40</v>
      </c>
      <c r="H23" s="351" t="str">
        <f>+IF(ProcB!B23="HPL","DAYNITE","")</f>
        <v/>
      </c>
      <c r="I23" s="351"/>
      <c r="J23" s="351"/>
    </row>
    <row r="24" spans="2:10" s="307" customFormat="1" ht="12.75" customHeight="1">
      <c r="B24" s="351" t="s">
        <v>183</v>
      </c>
      <c r="C24" s="351" t="s">
        <v>46</v>
      </c>
      <c r="D24" s="351" t="s">
        <v>693</v>
      </c>
      <c r="E24" s="351" t="s">
        <v>691</v>
      </c>
      <c r="F24" s="351" t="s">
        <v>182</v>
      </c>
      <c r="G24" s="351" t="s">
        <v>40</v>
      </c>
      <c r="H24" s="351" t="str">
        <f>+IF(ProcB!B24="HPL","DAYNITE","")</f>
        <v/>
      </c>
      <c r="I24" s="351"/>
      <c r="J24" s="351"/>
    </row>
    <row r="25" spans="2:10" ht="12.75" customHeight="1">
      <c r="B25" s="351" t="s">
        <v>185</v>
      </c>
      <c r="C25" s="351" t="s">
        <v>46</v>
      </c>
      <c r="D25" s="351" t="s">
        <v>160</v>
      </c>
      <c r="E25" s="351" t="s">
        <v>161</v>
      </c>
      <c r="F25" s="351" t="s">
        <v>182</v>
      </c>
      <c r="G25" s="351" t="s">
        <v>40</v>
      </c>
      <c r="H25" s="351" t="str">
        <f>+IF(ProcB!B25="HPL","DAYNITE","")</f>
        <v>DAYNITE</v>
      </c>
      <c r="I25" s="351"/>
      <c r="J25" s="351"/>
    </row>
    <row r="26" spans="2:10" ht="12.75" customHeight="1">
      <c r="B26" s="351" t="s">
        <v>184</v>
      </c>
      <c r="C26" s="351" t="s">
        <v>305</v>
      </c>
      <c r="D26" s="351" t="s">
        <v>346</v>
      </c>
      <c r="E26" s="351" t="s">
        <v>347</v>
      </c>
      <c r="F26" s="351" t="s">
        <v>182</v>
      </c>
      <c r="G26" s="351" t="s">
        <v>40</v>
      </c>
      <c r="H26" s="351" t="str">
        <f>+IF(ProcB!B26="HPL","DAYNITE","")</f>
        <v/>
      </c>
      <c r="I26" s="351"/>
      <c r="J26" s="351"/>
    </row>
    <row r="27" spans="2:10" ht="12.75" customHeight="1">
      <c r="B27" s="351" t="s">
        <v>184</v>
      </c>
      <c r="C27" s="351" t="s">
        <v>305</v>
      </c>
      <c r="D27" s="351" t="s">
        <v>142</v>
      </c>
      <c r="E27" s="351" t="s">
        <v>143</v>
      </c>
      <c r="F27" s="351" t="s">
        <v>182</v>
      </c>
      <c r="G27" s="351" t="s">
        <v>40</v>
      </c>
      <c r="H27" s="351" t="str">
        <f>+IF(ProcB!B27="HPL","DAYNITE","")</f>
        <v/>
      </c>
      <c r="I27" s="351"/>
      <c r="J27" s="351"/>
    </row>
    <row r="28" spans="2:10" ht="12.75" customHeight="1">
      <c r="B28" s="351" t="s">
        <v>184</v>
      </c>
      <c r="C28" s="351" t="s">
        <v>305</v>
      </c>
      <c r="D28" s="351" t="s">
        <v>144</v>
      </c>
      <c r="E28" s="351" t="s">
        <v>145</v>
      </c>
      <c r="F28" s="351" t="s">
        <v>182</v>
      </c>
      <c r="G28" s="351" t="s">
        <v>40</v>
      </c>
      <c r="H28" s="351" t="str">
        <f>+IF(ProcB!B28="HPL","DAYNITE","")</f>
        <v/>
      </c>
      <c r="I28" s="351"/>
      <c r="J28" s="351"/>
    </row>
    <row r="29" spans="2:10" ht="12.75" customHeight="1">
      <c r="B29" s="351" t="s">
        <v>184</v>
      </c>
      <c r="C29" s="351" t="s">
        <v>305</v>
      </c>
      <c r="D29" s="351" t="s">
        <v>348</v>
      </c>
      <c r="E29" s="351" t="s">
        <v>349</v>
      </c>
      <c r="F29" s="351" t="s">
        <v>182</v>
      </c>
      <c r="G29" s="351" t="s">
        <v>40</v>
      </c>
      <c r="H29" s="351" t="str">
        <f>+IF(ProcB!B29="HPL","DAYNITE","")</f>
        <v/>
      </c>
      <c r="I29" s="351"/>
      <c r="J29" s="351"/>
    </row>
    <row r="30" spans="2:10" ht="12.75" customHeight="1">
      <c r="B30" s="351" t="s">
        <v>184</v>
      </c>
      <c r="C30" s="351" t="s">
        <v>305</v>
      </c>
      <c r="D30" s="351" t="s">
        <v>350</v>
      </c>
      <c r="E30" s="351" t="s">
        <v>351</v>
      </c>
      <c r="F30" s="351" t="s">
        <v>182</v>
      </c>
      <c r="G30" s="351" t="s">
        <v>40</v>
      </c>
      <c r="H30" s="351" t="str">
        <f>+IF(ProcB!B30="HPL","DAYNITE","")</f>
        <v/>
      </c>
      <c r="I30" s="351"/>
      <c r="J30" s="351"/>
    </row>
    <row r="31" spans="2:10" ht="12.75" customHeight="1">
      <c r="B31" s="351" t="s">
        <v>184</v>
      </c>
      <c r="C31" s="351" t="s">
        <v>305</v>
      </c>
      <c r="D31" s="351" t="s">
        <v>352</v>
      </c>
      <c r="E31" s="351" t="s">
        <v>353</v>
      </c>
      <c r="F31" s="351" t="s">
        <v>182</v>
      </c>
      <c r="G31" s="351" t="s">
        <v>40</v>
      </c>
      <c r="H31" s="351" t="str">
        <f>+IF(ProcB!B31="HPL","DAYNITE","")</f>
        <v/>
      </c>
      <c r="I31" s="351"/>
      <c r="J31" s="351"/>
    </row>
    <row r="32" spans="2:10" ht="12.75" customHeight="1">
      <c r="B32" s="351" t="s">
        <v>184</v>
      </c>
      <c r="C32" s="351" t="s">
        <v>305</v>
      </c>
      <c r="D32" s="351" t="s">
        <v>354</v>
      </c>
      <c r="E32" s="351" t="s">
        <v>355</v>
      </c>
      <c r="F32" s="351" t="s">
        <v>182</v>
      </c>
      <c r="G32" s="351" t="s">
        <v>40</v>
      </c>
      <c r="H32" s="351" t="str">
        <f>+IF(ProcB!B32="HPL","DAYNITE","")</f>
        <v/>
      </c>
      <c r="I32" s="351"/>
      <c r="J32" s="351"/>
    </row>
    <row r="33" spans="2:10" ht="12.75" customHeight="1">
      <c r="B33" s="351" t="s">
        <v>184</v>
      </c>
      <c r="C33" s="351" t="s">
        <v>305</v>
      </c>
      <c r="D33" s="351" t="s">
        <v>150</v>
      </c>
      <c r="E33" s="351" t="s">
        <v>151</v>
      </c>
      <c r="F33" s="351" t="s">
        <v>182</v>
      </c>
      <c r="G33" s="351" t="s">
        <v>40</v>
      </c>
      <c r="H33" s="351" t="str">
        <f>+IF(ProcB!B33="HPL","DAYNITE","")</f>
        <v/>
      </c>
      <c r="I33" s="351"/>
      <c r="J33" s="351"/>
    </row>
    <row r="34" spans="2:10" ht="12.75" customHeight="1">
      <c r="B34" s="351" t="s">
        <v>184</v>
      </c>
      <c r="C34" s="351" t="s">
        <v>305</v>
      </c>
      <c r="D34" s="351" t="s">
        <v>152</v>
      </c>
      <c r="E34" s="351" t="s">
        <v>153</v>
      </c>
      <c r="F34" s="351" t="s">
        <v>182</v>
      </c>
      <c r="G34" s="351" t="s">
        <v>40</v>
      </c>
      <c r="H34" s="351" t="str">
        <f>+IF(ProcB!B34="HPL","DAYNITE","")</f>
        <v/>
      </c>
      <c r="I34" s="351"/>
      <c r="J34" s="351"/>
    </row>
    <row r="35" spans="2:10" ht="12.75" customHeight="1">
      <c r="B35" s="351" t="s">
        <v>183</v>
      </c>
      <c r="C35" s="351" t="s">
        <v>305</v>
      </c>
      <c r="D35" s="351" t="s">
        <v>658</v>
      </c>
      <c r="E35" s="351" t="s">
        <v>659</v>
      </c>
      <c r="F35" s="351" t="s">
        <v>182</v>
      </c>
      <c r="G35" s="351" t="s">
        <v>40</v>
      </c>
      <c r="H35" s="351" t="str">
        <f>+IF(ProcB!B35="HPL","DAYNITE","")</f>
        <v/>
      </c>
      <c r="I35" s="351"/>
      <c r="J35" s="351"/>
    </row>
    <row r="36" spans="2:10" ht="12.75" customHeight="1">
      <c r="B36" s="351" t="s">
        <v>183</v>
      </c>
      <c r="C36" s="351" t="s">
        <v>305</v>
      </c>
      <c r="D36" s="351" t="s">
        <v>154</v>
      </c>
      <c r="E36" s="351" t="s">
        <v>155</v>
      </c>
      <c r="F36" s="351" t="s">
        <v>182</v>
      </c>
      <c r="G36" s="351" t="s">
        <v>40</v>
      </c>
      <c r="H36" s="351" t="str">
        <f>+IF(ProcB!B36="HPL","DAYNITE","")</f>
        <v/>
      </c>
      <c r="I36" s="351"/>
      <c r="J36" s="351"/>
    </row>
    <row r="37" spans="2:10" ht="12.75" customHeight="1">
      <c r="B37" s="351" t="s">
        <v>185</v>
      </c>
      <c r="C37" s="351" t="s">
        <v>305</v>
      </c>
      <c r="D37" s="351" t="s">
        <v>156</v>
      </c>
      <c r="E37" s="351" t="s">
        <v>157</v>
      </c>
      <c r="F37" s="351" t="s">
        <v>182</v>
      </c>
      <c r="G37" s="351" t="s">
        <v>40</v>
      </c>
      <c r="H37" s="351" t="str">
        <f>+IF(ProcB!B37="HPL","DAYNITE","")</f>
        <v>DAYNITE</v>
      </c>
      <c r="I37" s="351"/>
      <c r="J37" s="351"/>
    </row>
    <row r="38" spans="2:10" ht="12.75" customHeight="1">
      <c r="B38" s="351" t="s">
        <v>185</v>
      </c>
      <c r="C38" s="351" t="s">
        <v>305</v>
      </c>
      <c r="D38" s="351" t="s">
        <v>664</v>
      </c>
      <c r="E38" s="351" t="s">
        <v>665</v>
      </c>
      <c r="F38" s="351" t="s">
        <v>182</v>
      </c>
      <c r="G38" s="351" t="s">
        <v>40</v>
      </c>
      <c r="H38" s="351" t="str">
        <f>+IF(ProcB!B38="HPL","DAYNITE","")</f>
        <v>DAYNITE</v>
      </c>
      <c r="I38" s="351"/>
      <c r="J38" s="351"/>
    </row>
    <row r="39" spans="2:10" ht="12.75" customHeight="1">
      <c r="B39" s="351" t="s">
        <v>185</v>
      </c>
      <c r="C39" s="351" t="s">
        <v>305</v>
      </c>
      <c r="D39" s="351" t="s">
        <v>666</v>
      </c>
      <c r="E39" s="351" t="s">
        <v>667</v>
      </c>
      <c r="F39" s="351" t="s">
        <v>182</v>
      </c>
      <c r="G39" s="351" t="s">
        <v>40</v>
      </c>
      <c r="H39" s="351" t="str">
        <f>+IF(ProcB!B39="HPL","DAYNITE","")</f>
        <v>DAYNITE</v>
      </c>
      <c r="I39" s="351"/>
      <c r="J39" s="351"/>
    </row>
    <row r="40" spans="2:10" ht="12.75" customHeight="1">
      <c r="B40" s="351" t="s">
        <v>183</v>
      </c>
      <c r="C40" s="351" t="s">
        <v>305</v>
      </c>
      <c r="D40" s="351" t="s">
        <v>158</v>
      </c>
      <c r="E40" s="351" t="s">
        <v>159</v>
      </c>
      <c r="F40" s="351" t="s">
        <v>182</v>
      </c>
      <c r="G40" s="351" t="s">
        <v>40</v>
      </c>
      <c r="H40" s="351" t="str">
        <f>+IF(ProcB!B40="HPL","DAYNITE","")</f>
        <v/>
      </c>
      <c r="I40" s="351"/>
      <c r="J40" s="351"/>
    </row>
    <row r="41" spans="2:10" s="307" customFormat="1" ht="12.75" customHeight="1">
      <c r="B41" s="351" t="s">
        <v>183</v>
      </c>
      <c r="C41" s="351" t="s">
        <v>305</v>
      </c>
      <c r="D41" s="351" t="s">
        <v>693</v>
      </c>
      <c r="E41" s="351" t="s">
        <v>691</v>
      </c>
      <c r="F41" s="351" t="s">
        <v>182</v>
      </c>
      <c r="G41" s="351" t="s">
        <v>40</v>
      </c>
      <c r="H41" s="351" t="str">
        <f>+IF(ProcB!B41="HPL","DAYNITE","")</f>
        <v/>
      </c>
      <c r="I41" s="351"/>
      <c r="J41" s="351"/>
    </row>
    <row r="42" spans="2:10" ht="12.75" customHeight="1">
      <c r="B42" s="351" t="s">
        <v>185</v>
      </c>
      <c r="C42" s="351" t="s">
        <v>305</v>
      </c>
      <c r="D42" s="351" t="s">
        <v>160</v>
      </c>
      <c r="E42" s="351" t="s">
        <v>161</v>
      </c>
      <c r="F42" s="351" t="s">
        <v>182</v>
      </c>
      <c r="G42" s="351" t="s">
        <v>40</v>
      </c>
      <c r="H42" s="351" t="str">
        <f>+IF(ProcB!B42="HPL","DAYNITE","")</f>
        <v>DAYNITE</v>
      </c>
      <c r="I42" s="351"/>
      <c r="J42" s="35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8">
    <tabColor rgb="FF92D050"/>
  </sheetPr>
  <dimension ref="A1:AN208"/>
  <sheetViews>
    <sheetView showGridLines="0" zoomScale="90" zoomScaleNormal="90" workbookViewId="0">
      <pane ySplit="10" topLeftCell="A11" activePane="bottomLeft" state="frozen"/>
      <selection activeCell="B44" sqref="B44"/>
      <selection pane="bottomLeft" activeCell="C51" sqref="C51"/>
    </sheetView>
  </sheetViews>
  <sheetFormatPr defaultColWidth="9.109375" defaultRowHeight="12.75" customHeight="1"/>
  <cols>
    <col min="1" max="1" width="3" style="3" customWidth="1"/>
    <col min="2" max="2" width="21.88671875" style="3" customWidth="1"/>
    <col min="3" max="3" width="59.6640625" style="3" customWidth="1"/>
    <col min="4" max="5" width="8.5546875" style="3" customWidth="1"/>
    <col min="6" max="6" width="9.88671875" style="3" customWidth="1"/>
    <col min="7" max="7" width="9.88671875" style="307" customWidth="1"/>
    <col min="8" max="9" width="7.109375" style="3" customWidth="1"/>
    <col min="10" max="10" width="7.88671875" style="3" customWidth="1"/>
    <col min="11" max="12" width="7.109375" style="3" customWidth="1"/>
    <col min="13" max="20" width="9.44140625" style="3" customWidth="1"/>
    <col min="21" max="21" width="9.109375" style="3" customWidth="1"/>
    <col min="22" max="27" width="7.109375" style="3" customWidth="1"/>
    <col min="28" max="28" width="10.44140625" style="3" customWidth="1"/>
    <col min="29" max="29" width="8.6640625" style="3" customWidth="1"/>
    <col min="30" max="30" width="8.33203125" style="3" customWidth="1"/>
    <col min="31" max="32" width="8.33203125" style="3" bestFit="1" customWidth="1"/>
    <col min="33" max="36" width="9.33203125" style="307" bestFit="1" customWidth="1"/>
    <col min="37" max="37" width="8.33203125" style="307" customWidth="1"/>
    <col min="38" max="16384" width="9.109375" style="3"/>
  </cols>
  <sheetData>
    <row r="1" spans="1:40" s="1" customFormat="1" ht="12.75" customHeight="1">
      <c r="B1" s="34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3"/>
      <c r="AG1" s="321"/>
      <c r="AH1" s="321"/>
      <c r="AI1" s="321"/>
      <c r="AJ1" s="321"/>
      <c r="AK1" s="321"/>
    </row>
    <row r="2" spans="1:40" s="2" customFormat="1" ht="12.75" customHeight="1">
      <c r="A2" s="1"/>
      <c r="B2" s="36"/>
      <c r="C2" s="36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</row>
    <row r="3" spans="1:40" ht="12.75" customHeight="1">
      <c r="B3" s="33"/>
      <c r="C3" s="33"/>
      <c r="D3" s="33"/>
      <c r="E3" s="33"/>
      <c r="F3" s="33"/>
      <c r="G3" s="321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21"/>
      <c r="AH3" s="321"/>
      <c r="AI3" s="321"/>
      <c r="AJ3" s="321"/>
      <c r="AK3" s="321"/>
    </row>
    <row r="4" spans="1:40" ht="12.75" customHeight="1">
      <c r="B4" s="4" t="s">
        <v>0</v>
      </c>
      <c r="C4" s="5" t="s">
        <v>43</v>
      </c>
      <c r="D4" s="33"/>
      <c r="E4" s="33"/>
      <c r="F4" s="33"/>
      <c r="G4" s="321"/>
      <c r="H4" s="33"/>
      <c r="I4" s="33"/>
      <c r="J4" s="33"/>
      <c r="K4" s="33"/>
      <c r="L4" s="33"/>
      <c r="M4" s="33"/>
      <c r="N4" s="33"/>
      <c r="O4" s="33"/>
      <c r="P4" s="33"/>
      <c r="Q4" s="33"/>
      <c r="R4" s="33">
        <v>370</v>
      </c>
      <c r="S4" s="33" t="s">
        <v>685</v>
      </c>
      <c r="T4" s="33"/>
      <c r="U4" s="33" t="s">
        <v>686</v>
      </c>
      <c r="V4" s="38">
        <v>142</v>
      </c>
      <c r="W4" s="38">
        <v>100</v>
      </c>
      <c r="X4" s="38"/>
      <c r="Y4" s="38"/>
      <c r="Z4" s="38"/>
      <c r="AA4" s="38"/>
      <c r="AB4" s="33"/>
      <c r="AC4" s="33"/>
      <c r="AD4" s="33"/>
      <c r="AE4" s="33"/>
      <c r="AF4" s="33"/>
      <c r="AG4" s="321"/>
      <c r="AH4" s="321"/>
      <c r="AI4" s="321"/>
      <c r="AJ4" s="321"/>
      <c r="AK4" s="321"/>
    </row>
    <row r="5" spans="1:40" ht="12.75" customHeight="1">
      <c r="B5" s="33"/>
      <c r="C5" s="33"/>
      <c r="D5" s="33"/>
      <c r="E5" s="33"/>
      <c r="F5" s="33"/>
      <c r="G5" s="321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 t="s">
        <v>687</v>
      </c>
      <c r="V5" s="33">
        <v>640</v>
      </c>
      <c r="W5" s="33">
        <v>150</v>
      </c>
      <c r="X5" s="33"/>
      <c r="Y5" s="33"/>
      <c r="Z5" s="33"/>
      <c r="AA5" s="33"/>
      <c r="AB5" s="33"/>
      <c r="AC5" s="33"/>
      <c r="AD5" s="33"/>
      <c r="AE5" s="33"/>
      <c r="AF5" s="33"/>
      <c r="AG5" s="321"/>
      <c r="AH5" s="321"/>
      <c r="AI5" s="321"/>
      <c r="AJ5" s="321"/>
      <c r="AK5" s="321"/>
    </row>
    <row r="6" spans="1:40" ht="12.75" customHeight="1">
      <c r="B6" s="33"/>
      <c r="C6" s="33"/>
      <c r="D6" s="33"/>
      <c r="E6" s="33"/>
      <c r="F6" s="33"/>
      <c r="G6" s="321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81" t="s">
        <v>48</v>
      </c>
      <c r="X6" s="33"/>
      <c r="Y6" s="33"/>
      <c r="Z6" s="33"/>
      <c r="AA6" s="33"/>
      <c r="AB6" s="39"/>
      <c r="AC6" s="39"/>
      <c r="AD6" s="33"/>
      <c r="AE6" s="33"/>
      <c r="AF6" s="33"/>
      <c r="AG6" s="321"/>
      <c r="AH6" s="321"/>
      <c r="AI6" s="321"/>
      <c r="AJ6" s="321"/>
      <c r="AK6" s="321"/>
    </row>
    <row r="7" spans="1:40" ht="12.75" customHeight="1">
      <c r="B7" s="33"/>
      <c r="C7" s="33"/>
      <c r="D7" s="33"/>
      <c r="E7" s="33"/>
      <c r="G7" s="7" t="s">
        <v>1</v>
      </c>
      <c r="H7" s="33"/>
      <c r="I7" s="33"/>
      <c r="J7" s="33"/>
      <c r="K7" s="40"/>
      <c r="L7" s="40"/>
      <c r="M7" s="33"/>
      <c r="N7" s="33"/>
      <c r="O7" s="33"/>
      <c r="P7" s="33"/>
      <c r="Q7" s="33"/>
      <c r="R7" s="33"/>
      <c r="S7" s="33"/>
      <c r="T7" s="33"/>
      <c r="U7" s="41"/>
      <c r="V7" s="33"/>
      <c r="W7" s="33"/>
      <c r="X7" s="33"/>
      <c r="Y7" s="33"/>
      <c r="Z7" s="33"/>
      <c r="AA7" s="33"/>
      <c r="AB7" s="39"/>
      <c r="AC7" s="39"/>
      <c r="AD7" s="33"/>
      <c r="AE7" s="33"/>
      <c r="AF7" s="33"/>
      <c r="AG7" s="321"/>
      <c r="AH7" s="321"/>
      <c r="AI7" s="321"/>
      <c r="AJ7" s="321"/>
      <c r="AK7" s="321"/>
    </row>
    <row r="8" spans="1:40" s="14" customFormat="1" ht="25.5" customHeight="1">
      <c r="A8" s="3"/>
      <c r="B8" s="8" t="s">
        <v>4</v>
      </c>
      <c r="C8" s="8" t="s">
        <v>5</v>
      </c>
      <c r="D8" s="8" t="s">
        <v>6</v>
      </c>
      <c r="E8" s="8" t="s">
        <v>7</v>
      </c>
      <c r="F8" s="9" t="s">
        <v>8</v>
      </c>
      <c r="G8" s="8" t="s">
        <v>614</v>
      </c>
      <c r="H8" s="10" t="s">
        <v>9</v>
      </c>
      <c r="I8" s="10" t="s">
        <v>10</v>
      </c>
      <c r="J8" s="10" t="s">
        <v>12</v>
      </c>
      <c r="K8" s="10" t="s">
        <v>11</v>
      </c>
      <c r="L8" s="11" t="s">
        <v>13</v>
      </c>
      <c r="M8" s="10" t="s">
        <v>14</v>
      </c>
      <c r="N8" s="10" t="s">
        <v>15</v>
      </c>
      <c r="O8" s="10" t="s">
        <v>16</v>
      </c>
      <c r="P8" s="10" t="s">
        <v>17</v>
      </c>
      <c r="Q8" s="10" t="s">
        <v>18</v>
      </c>
      <c r="R8" s="10" t="s">
        <v>19</v>
      </c>
      <c r="S8" s="12" t="s">
        <v>20</v>
      </c>
      <c r="T8" s="10" t="s">
        <v>21</v>
      </c>
      <c r="U8" s="10" t="s">
        <v>22</v>
      </c>
      <c r="V8" s="8" t="s">
        <v>23</v>
      </c>
      <c r="W8" s="8" t="s">
        <v>24</v>
      </c>
      <c r="X8" s="8" t="s">
        <v>25</v>
      </c>
      <c r="Y8" s="8" t="s">
        <v>26</v>
      </c>
      <c r="Z8" s="8" t="s">
        <v>27</v>
      </c>
      <c r="AA8" s="9" t="s">
        <v>28</v>
      </c>
      <c r="AB8" s="13" t="s">
        <v>29</v>
      </c>
      <c r="AC8" s="13" t="s">
        <v>30</v>
      </c>
      <c r="AD8" s="13" t="s">
        <v>31</v>
      </c>
      <c r="AE8" s="13" t="s">
        <v>32</v>
      </c>
      <c r="AF8" s="13" t="s">
        <v>33</v>
      </c>
      <c r="AG8" s="298" t="s">
        <v>944</v>
      </c>
      <c r="AH8" s="298" t="s">
        <v>945</v>
      </c>
      <c r="AI8" s="298" t="s">
        <v>946</v>
      </c>
      <c r="AJ8" s="298" t="s">
        <v>947</v>
      </c>
      <c r="AK8" s="301"/>
      <c r="AN8" s="13" t="s">
        <v>599</v>
      </c>
    </row>
    <row r="9" spans="1:40" s="2" customFormat="1" ht="42" thickBot="1">
      <c r="A9" s="3"/>
      <c r="B9" s="15" t="s">
        <v>34</v>
      </c>
      <c r="C9" s="16"/>
      <c r="D9" s="15" t="s">
        <v>35</v>
      </c>
      <c r="E9" s="16"/>
      <c r="F9" s="17"/>
      <c r="G9" s="340"/>
      <c r="H9" s="18"/>
      <c r="I9" s="18"/>
      <c r="J9" s="18"/>
      <c r="K9" s="18"/>
      <c r="L9" s="19"/>
      <c r="M9" s="16"/>
      <c r="N9" s="16"/>
      <c r="O9" s="16"/>
      <c r="P9" s="16"/>
      <c r="Q9" s="16"/>
      <c r="R9" s="16"/>
      <c r="S9" s="17"/>
      <c r="T9" s="16" t="s">
        <v>36</v>
      </c>
      <c r="U9" s="16" t="s">
        <v>37</v>
      </c>
      <c r="V9" s="18"/>
      <c r="W9" s="18"/>
      <c r="X9" s="18"/>
      <c r="Y9" s="18"/>
      <c r="Z9" s="18"/>
      <c r="AA9" s="20"/>
      <c r="AB9" s="18"/>
      <c r="AC9" s="16"/>
      <c r="AD9" s="16"/>
      <c r="AE9" s="16"/>
      <c r="AF9" s="16"/>
      <c r="AG9" s="435"/>
      <c r="AH9" s="435"/>
      <c r="AI9" s="435"/>
      <c r="AJ9" s="435"/>
      <c r="AK9" s="435"/>
      <c r="AN9" s="2" t="s">
        <v>600</v>
      </c>
    </row>
    <row r="10" spans="1:40" ht="12.75" customHeight="1" thickBot="1">
      <c r="A10" s="21"/>
      <c r="B10" s="22" t="s">
        <v>38</v>
      </c>
      <c r="C10" s="23"/>
      <c r="D10" s="23"/>
      <c r="E10" s="23"/>
      <c r="F10" s="24"/>
      <c r="G10" s="25"/>
      <c r="H10" s="25"/>
      <c r="I10" s="25"/>
      <c r="J10" s="25"/>
      <c r="K10" s="25"/>
      <c r="L10" s="24"/>
      <c r="M10" s="23"/>
      <c r="N10" s="23"/>
      <c r="O10" s="23"/>
      <c r="P10" s="23"/>
      <c r="Q10" s="23"/>
      <c r="R10" s="23"/>
      <c r="S10" s="26"/>
      <c r="T10" s="23" t="s">
        <v>39</v>
      </c>
      <c r="U10" s="23" t="s">
        <v>39</v>
      </c>
      <c r="V10" s="22" t="s">
        <v>40</v>
      </c>
      <c r="W10" s="22" t="s">
        <v>40</v>
      </c>
      <c r="X10" s="22" t="s">
        <v>40</v>
      </c>
      <c r="Y10" s="22" t="s">
        <v>40</v>
      </c>
      <c r="Z10" s="22" t="s">
        <v>40</v>
      </c>
      <c r="AA10" s="27" t="s">
        <v>40</v>
      </c>
      <c r="AB10" s="22" t="s">
        <v>2</v>
      </c>
      <c r="AC10" s="22" t="s">
        <v>3</v>
      </c>
      <c r="AD10" s="22" t="s">
        <v>41</v>
      </c>
      <c r="AE10" s="22" t="s">
        <v>41</v>
      </c>
      <c r="AF10" s="22" t="s">
        <v>41</v>
      </c>
      <c r="AG10" s="304" t="s">
        <v>948</v>
      </c>
      <c r="AH10" s="304" t="s">
        <v>948</v>
      </c>
      <c r="AI10" s="304" t="s">
        <v>948</v>
      </c>
      <c r="AJ10" s="304" t="s">
        <v>948</v>
      </c>
      <c r="AK10" s="304"/>
      <c r="AN10" s="22" t="s">
        <v>41</v>
      </c>
    </row>
    <row r="11" spans="1:40" ht="12.75" customHeight="1">
      <c r="B11" s="343" t="s">
        <v>44</v>
      </c>
      <c r="C11" s="343" t="s">
        <v>45</v>
      </c>
      <c r="D11" s="343" t="s">
        <v>46</v>
      </c>
      <c r="E11" s="343" t="str">
        <f>+"ELC" &amp;  SUBSTITUTE(MID(B11,3, 3), "ELC","C")</f>
        <v>ELCHFO</v>
      </c>
      <c r="F11" s="344" t="s">
        <v>42</v>
      </c>
      <c r="G11" s="345" t="s">
        <v>675</v>
      </c>
      <c r="H11" s="343">
        <v>0.28182321437246038</v>
      </c>
      <c r="I11" s="343" t="s">
        <v>48</v>
      </c>
      <c r="J11" s="343" t="s">
        <v>48</v>
      </c>
      <c r="K11" s="344" t="s">
        <v>48</v>
      </c>
      <c r="L11" s="345"/>
      <c r="M11" s="343"/>
      <c r="N11" s="343"/>
      <c r="O11" s="343"/>
      <c r="P11" s="343"/>
      <c r="Q11" s="343"/>
      <c r="R11" s="343"/>
      <c r="S11" s="346"/>
      <c r="T11" s="343"/>
      <c r="U11" s="343">
        <v>27.5</v>
      </c>
      <c r="V11" s="343">
        <v>27.5</v>
      </c>
      <c r="W11" s="343">
        <v>27.5</v>
      </c>
      <c r="X11" s="343">
        <v>27.5</v>
      </c>
      <c r="Y11" s="343">
        <v>27.5</v>
      </c>
      <c r="Z11" s="343">
        <v>0</v>
      </c>
      <c r="AA11" s="346">
        <v>0</v>
      </c>
      <c r="AB11" s="343">
        <v>0.50410503858363354</v>
      </c>
      <c r="AC11" s="343">
        <v>5.0010420494408097</v>
      </c>
      <c r="AD11" s="343">
        <f>3.6 * 8760 / 1000000</f>
        <v>3.1536000000000002E-2</v>
      </c>
      <c r="AE11" s="343">
        <v>0.92999999999999994</v>
      </c>
      <c r="AF11" s="346">
        <v>1</v>
      </c>
      <c r="AG11" s="343" t="s">
        <v>950</v>
      </c>
      <c r="AH11" s="343"/>
      <c r="AI11" s="343"/>
      <c r="AJ11" s="343"/>
      <c r="AK11" s="343"/>
    </row>
    <row r="12" spans="1:40" ht="12.75" customHeight="1">
      <c r="B12" s="342" t="s">
        <v>640</v>
      </c>
      <c r="C12" s="342" t="s">
        <v>641</v>
      </c>
      <c r="D12" s="342" t="s">
        <v>46</v>
      </c>
      <c r="E12" s="342" t="str">
        <f>+"ELC" &amp;  SUBSTITUTE(MID(B12,3, 3), "ELC","C")</f>
        <v>ELCDSL</v>
      </c>
      <c r="F12" s="342" t="s">
        <v>42</v>
      </c>
      <c r="G12" s="349" t="s">
        <v>675</v>
      </c>
      <c r="H12" s="342">
        <v>0.25488087747296428</v>
      </c>
      <c r="I12" s="342" t="s">
        <v>48</v>
      </c>
      <c r="J12" s="342" t="s">
        <v>48</v>
      </c>
      <c r="K12" s="342" t="s">
        <v>48</v>
      </c>
      <c r="L12" s="349"/>
      <c r="M12" s="342"/>
      <c r="N12" s="342"/>
      <c r="O12" s="342"/>
      <c r="P12" s="342"/>
      <c r="Q12" s="342"/>
      <c r="R12" s="342"/>
      <c r="S12" s="350"/>
      <c r="T12" s="342"/>
      <c r="U12" s="342">
        <v>520</v>
      </c>
      <c r="V12" s="342">
        <v>520</v>
      </c>
      <c r="W12" s="342">
        <v>260</v>
      </c>
      <c r="X12" s="342">
        <v>260</v>
      </c>
      <c r="Y12" s="342">
        <v>260</v>
      </c>
      <c r="Z12" s="342">
        <v>0</v>
      </c>
      <c r="AA12" s="350">
        <v>0</v>
      </c>
      <c r="AB12" s="342">
        <v>0.50410503858363354</v>
      </c>
      <c r="AC12" s="342">
        <v>5.0010420494408097</v>
      </c>
      <c r="AD12" s="342">
        <f>3.6 * 8760 / 1000000</f>
        <v>3.1536000000000002E-2</v>
      </c>
      <c r="AE12" s="342">
        <v>0.92999999999999994</v>
      </c>
      <c r="AF12" s="350">
        <v>1</v>
      </c>
      <c r="AG12" s="342"/>
      <c r="AH12" s="342"/>
      <c r="AI12" s="342"/>
      <c r="AJ12" s="342"/>
      <c r="AK12" s="342"/>
    </row>
    <row r="13" spans="1:40" ht="12.75" customHeight="1">
      <c r="B13" s="343" t="s">
        <v>51</v>
      </c>
      <c r="C13" s="343" t="s">
        <v>52</v>
      </c>
      <c r="D13" s="343" t="s">
        <v>46</v>
      </c>
      <c r="E13" s="343" t="str">
        <f>+"ELC" &amp;  SUBSTITUTE(MID(B13,3, 3), "ELC","C")</f>
        <v>ELCCOA</v>
      </c>
      <c r="F13" s="343" t="s">
        <v>42</v>
      </c>
      <c r="G13" s="347" t="s">
        <v>675</v>
      </c>
      <c r="H13" s="343">
        <v>0.37330295633973104</v>
      </c>
      <c r="I13" s="343"/>
      <c r="K13" s="3">
        <f>T14/U13</f>
        <v>1.1884735202492211</v>
      </c>
      <c r="L13" s="343">
        <v>0.111766710353866</v>
      </c>
      <c r="M13" s="343"/>
      <c r="N13" s="343"/>
      <c r="O13" s="343"/>
      <c r="P13" s="343"/>
      <c r="Q13" s="343"/>
      <c r="R13" s="343"/>
      <c r="S13" s="348"/>
      <c r="T13" s="343"/>
      <c r="U13" s="343">
        <v>642</v>
      </c>
      <c r="V13" s="343">
        <v>642</v>
      </c>
      <c r="W13" s="343">
        <v>250</v>
      </c>
      <c r="X13" s="343">
        <v>0</v>
      </c>
      <c r="Y13" s="343">
        <v>0</v>
      </c>
      <c r="Z13" s="343">
        <v>0</v>
      </c>
      <c r="AA13" s="348">
        <v>0</v>
      </c>
      <c r="AB13" s="343">
        <v>0.50410503858363354</v>
      </c>
      <c r="AC13" s="343">
        <v>5.0010420494408097</v>
      </c>
      <c r="AD13" s="343">
        <f>3.6 * 8760 / 1000000</f>
        <v>3.1536000000000002E-2</v>
      </c>
      <c r="AE13" s="343">
        <v>0.93</v>
      </c>
      <c r="AF13" s="348">
        <v>1</v>
      </c>
      <c r="AG13" s="343"/>
      <c r="AH13" s="343"/>
      <c r="AI13" s="343"/>
      <c r="AJ13" s="343"/>
      <c r="AK13" s="343"/>
      <c r="AL13" s="194"/>
      <c r="AM13" s="194"/>
    </row>
    <row r="14" spans="1:40" ht="12.75" customHeight="1">
      <c r="B14" s="343"/>
      <c r="C14" s="343"/>
      <c r="D14" s="343" t="s">
        <v>46</v>
      </c>
      <c r="E14" s="343"/>
      <c r="F14" s="343" t="s">
        <v>54</v>
      </c>
      <c r="G14" s="347" t="s">
        <v>675</v>
      </c>
      <c r="H14" s="343"/>
      <c r="I14" s="343"/>
      <c r="K14" s="343"/>
      <c r="L14" s="343"/>
      <c r="M14" s="343"/>
      <c r="N14" s="343"/>
      <c r="O14" s="343"/>
      <c r="P14" s="343"/>
      <c r="Q14" s="343"/>
      <c r="R14" s="343"/>
      <c r="S14" s="348"/>
      <c r="T14" s="343">
        <v>763</v>
      </c>
      <c r="U14" s="343"/>
      <c r="V14" s="343"/>
      <c r="W14" s="343"/>
      <c r="X14" s="343"/>
      <c r="Y14" s="343"/>
      <c r="Z14" s="343"/>
      <c r="AA14" s="348"/>
      <c r="AB14" s="343"/>
      <c r="AC14" s="343"/>
      <c r="AD14" s="343"/>
      <c r="AE14" s="343"/>
      <c r="AF14" s="348"/>
      <c r="AG14" s="343"/>
      <c r="AH14" s="343"/>
      <c r="AI14" s="343"/>
      <c r="AJ14" s="343"/>
      <c r="AK14" s="343"/>
    </row>
    <row r="15" spans="1:40" s="307" customFormat="1" ht="12.75" customHeight="1">
      <c r="B15" s="343" t="s">
        <v>688</v>
      </c>
      <c r="C15" s="343" t="s">
        <v>52</v>
      </c>
      <c r="D15" s="343" t="s">
        <v>46</v>
      </c>
      <c r="E15" s="343" t="str">
        <f>+"ELC" &amp;  SUBSTITUTE(MID(B15,3, 3), "ELC","C")</f>
        <v>ELCCOA</v>
      </c>
      <c r="F15" s="343" t="s">
        <v>42</v>
      </c>
      <c r="G15" s="347" t="s">
        <v>675</v>
      </c>
      <c r="H15" s="343">
        <f>U15/1555</f>
        <v>0.41157556270096463</v>
      </c>
      <c r="I15" s="343"/>
      <c r="K15" s="343">
        <f>T16/U15</f>
        <v>0.234375</v>
      </c>
      <c r="L15" s="363">
        <v>0.111766710353866</v>
      </c>
      <c r="M15" s="343"/>
      <c r="N15" s="343"/>
      <c r="O15" s="343"/>
      <c r="P15" s="343"/>
      <c r="Q15" s="343"/>
      <c r="R15" s="343"/>
      <c r="S15" s="348"/>
      <c r="T15" s="343"/>
      <c r="U15" s="343">
        <v>640</v>
      </c>
      <c r="V15" s="343">
        <v>640</v>
      </c>
      <c r="W15" s="343">
        <v>0</v>
      </c>
      <c r="X15" s="343">
        <v>0</v>
      </c>
      <c r="Y15" s="343">
        <v>0</v>
      </c>
      <c r="Z15" s="343">
        <v>0</v>
      </c>
      <c r="AA15" s="348">
        <v>0</v>
      </c>
      <c r="AB15" s="343">
        <v>0.50410503858363354</v>
      </c>
      <c r="AC15" s="343">
        <v>5.0010420494408097</v>
      </c>
      <c r="AD15" s="343">
        <f>3.6 * 8760 / 1000000</f>
        <v>3.1536000000000002E-2</v>
      </c>
      <c r="AE15" s="343">
        <v>0.93</v>
      </c>
      <c r="AF15" s="348">
        <v>1</v>
      </c>
      <c r="AG15" s="343"/>
      <c r="AH15" s="343"/>
      <c r="AI15" s="343"/>
      <c r="AJ15" s="343"/>
      <c r="AK15" s="343"/>
      <c r="AL15" s="194"/>
      <c r="AM15" s="194"/>
    </row>
    <row r="16" spans="1:40" s="307" customFormat="1" ht="12.75" customHeight="1">
      <c r="B16" s="343"/>
      <c r="C16" s="343"/>
      <c r="D16" s="343" t="s">
        <v>46</v>
      </c>
      <c r="E16" s="343"/>
      <c r="F16" s="343" t="s">
        <v>54</v>
      </c>
      <c r="G16" s="347" t="s">
        <v>675</v>
      </c>
      <c r="H16" s="343"/>
      <c r="I16" s="343"/>
      <c r="K16" s="343"/>
      <c r="L16" s="343"/>
      <c r="M16" s="343"/>
      <c r="N16" s="343"/>
      <c r="O16" s="343"/>
      <c r="P16" s="343"/>
      <c r="Q16" s="343"/>
      <c r="R16" s="343"/>
      <c r="S16" s="348"/>
      <c r="T16" s="343">
        <v>150</v>
      </c>
      <c r="U16" s="343"/>
      <c r="V16" s="343"/>
      <c r="W16" s="343"/>
      <c r="X16" s="343"/>
      <c r="Y16" s="343"/>
      <c r="Z16" s="343"/>
      <c r="AA16" s="348"/>
      <c r="AB16" s="343"/>
      <c r="AC16" s="343"/>
      <c r="AD16" s="343"/>
      <c r="AE16" s="343"/>
      <c r="AF16" s="348"/>
      <c r="AG16" s="343"/>
      <c r="AH16" s="343"/>
      <c r="AI16" s="343"/>
      <c r="AJ16" s="343"/>
      <c r="AK16" s="343"/>
    </row>
    <row r="17" spans="2:37" ht="12.75" customHeight="1">
      <c r="B17" s="342" t="s">
        <v>306</v>
      </c>
      <c r="C17" s="342" t="s">
        <v>307</v>
      </c>
      <c r="D17" s="342" t="s">
        <v>46</v>
      </c>
      <c r="E17" s="342" t="s">
        <v>74</v>
      </c>
      <c r="F17" s="342" t="s">
        <v>42</v>
      </c>
      <c r="G17" s="349" t="s">
        <v>675</v>
      </c>
      <c r="H17" s="342">
        <v>0.5</v>
      </c>
      <c r="I17" s="342"/>
      <c r="K17" s="307">
        <f>T18/U17</f>
        <v>0.5</v>
      </c>
      <c r="L17" s="342">
        <v>0.15</v>
      </c>
      <c r="M17" s="342">
        <v>1</v>
      </c>
      <c r="N17" s="342">
        <v>1</v>
      </c>
      <c r="O17" s="342">
        <v>1</v>
      </c>
      <c r="P17" s="342" t="s">
        <v>48</v>
      </c>
      <c r="Q17" s="342">
        <v>1</v>
      </c>
      <c r="R17" s="342">
        <v>1</v>
      </c>
      <c r="S17" s="350">
        <v>1</v>
      </c>
      <c r="T17" s="342"/>
      <c r="U17" s="342">
        <v>100</v>
      </c>
      <c r="V17" s="342">
        <v>100</v>
      </c>
      <c r="W17" s="342">
        <v>100</v>
      </c>
      <c r="X17" s="342">
        <v>100</v>
      </c>
      <c r="Y17" s="342">
        <v>100</v>
      </c>
      <c r="Z17" s="342">
        <v>0</v>
      </c>
      <c r="AA17" s="350">
        <v>0</v>
      </c>
      <c r="AB17" s="342">
        <v>0.50410503858363354</v>
      </c>
      <c r="AC17" s="342">
        <v>5.0010420494408097</v>
      </c>
      <c r="AD17" s="342">
        <f>3.6 * 8760 / 1000000</f>
        <v>3.1536000000000002E-2</v>
      </c>
      <c r="AE17" s="342">
        <v>0.92999999999999994</v>
      </c>
      <c r="AF17" s="350">
        <v>1</v>
      </c>
      <c r="AG17" s="342"/>
      <c r="AH17" s="342"/>
      <c r="AI17" s="342"/>
      <c r="AJ17" s="342"/>
      <c r="AK17" s="342"/>
    </row>
    <row r="18" spans="2:37" ht="12.75" customHeight="1">
      <c r="B18" s="342"/>
      <c r="C18" s="342"/>
      <c r="D18" s="342" t="s">
        <v>46</v>
      </c>
      <c r="E18" s="342" t="s">
        <v>75</v>
      </c>
      <c r="F18" s="342" t="s">
        <v>54</v>
      </c>
      <c r="G18" s="349" t="s">
        <v>675</v>
      </c>
      <c r="H18" s="342"/>
      <c r="I18" s="342"/>
      <c r="K18" s="342"/>
      <c r="L18" s="342"/>
      <c r="M18" s="342">
        <v>1</v>
      </c>
      <c r="N18" s="342">
        <v>1</v>
      </c>
      <c r="O18" s="342">
        <v>1</v>
      </c>
      <c r="P18" s="342">
        <v>0.1</v>
      </c>
      <c r="Q18" s="342">
        <v>1</v>
      </c>
      <c r="R18" s="342">
        <v>1</v>
      </c>
      <c r="S18" s="350">
        <v>1</v>
      </c>
      <c r="T18" s="342">
        <v>50</v>
      </c>
      <c r="U18" s="342"/>
      <c r="V18" s="342"/>
      <c r="W18" s="342"/>
      <c r="X18" s="342"/>
      <c r="Y18" s="342"/>
      <c r="Z18" s="342"/>
      <c r="AA18" s="350"/>
      <c r="AB18" s="342"/>
      <c r="AC18" s="342"/>
      <c r="AD18" s="342"/>
      <c r="AE18" s="342"/>
      <c r="AF18" s="350"/>
      <c r="AG18" s="342"/>
      <c r="AH18" s="342"/>
      <c r="AI18" s="342"/>
      <c r="AJ18" s="342"/>
      <c r="AK18" s="342"/>
    </row>
    <row r="19" spans="2:37" ht="12.75" customHeight="1">
      <c r="B19" s="343" t="s">
        <v>55</v>
      </c>
      <c r="C19" s="343" t="s">
        <v>56</v>
      </c>
      <c r="D19" s="343" t="s">
        <v>46</v>
      </c>
      <c r="E19" s="343" t="s">
        <v>57</v>
      </c>
      <c r="F19" s="343" t="s">
        <v>42</v>
      </c>
      <c r="G19" s="347" t="s">
        <v>675</v>
      </c>
      <c r="H19" s="343">
        <v>0.40066733969613083</v>
      </c>
      <c r="I19" s="343"/>
      <c r="K19" s="307">
        <f>T20/U19</f>
        <v>1.1190476190476191</v>
      </c>
      <c r="L19" s="343">
        <v>0.15599999999999997</v>
      </c>
      <c r="M19" s="343">
        <v>0.42</v>
      </c>
      <c r="N19" s="343">
        <v>0.42</v>
      </c>
      <c r="O19" s="343">
        <v>0.42</v>
      </c>
      <c r="P19" s="343">
        <v>0.42</v>
      </c>
      <c r="Q19" s="343">
        <v>0.42</v>
      </c>
      <c r="R19" s="343">
        <v>0.42</v>
      </c>
      <c r="S19" s="348">
        <v>1</v>
      </c>
      <c r="T19" s="343"/>
      <c r="U19" s="343">
        <v>420</v>
      </c>
      <c r="V19" s="343">
        <v>420</v>
      </c>
      <c r="W19" s="343">
        <v>420</v>
      </c>
      <c r="X19" s="343">
        <v>420</v>
      </c>
      <c r="Y19" s="343">
        <v>420</v>
      </c>
      <c r="Z19" s="343">
        <v>0</v>
      </c>
      <c r="AA19" s="348">
        <v>0</v>
      </c>
      <c r="AB19" s="343">
        <v>0.50410503858363354</v>
      </c>
      <c r="AC19" s="343">
        <v>5.0010420494408097</v>
      </c>
      <c r="AD19" s="343">
        <f>3.6 * 8760 / 1000000</f>
        <v>3.1536000000000002E-2</v>
      </c>
      <c r="AE19" s="343">
        <v>0.92999999999999994</v>
      </c>
      <c r="AF19" s="348">
        <v>1</v>
      </c>
      <c r="AG19" s="343"/>
      <c r="AH19" s="343"/>
      <c r="AI19" s="343"/>
      <c r="AJ19" s="343"/>
      <c r="AK19" s="343"/>
    </row>
    <row r="20" spans="2:37" ht="12.75" customHeight="1">
      <c r="B20" s="343"/>
      <c r="C20" s="343"/>
      <c r="D20" s="343" t="s">
        <v>46</v>
      </c>
      <c r="E20" s="343" t="s">
        <v>64</v>
      </c>
      <c r="F20" s="343" t="s">
        <v>54</v>
      </c>
      <c r="G20" s="347" t="s">
        <v>675</v>
      </c>
      <c r="H20" s="343"/>
      <c r="I20" s="343"/>
      <c r="K20" s="343"/>
      <c r="L20" s="343"/>
      <c r="M20" s="343">
        <v>0.04</v>
      </c>
      <c r="N20" s="343">
        <v>0.04</v>
      </c>
      <c r="O20" s="343">
        <v>0.04</v>
      </c>
      <c r="P20" s="343">
        <v>0.04</v>
      </c>
      <c r="Q20" s="343">
        <v>0.04</v>
      </c>
      <c r="R20" s="343">
        <v>0.04</v>
      </c>
      <c r="S20" s="348">
        <v>1</v>
      </c>
      <c r="T20" s="343">
        <v>470</v>
      </c>
      <c r="U20" s="343"/>
      <c r="V20" s="343"/>
      <c r="W20" s="343"/>
      <c r="X20" s="343"/>
      <c r="Y20" s="343"/>
      <c r="Z20" s="343"/>
      <c r="AA20" s="348"/>
      <c r="AB20" s="343"/>
      <c r="AC20" s="343"/>
      <c r="AD20" s="343"/>
      <c r="AE20" s="343"/>
      <c r="AF20" s="348"/>
      <c r="AG20" s="343"/>
      <c r="AH20" s="343"/>
      <c r="AI20" s="343"/>
      <c r="AJ20" s="343"/>
      <c r="AK20" s="343"/>
    </row>
    <row r="21" spans="2:37" ht="12.75" customHeight="1">
      <c r="B21" s="343"/>
      <c r="C21" s="343"/>
      <c r="D21" s="343" t="s">
        <v>46</v>
      </c>
      <c r="E21" s="343" t="s">
        <v>58</v>
      </c>
      <c r="F21" s="343"/>
      <c r="G21" s="347" t="s">
        <v>675</v>
      </c>
      <c r="H21" s="343"/>
      <c r="I21" s="343"/>
      <c r="K21" s="343"/>
      <c r="L21" s="343"/>
      <c r="M21" s="343">
        <v>0.06</v>
      </c>
      <c r="N21" s="343">
        <v>0.06</v>
      </c>
      <c r="O21" s="343">
        <v>0.06</v>
      </c>
      <c r="P21" s="343">
        <v>0.06</v>
      </c>
      <c r="Q21" s="343">
        <v>0.06</v>
      </c>
      <c r="R21" s="343">
        <v>0.06</v>
      </c>
      <c r="S21" s="348">
        <v>1</v>
      </c>
      <c r="T21" s="343"/>
      <c r="U21" s="343"/>
      <c r="V21" s="343"/>
      <c r="W21" s="343"/>
      <c r="X21" s="343"/>
      <c r="Y21" s="343"/>
      <c r="Z21" s="343"/>
      <c r="AA21" s="348"/>
      <c r="AB21" s="343"/>
      <c r="AC21" s="343"/>
      <c r="AD21" s="343"/>
      <c r="AE21" s="343"/>
      <c r="AF21" s="348"/>
      <c r="AG21" s="343"/>
      <c r="AH21" s="343"/>
      <c r="AI21" s="343"/>
      <c r="AJ21" s="343"/>
      <c r="AK21" s="343"/>
    </row>
    <row r="22" spans="2:37" ht="12.75" customHeight="1">
      <c r="B22" s="343"/>
      <c r="C22" s="343"/>
      <c r="D22" s="343" t="s">
        <v>46</v>
      </c>
      <c r="E22" s="343" t="s">
        <v>59</v>
      </c>
      <c r="F22" s="343"/>
      <c r="G22" s="347" t="s">
        <v>675</v>
      </c>
      <c r="H22" s="343"/>
      <c r="I22" s="343"/>
      <c r="K22" s="343"/>
      <c r="L22" s="343"/>
      <c r="M22" s="343">
        <v>0.53</v>
      </c>
      <c r="N22" s="343">
        <v>0.53</v>
      </c>
      <c r="O22" s="343">
        <v>0.53</v>
      </c>
      <c r="P22" s="343">
        <v>0.53</v>
      </c>
      <c r="Q22" s="343">
        <v>0.53</v>
      </c>
      <c r="R22" s="343">
        <v>0.53</v>
      </c>
      <c r="S22" s="348">
        <v>1</v>
      </c>
      <c r="T22" s="343"/>
      <c r="U22" s="343"/>
      <c r="V22" s="343"/>
      <c r="W22" s="343"/>
      <c r="X22" s="343"/>
      <c r="Y22" s="343"/>
      <c r="Z22" s="343"/>
      <c r="AA22" s="348"/>
      <c r="AB22" s="343"/>
      <c r="AC22" s="343"/>
      <c r="AD22" s="343"/>
      <c r="AE22" s="343"/>
      <c r="AF22" s="348"/>
      <c r="AG22" s="343"/>
      <c r="AH22" s="343"/>
      <c r="AI22" s="343"/>
      <c r="AJ22" s="343"/>
      <c r="AK22" s="343"/>
    </row>
    <row r="23" spans="2:37" ht="12.75" customHeight="1">
      <c r="B23" s="342" t="s">
        <v>61</v>
      </c>
      <c r="C23" s="342" t="s">
        <v>62</v>
      </c>
      <c r="D23" s="342" t="s">
        <v>46</v>
      </c>
      <c r="E23" s="342" t="s">
        <v>53</v>
      </c>
      <c r="F23" s="342" t="s">
        <v>42</v>
      </c>
      <c r="G23" s="349" t="s">
        <v>675</v>
      </c>
      <c r="H23" s="342">
        <v>0.28616760737072244</v>
      </c>
      <c r="I23" s="342"/>
      <c r="K23" s="307">
        <f>T24/U23</f>
        <v>0.94594594594594594</v>
      </c>
      <c r="L23" s="342">
        <v>0.15</v>
      </c>
      <c r="M23" s="342">
        <v>0.87</v>
      </c>
      <c r="N23" s="342">
        <v>0.87</v>
      </c>
      <c r="O23" s="342">
        <v>0.87</v>
      </c>
      <c r="P23" s="342">
        <v>0.87</v>
      </c>
      <c r="Q23" s="342">
        <v>0.87</v>
      </c>
      <c r="R23" s="342">
        <v>0.87</v>
      </c>
      <c r="S23" s="350">
        <v>1</v>
      </c>
      <c r="T23" s="342"/>
      <c r="U23" s="342">
        <v>37</v>
      </c>
      <c r="V23" s="342">
        <v>37</v>
      </c>
      <c r="W23" s="342">
        <v>0</v>
      </c>
      <c r="X23" s="342">
        <v>0</v>
      </c>
      <c r="Y23" s="342">
        <v>0</v>
      </c>
      <c r="Z23" s="342">
        <v>0</v>
      </c>
      <c r="AA23" s="350">
        <v>0</v>
      </c>
      <c r="AB23" s="342">
        <v>0.50410503858363354</v>
      </c>
      <c r="AC23" s="342">
        <v>5.0010420494408097</v>
      </c>
      <c r="AD23" s="342">
        <f>3.6 * 8760 / 1000000</f>
        <v>3.1536000000000002E-2</v>
      </c>
      <c r="AE23" s="342">
        <v>0.92999999999999994</v>
      </c>
      <c r="AF23" s="350">
        <v>1</v>
      </c>
      <c r="AG23" s="342"/>
      <c r="AH23" s="342"/>
      <c r="AI23" s="342"/>
      <c r="AJ23" s="342"/>
      <c r="AK23" s="342"/>
    </row>
    <row r="24" spans="2:37" ht="12.75" customHeight="1">
      <c r="B24" s="342"/>
      <c r="C24" s="342"/>
      <c r="D24" s="342" t="s">
        <v>46</v>
      </c>
      <c r="E24" s="342" t="s">
        <v>57</v>
      </c>
      <c r="F24" s="342" t="s">
        <v>63</v>
      </c>
      <c r="G24" s="349" t="s">
        <v>675</v>
      </c>
      <c r="H24" s="342"/>
      <c r="I24" s="342"/>
      <c r="J24" s="342"/>
      <c r="L24" s="342"/>
      <c r="M24" s="342">
        <v>0.16</v>
      </c>
      <c r="N24" s="342">
        <v>0.16</v>
      </c>
      <c r="O24" s="342">
        <v>0.16</v>
      </c>
      <c r="P24" s="342">
        <v>0.16</v>
      </c>
      <c r="Q24" s="342">
        <v>0.16</v>
      </c>
      <c r="R24" s="342">
        <v>0.16</v>
      </c>
      <c r="S24" s="350">
        <v>1</v>
      </c>
      <c r="T24" s="342">
        <v>35</v>
      </c>
      <c r="U24" s="342"/>
      <c r="V24" s="342"/>
      <c r="W24" s="342"/>
      <c r="X24" s="342"/>
      <c r="Y24" s="342"/>
      <c r="Z24" s="342"/>
      <c r="AA24" s="350"/>
      <c r="AB24" s="342"/>
      <c r="AC24" s="342"/>
      <c r="AD24" s="342"/>
      <c r="AE24" s="342"/>
      <c r="AF24" s="350"/>
      <c r="AG24" s="342"/>
      <c r="AH24" s="342"/>
      <c r="AI24" s="342"/>
      <c r="AJ24" s="342"/>
      <c r="AK24" s="342"/>
    </row>
    <row r="25" spans="2:37" ht="12.75" customHeight="1">
      <c r="B25" s="343" t="s">
        <v>65</v>
      </c>
      <c r="C25" s="343" t="s">
        <v>66</v>
      </c>
      <c r="D25" s="343" t="s">
        <v>46</v>
      </c>
      <c r="E25" s="343" t="str">
        <f>+"ELC" &amp;  SUBSTITUTE(MID(B25,3, 3), "ELC","C")</f>
        <v>ELCWPE</v>
      </c>
      <c r="F25" s="343" t="s">
        <v>42</v>
      </c>
      <c r="G25" s="347" t="s">
        <v>675</v>
      </c>
      <c r="H25" s="343">
        <v>0.10600000000000001</v>
      </c>
      <c r="I25" s="343" t="s">
        <v>48</v>
      </c>
      <c r="J25" s="343">
        <v>7.518796992481203</v>
      </c>
      <c r="K25" s="343"/>
      <c r="L25" s="347"/>
      <c r="M25" s="343"/>
      <c r="N25" s="343"/>
      <c r="O25" s="343"/>
      <c r="P25" s="343"/>
      <c r="Q25" s="343"/>
      <c r="R25" s="343"/>
      <c r="S25" s="348"/>
      <c r="T25" s="343"/>
      <c r="U25" s="343">
        <v>21.014000000000003</v>
      </c>
      <c r="V25" s="343">
        <v>21.014000000000003</v>
      </c>
      <c r="W25" s="343">
        <v>21.014000000000003</v>
      </c>
      <c r="X25" s="343">
        <v>21.014000000000003</v>
      </c>
      <c r="Y25" s="343">
        <v>21.014000000000003</v>
      </c>
      <c r="Z25" s="343">
        <v>21.014000000000003</v>
      </c>
      <c r="AA25" s="348">
        <v>0</v>
      </c>
      <c r="AB25" s="343">
        <v>0.50410503858363354</v>
      </c>
      <c r="AC25" s="343">
        <v>5.0010420494408097</v>
      </c>
      <c r="AD25" s="343">
        <f>3.6 * 8760 / 1000000</f>
        <v>3.1536000000000002E-2</v>
      </c>
      <c r="AE25" s="343">
        <v>0.92999999999999994</v>
      </c>
      <c r="AF25" s="348">
        <v>1</v>
      </c>
      <c r="AG25" s="343"/>
      <c r="AH25" s="343"/>
      <c r="AI25" s="343"/>
      <c r="AJ25" s="343"/>
      <c r="AK25" s="343"/>
    </row>
    <row r="26" spans="2:37" ht="12.75" customHeight="1">
      <c r="B26" s="343"/>
      <c r="C26" s="343"/>
      <c r="D26" s="343" t="s">
        <v>46</v>
      </c>
      <c r="E26" s="343"/>
      <c r="F26" s="343" t="s">
        <v>54</v>
      </c>
      <c r="G26" s="347" t="s">
        <v>675</v>
      </c>
      <c r="H26" s="343"/>
      <c r="I26" s="343"/>
      <c r="J26" s="343"/>
      <c r="K26" s="343"/>
      <c r="L26" s="347"/>
      <c r="M26" s="343"/>
      <c r="N26" s="343"/>
      <c r="O26" s="343"/>
      <c r="P26" s="343"/>
      <c r="Q26" s="343"/>
      <c r="R26" s="343"/>
      <c r="S26" s="348"/>
      <c r="T26" s="343">
        <v>158</v>
      </c>
      <c r="U26" s="343"/>
      <c r="V26" s="343"/>
      <c r="W26" s="343"/>
      <c r="X26" s="343"/>
      <c r="Y26" s="343"/>
      <c r="Z26" s="343"/>
      <c r="AA26" s="348"/>
      <c r="AB26" s="343"/>
      <c r="AC26" s="343"/>
      <c r="AD26" s="343"/>
      <c r="AE26" s="343"/>
      <c r="AF26" s="348"/>
      <c r="AG26" s="343"/>
      <c r="AH26" s="343"/>
      <c r="AI26" s="343"/>
      <c r="AJ26" s="343"/>
      <c r="AK26" s="343"/>
    </row>
    <row r="27" spans="2:37" ht="12.75" customHeight="1">
      <c r="B27" s="342" t="s">
        <v>67</v>
      </c>
      <c r="C27" s="342" t="s">
        <v>68</v>
      </c>
      <c r="D27" s="342" t="s">
        <v>46</v>
      </c>
      <c r="E27" s="342" t="str">
        <f>+"ELC" &amp;  SUBSTITUTE(MID(B27,3, 3), "ELC","C")</f>
        <v>ELCWCH</v>
      </c>
      <c r="F27" s="342" t="s">
        <v>42</v>
      </c>
      <c r="G27" s="349" t="s">
        <v>675</v>
      </c>
      <c r="H27" s="342">
        <v>0.11247141663592085</v>
      </c>
      <c r="I27" s="342" t="s">
        <v>48</v>
      </c>
      <c r="J27" s="342">
        <v>5.2910052910052912</v>
      </c>
      <c r="K27" s="342" t="s">
        <v>48</v>
      </c>
      <c r="L27" s="349"/>
      <c r="M27" s="342"/>
      <c r="N27" s="342"/>
      <c r="O27" s="342"/>
      <c r="P27" s="342"/>
      <c r="Q27" s="342"/>
      <c r="R27" s="342"/>
      <c r="S27" s="350"/>
      <c r="T27" s="342"/>
      <c r="U27" s="342">
        <v>7.1820000000000004</v>
      </c>
      <c r="V27" s="342">
        <v>7.1820000000000004</v>
      </c>
      <c r="W27" s="342">
        <v>0</v>
      </c>
      <c r="X27" s="342">
        <v>0</v>
      </c>
      <c r="Y27" s="342">
        <v>0</v>
      </c>
      <c r="Z27" s="342">
        <v>0</v>
      </c>
      <c r="AA27" s="350">
        <v>0</v>
      </c>
      <c r="AB27" s="342">
        <v>0.23732217725528204</v>
      </c>
      <c r="AC27" s="342">
        <v>8.8654836330996165</v>
      </c>
      <c r="AD27" s="342">
        <f>3.6 * 8760 / 1000000</f>
        <v>3.1536000000000002E-2</v>
      </c>
      <c r="AE27" s="342">
        <v>0.92999999999999994</v>
      </c>
      <c r="AF27" s="350">
        <v>1</v>
      </c>
      <c r="AG27" s="342"/>
      <c r="AH27" s="342"/>
      <c r="AI27" s="342"/>
      <c r="AJ27" s="342"/>
      <c r="AK27" s="342"/>
    </row>
    <row r="28" spans="2:37" ht="12.75" customHeight="1">
      <c r="B28" s="342"/>
      <c r="C28" s="342"/>
      <c r="D28" s="342" t="s">
        <v>46</v>
      </c>
      <c r="E28" s="342"/>
      <c r="F28" s="342" t="s">
        <v>54</v>
      </c>
      <c r="G28" s="349" t="s">
        <v>675</v>
      </c>
      <c r="H28" s="342"/>
      <c r="I28" s="342"/>
      <c r="J28" s="342"/>
      <c r="K28" s="342"/>
      <c r="L28" s="349"/>
      <c r="M28" s="342"/>
      <c r="N28" s="342"/>
      <c r="O28" s="342"/>
      <c r="P28" s="342"/>
      <c r="Q28" s="342"/>
      <c r="R28" s="342"/>
      <c r="S28" s="350"/>
      <c r="T28" s="342">
        <v>38</v>
      </c>
      <c r="U28" s="342"/>
      <c r="V28" s="342"/>
      <c r="W28" s="342"/>
      <c r="X28" s="342"/>
      <c r="Y28" s="342"/>
      <c r="Z28" s="342"/>
      <c r="AA28" s="350"/>
      <c r="AB28" s="342"/>
      <c r="AC28" s="342"/>
      <c r="AD28" s="342"/>
      <c r="AE28" s="342"/>
      <c r="AF28" s="350"/>
      <c r="AG28" s="342"/>
      <c r="AH28" s="342"/>
      <c r="AI28" s="342"/>
      <c r="AJ28" s="342"/>
      <c r="AK28" s="342"/>
    </row>
    <row r="29" spans="2:37" ht="12.75" customHeight="1">
      <c r="B29" s="343" t="s">
        <v>69</v>
      </c>
      <c r="C29" s="343" t="s">
        <v>70</v>
      </c>
      <c r="D29" s="343" t="s">
        <v>46</v>
      </c>
      <c r="E29" s="343" t="str">
        <f>+"ELC" &amp;  SUBSTITUTE(MID(B29,3, 3), "ELC","C")</f>
        <v>ELCWST</v>
      </c>
      <c r="F29" s="343" t="s">
        <v>42</v>
      </c>
      <c r="G29" s="347" t="s">
        <v>675</v>
      </c>
      <c r="H29" s="343">
        <v>0.16542044137264827</v>
      </c>
      <c r="I29" s="343" t="s">
        <v>48</v>
      </c>
      <c r="J29" s="343">
        <v>4.3675261584454406</v>
      </c>
      <c r="K29" s="343" t="s">
        <v>48</v>
      </c>
      <c r="L29" s="347"/>
      <c r="M29" s="343"/>
      <c r="N29" s="343"/>
      <c r="O29" s="343"/>
      <c r="P29" s="343"/>
      <c r="Q29" s="343"/>
      <c r="R29" s="343"/>
      <c r="S29" s="348"/>
      <c r="T29" s="343"/>
      <c r="U29" s="343">
        <v>42.816000000000003</v>
      </c>
      <c r="V29" s="343">
        <v>42.816000000000003</v>
      </c>
      <c r="W29" s="343">
        <v>42.816000000000003</v>
      </c>
      <c r="X29" s="343">
        <v>17.300999999999998</v>
      </c>
      <c r="Y29" s="343">
        <v>0</v>
      </c>
      <c r="Z29" s="343">
        <v>0</v>
      </c>
      <c r="AA29" s="348">
        <v>0</v>
      </c>
      <c r="AB29" s="343">
        <v>0</v>
      </c>
      <c r="AC29" s="343">
        <v>-26.225126409989659</v>
      </c>
      <c r="AD29" s="343">
        <f>3.6 * 8760 / 1000000</f>
        <v>3.1536000000000002E-2</v>
      </c>
      <c r="AE29" s="343">
        <v>0.92999999999999994</v>
      </c>
      <c r="AF29" s="348">
        <v>1</v>
      </c>
      <c r="AG29" s="343"/>
      <c r="AH29" s="343"/>
      <c r="AI29" s="343"/>
      <c r="AJ29" s="343"/>
      <c r="AK29" s="343"/>
    </row>
    <row r="30" spans="2:37" ht="12.75" customHeight="1">
      <c r="B30" s="343"/>
      <c r="C30" s="343"/>
      <c r="D30" s="343" t="s">
        <v>46</v>
      </c>
      <c r="E30" s="343"/>
      <c r="F30" s="343" t="s">
        <v>54</v>
      </c>
      <c r="G30" s="347" t="s">
        <v>675</v>
      </c>
      <c r="H30" s="343"/>
      <c r="I30" s="343"/>
      <c r="J30" s="343"/>
      <c r="K30" s="343"/>
      <c r="L30" s="347"/>
      <c r="M30" s="343"/>
      <c r="N30" s="343"/>
      <c r="O30" s="343"/>
      <c r="P30" s="343"/>
      <c r="Q30" s="343"/>
      <c r="R30" s="343"/>
      <c r="S30" s="348"/>
      <c r="T30" s="343">
        <v>187</v>
      </c>
      <c r="U30" s="343"/>
      <c r="V30" s="343"/>
      <c r="W30" s="343"/>
      <c r="X30" s="343"/>
      <c r="Y30" s="343"/>
      <c r="Z30" s="343"/>
      <c r="AA30" s="348"/>
      <c r="AB30" s="343"/>
      <c r="AC30" s="343"/>
      <c r="AD30" s="343"/>
      <c r="AE30" s="343"/>
      <c r="AF30" s="348"/>
      <c r="AG30" s="343"/>
      <c r="AH30" s="343"/>
      <c r="AI30" s="343"/>
      <c r="AJ30" s="343"/>
      <c r="AK30" s="343"/>
    </row>
    <row r="31" spans="2:37" ht="12.75" customHeight="1">
      <c r="B31" s="342" t="s">
        <v>72</v>
      </c>
      <c r="C31" s="342" t="s">
        <v>73</v>
      </c>
      <c r="D31" s="342" t="s">
        <v>46</v>
      </c>
      <c r="E31" s="342" t="s">
        <v>74</v>
      </c>
      <c r="F31" s="342" t="s">
        <v>42</v>
      </c>
      <c r="G31" s="349" t="s">
        <v>675</v>
      </c>
      <c r="H31" s="342">
        <v>0.20521888741719754</v>
      </c>
      <c r="I31" s="342" t="s">
        <v>48</v>
      </c>
      <c r="J31" s="342">
        <v>3.0173872623859395</v>
      </c>
      <c r="K31" s="342" t="s">
        <v>48</v>
      </c>
      <c r="L31" s="349"/>
      <c r="M31" s="342">
        <v>1</v>
      </c>
      <c r="N31" s="342">
        <v>1</v>
      </c>
      <c r="O31" s="342">
        <v>1</v>
      </c>
      <c r="P31" s="342" t="s">
        <v>48</v>
      </c>
      <c r="Q31" s="342">
        <v>1</v>
      </c>
      <c r="R31" s="342">
        <v>1</v>
      </c>
      <c r="S31" s="350">
        <v>1</v>
      </c>
      <c r="T31" s="342"/>
      <c r="U31" s="342">
        <v>82</v>
      </c>
      <c r="V31" s="342">
        <v>82</v>
      </c>
      <c r="W31" s="342">
        <v>0</v>
      </c>
      <c r="X31" s="342">
        <v>0</v>
      </c>
      <c r="Y31" s="342">
        <v>0</v>
      </c>
      <c r="Z31" s="342">
        <v>0</v>
      </c>
      <c r="AA31" s="350">
        <v>0</v>
      </c>
      <c r="AB31" s="342">
        <v>0.50410503858363354</v>
      </c>
      <c r="AC31" s="342">
        <v>5.0010420494408097</v>
      </c>
      <c r="AD31" s="342">
        <f>3.6 * 8760 / 1000000</f>
        <v>3.1536000000000002E-2</v>
      </c>
      <c r="AE31" s="342">
        <v>0.92999999999999994</v>
      </c>
      <c r="AF31" s="350">
        <v>1</v>
      </c>
      <c r="AG31" s="342"/>
      <c r="AH31" s="342"/>
      <c r="AI31" s="342"/>
      <c r="AJ31" s="342"/>
      <c r="AK31" s="342"/>
    </row>
    <row r="32" spans="2:37" ht="12.75" customHeight="1">
      <c r="B32" s="342"/>
      <c r="C32" s="342"/>
      <c r="D32" s="342" t="s">
        <v>46</v>
      </c>
      <c r="E32" s="342" t="s">
        <v>75</v>
      </c>
      <c r="F32" s="342" t="s">
        <v>54</v>
      </c>
      <c r="G32" s="349" t="s">
        <v>675</v>
      </c>
      <c r="H32" s="342"/>
      <c r="I32" s="342"/>
      <c r="J32" s="342"/>
      <c r="K32" s="342"/>
      <c r="L32" s="349"/>
      <c r="M32" s="342">
        <v>1</v>
      </c>
      <c r="N32" s="342">
        <v>1</v>
      </c>
      <c r="O32" s="342">
        <v>1</v>
      </c>
      <c r="P32" s="342">
        <v>0.1</v>
      </c>
      <c r="Q32" s="342">
        <v>1</v>
      </c>
      <c r="R32" s="342">
        <v>1</v>
      </c>
      <c r="S32" s="350">
        <v>1</v>
      </c>
      <c r="T32" s="342">
        <v>247.42575551564704</v>
      </c>
      <c r="U32" s="342"/>
      <c r="V32" s="342"/>
      <c r="W32" s="342"/>
      <c r="X32" s="342"/>
      <c r="Y32" s="342"/>
      <c r="Z32" s="342"/>
      <c r="AA32" s="350"/>
      <c r="AB32" s="342"/>
      <c r="AC32" s="342"/>
      <c r="AD32" s="342"/>
      <c r="AE32" s="342"/>
      <c r="AF32" s="350"/>
      <c r="AG32" s="342"/>
      <c r="AH32" s="342"/>
      <c r="AI32" s="342"/>
      <c r="AJ32" s="342"/>
      <c r="AK32" s="342"/>
    </row>
    <row r="33" spans="2:37" ht="12.75" customHeight="1">
      <c r="B33" s="343" t="s">
        <v>312</v>
      </c>
      <c r="C33" s="343" t="s">
        <v>313</v>
      </c>
      <c r="D33" s="343" t="s">
        <v>46</v>
      </c>
      <c r="E33" s="343" t="s">
        <v>57</v>
      </c>
      <c r="F33" s="343" t="s">
        <v>42</v>
      </c>
      <c r="G33" s="347" t="s">
        <v>675</v>
      </c>
      <c r="H33" s="343">
        <v>0.10799500995182781</v>
      </c>
      <c r="I33" s="343" t="s">
        <v>48</v>
      </c>
      <c r="J33" s="343">
        <v>5.6747379903578086</v>
      </c>
      <c r="K33" s="343" t="s">
        <v>48</v>
      </c>
      <c r="L33" s="347"/>
      <c r="M33" s="343">
        <f t="shared" ref="M33:R33" si="0">0.03*1.1</f>
        <v>3.3000000000000002E-2</v>
      </c>
      <c r="N33" s="343">
        <f t="shared" si="0"/>
        <v>3.3000000000000002E-2</v>
      </c>
      <c r="O33" s="343">
        <f t="shared" si="0"/>
        <v>3.3000000000000002E-2</v>
      </c>
      <c r="P33" s="343">
        <f t="shared" si="0"/>
        <v>3.3000000000000002E-2</v>
      </c>
      <c r="Q33" s="343">
        <f t="shared" si="0"/>
        <v>3.3000000000000002E-2</v>
      </c>
      <c r="R33" s="343">
        <f t="shared" si="0"/>
        <v>3.3000000000000002E-2</v>
      </c>
      <c r="S33" s="348">
        <v>1</v>
      </c>
      <c r="T33" s="343"/>
      <c r="U33" s="343">
        <v>17.974398143722688</v>
      </c>
      <c r="V33" s="343">
        <v>17.974398143722688</v>
      </c>
      <c r="W33" s="343">
        <v>0</v>
      </c>
      <c r="X33" s="343">
        <v>0</v>
      </c>
      <c r="Y33" s="343">
        <v>0</v>
      </c>
      <c r="Z33" s="343">
        <v>0</v>
      </c>
      <c r="AA33" s="348">
        <v>0</v>
      </c>
      <c r="AB33" s="343">
        <v>0</v>
      </c>
      <c r="AC33" s="343">
        <v>-26.225126409989663</v>
      </c>
      <c r="AD33" s="343">
        <f>3.6 * 8760 / 1000000</f>
        <v>3.1536000000000002E-2</v>
      </c>
      <c r="AE33" s="343">
        <v>0.92999999999999994</v>
      </c>
      <c r="AF33" s="348">
        <v>1</v>
      </c>
      <c r="AG33" s="343"/>
      <c r="AH33" s="343"/>
      <c r="AI33" s="343"/>
      <c r="AJ33" s="343"/>
      <c r="AK33" s="343"/>
    </row>
    <row r="34" spans="2:37" ht="12.75" customHeight="1">
      <c r="B34" s="343"/>
      <c r="C34" s="343"/>
      <c r="D34" s="343" t="s">
        <v>46</v>
      </c>
      <c r="E34" s="343" t="s">
        <v>64</v>
      </c>
      <c r="F34" s="343" t="s">
        <v>54</v>
      </c>
      <c r="G34" s="347" t="s">
        <v>675</v>
      </c>
      <c r="H34" s="343"/>
      <c r="I34" s="343"/>
      <c r="J34" s="343"/>
      <c r="K34" s="343"/>
      <c r="L34" s="347"/>
      <c r="M34" s="343">
        <f t="shared" ref="M34:R34" si="1">0.013*1.1</f>
        <v>1.43E-2</v>
      </c>
      <c r="N34" s="343">
        <f t="shared" si="1"/>
        <v>1.43E-2</v>
      </c>
      <c r="O34" s="343">
        <f t="shared" si="1"/>
        <v>1.43E-2</v>
      </c>
      <c r="P34" s="343">
        <f t="shared" si="1"/>
        <v>1.43E-2</v>
      </c>
      <c r="Q34" s="343">
        <f t="shared" si="1"/>
        <v>1.43E-2</v>
      </c>
      <c r="R34" s="343">
        <f t="shared" si="1"/>
        <v>1.43E-2</v>
      </c>
      <c r="S34" s="348">
        <v>1</v>
      </c>
      <c r="T34" s="343">
        <v>102</v>
      </c>
      <c r="U34" s="343"/>
      <c r="V34" s="343"/>
      <c r="W34" s="343"/>
      <c r="X34" s="343"/>
      <c r="Y34" s="343"/>
      <c r="Z34" s="343"/>
      <c r="AA34" s="348"/>
      <c r="AB34" s="343"/>
      <c r="AC34" s="343"/>
      <c r="AD34" s="343"/>
      <c r="AE34" s="343"/>
      <c r="AF34" s="348"/>
      <c r="AG34" s="343"/>
      <c r="AH34" s="343"/>
      <c r="AI34" s="343"/>
      <c r="AJ34" s="343"/>
      <c r="AK34" s="343"/>
    </row>
    <row r="35" spans="2:37" ht="12.75" customHeight="1">
      <c r="B35" s="343"/>
      <c r="C35" s="343"/>
      <c r="D35" s="343" t="s">
        <v>46</v>
      </c>
      <c r="E35" s="343" t="s">
        <v>71</v>
      </c>
      <c r="F35" s="343"/>
      <c r="G35" s="347" t="s">
        <v>675</v>
      </c>
      <c r="H35" s="343"/>
      <c r="I35" s="343"/>
      <c r="J35" s="343"/>
      <c r="K35" s="343"/>
      <c r="L35" s="347"/>
      <c r="M35" s="343">
        <f t="shared" ref="M35:R35" si="2">0.88*1.1</f>
        <v>0.96800000000000008</v>
      </c>
      <c r="N35" s="343">
        <f t="shared" si="2"/>
        <v>0.96800000000000008</v>
      </c>
      <c r="O35" s="343">
        <f t="shared" si="2"/>
        <v>0.96800000000000008</v>
      </c>
      <c r="P35" s="343">
        <f t="shared" si="2"/>
        <v>0.96800000000000008</v>
      </c>
      <c r="Q35" s="343">
        <f t="shared" si="2"/>
        <v>0.96800000000000008</v>
      </c>
      <c r="R35" s="343">
        <f t="shared" si="2"/>
        <v>0.96800000000000008</v>
      </c>
      <c r="S35" s="348">
        <v>1</v>
      </c>
      <c r="T35" s="343"/>
      <c r="U35" s="343"/>
      <c r="V35" s="343"/>
      <c r="W35" s="343"/>
      <c r="X35" s="343"/>
      <c r="Y35" s="343"/>
      <c r="Z35" s="343"/>
      <c r="AA35" s="348"/>
      <c r="AB35" s="343"/>
      <c r="AC35" s="343"/>
      <c r="AD35" s="343"/>
      <c r="AE35" s="343"/>
      <c r="AF35" s="348"/>
      <c r="AG35" s="343"/>
      <c r="AH35" s="343"/>
      <c r="AI35" s="343"/>
      <c r="AJ35" s="343"/>
      <c r="AK35" s="343"/>
    </row>
    <row r="36" spans="2:37" ht="12.75" customHeight="1">
      <c r="B36" s="342" t="s">
        <v>76</v>
      </c>
      <c r="C36" s="342" t="s">
        <v>77</v>
      </c>
      <c r="D36" s="342" t="s">
        <v>46</v>
      </c>
      <c r="E36" s="342" t="str">
        <f>+"ELC" &amp;  SUBSTITUTE(MID(B36,3, 3), "ELC","C")</f>
        <v>ELCSTR</v>
      </c>
      <c r="F36" s="342" t="s">
        <v>42</v>
      </c>
      <c r="G36" s="349" t="s">
        <v>675</v>
      </c>
      <c r="H36" s="342">
        <v>0.24730587401509152</v>
      </c>
      <c r="I36" s="342" t="s">
        <v>48</v>
      </c>
      <c r="J36" s="342">
        <v>2.6611636858854095</v>
      </c>
      <c r="K36" s="342" t="s">
        <v>48</v>
      </c>
      <c r="L36" s="349"/>
      <c r="M36" s="342"/>
      <c r="N36" s="342"/>
      <c r="O36" s="342"/>
      <c r="P36" s="342"/>
      <c r="Q36" s="342"/>
      <c r="R36" s="342"/>
      <c r="S36" s="350"/>
      <c r="T36" s="342"/>
      <c r="U36" s="342">
        <v>14.392200000000001</v>
      </c>
      <c r="V36" s="342">
        <v>14.392200000000001</v>
      </c>
      <c r="W36" s="342">
        <v>14.392200000000001</v>
      </c>
      <c r="X36" s="342">
        <v>14.392200000000001</v>
      </c>
      <c r="Y36" s="342">
        <v>14.392200000000001</v>
      </c>
      <c r="Z36" s="342">
        <v>0</v>
      </c>
      <c r="AA36" s="350">
        <v>0</v>
      </c>
      <c r="AB36" s="342">
        <v>0.32734093414521659</v>
      </c>
      <c r="AC36" s="342">
        <v>14.548485962009627</v>
      </c>
      <c r="AD36" s="342">
        <f>3.6 * 8760 / 1000000</f>
        <v>3.1536000000000002E-2</v>
      </c>
      <c r="AE36" s="342">
        <v>0.7</v>
      </c>
      <c r="AF36" s="350">
        <v>1</v>
      </c>
      <c r="AG36" s="342"/>
      <c r="AH36" s="342"/>
      <c r="AI36" s="342"/>
      <c r="AJ36" s="342"/>
      <c r="AK36" s="342"/>
    </row>
    <row r="37" spans="2:37" ht="12.75" customHeight="1">
      <c r="B37" s="342"/>
      <c r="C37" s="342"/>
      <c r="D37" s="342" t="s">
        <v>46</v>
      </c>
      <c r="E37" s="342"/>
      <c r="F37" s="342" t="s">
        <v>63</v>
      </c>
      <c r="G37" s="349" t="s">
        <v>675</v>
      </c>
      <c r="H37" s="342"/>
      <c r="I37" s="342"/>
      <c r="J37" s="342"/>
      <c r="K37" s="342"/>
      <c r="L37" s="349"/>
      <c r="M37" s="342"/>
      <c r="N37" s="342"/>
      <c r="O37" s="342"/>
      <c r="P37" s="342"/>
      <c r="Q37" s="342"/>
      <c r="R37" s="342"/>
      <c r="S37" s="350"/>
      <c r="T37" s="342">
        <v>38.299999999999997</v>
      </c>
      <c r="U37" s="342"/>
      <c r="V37" s="342"/>
      <c r="W37" s="342"/>
      <c r="X37" s="342"/>
      <c r="Y37" s="342"/>
      <c r="Z37" s="342"/>
      <c r="AA37" s="350"/>
      <c r="AB37" s="342"/>
      <c r="AC37" s="342"/>
      <c r="AD37" s="342"/>
      <c r="AE37" s="342"/>
      <c r="AF37" s="350"/>
      <c r="AG37" s="342"/>
      <c r="AH37" s="342"/>
      <c r="AI37" s="342"/>
      <c r="AJ37" s="342"/>
      <c r="AK37" s="342"/>
    </row>
    <row r="38" spans="2:37" ht="12.75" customHeight="1">
      <c r="B38" s="343" t="s">
        <v>78</v>
      </c>
      <c r="C38" s="343" t="s">
        <v>79</v>
      </c>
      <c r="D38" s="343" t="s">
        <v>46</v>
      </c>
      <c r="E38" s="343" t="str">
        <f>+"ELC" &amp;  SUBSTITUTE(MID(B38,3, 3), "ELC","C")</f>
        <v>ELCWST</v>
      </c>
      <c r="F38" s="343" t="s">
        <v>42</v>
      </c>
      <c r="G38" s="347" t="s">
        <v>675</v>
      </c>
      <c r="H38" s="343">
        <v>0.12451476771199235</v>
      </c>
      <c r="I38" s="343" t="s">
        <v>48</v>
      </c>
      <c r="J38" s="343">
        <v>5.5542423485525072</v>
      </c>
      <c r="K38" s="343" t="s">
        <v>48</v>
      </c>
      <c r="L38" s="347"/>
      <c r="M38" s="343"/>
      <c r="N38" s="343"/>
      <c r="O38" s="343"/>
      <c r="P38" s="343"/>
      <c r="Q38" s="343"/>
      <c r="R38" s="343"/>
      <c r="S38" s="348"/>
      <c r="T38" s="343"/>
      <c r="U38" s="343">
        <v>11.43270243088128</v>
      </c>
      <c r="V38" s="343">
        <v>11.43270243088128</v>
      </c>
      <c r="W38" s="343">
        <v>7.3284387145251717</v>
      </c>
      <c r="X38" s="343">
        <v>0</v>
      </c>
      <c r="Y38" s="343">
        <v>0</v>
      </c>
      <c r="Z38" s="343">
        <v>0</v>
      </c>
      <c r="AA38" s="348">
        <v>0</v>
      </c>
      <c r="AB38" s="343">
        <v>0</v>
      </c>
      <c r="AC38" s="343">
        <v>-26.225126409989659</v>
      </c>
      <c r="AD38" s="343">
        <f>3.6 * 8760 / 1000000</f>
        <v>3.1536000000000002E-2</v>
      </c>
      <c r="AE38" s="343">
        <v>0.92999999999999994</v>
      </c>
      <c r="AF38" s="348">
        <v>1</v>
      </c>
      <c r="AG38" s="343"/>
      <c r="AH38" s="343"/>
      <c r="AI38" s="343"/>
      <c r="AJ38" s="343"/>
      <c r="AK38" s="343"/>
    </row>
    <row r="39" spans="2:37" ht="12.75" customHeight="1">
      <c r="B39" s="343"/>
      <c r="C39" s="343"/>
      <c r="D39" s="343" t="s">
        <v>46</v>
      </c>
      <c r="E39" s="343"/>
      <c r="F39" s="343" t="s">
        <v>63</v>
      </c>
      <c r="G39" s="347" t="s">
        <v>675</v>
      </c>
      <c r="H39" s="343"/>
      <c r="I39" s="343"/>
      <c r="J39" s="343"/>
      <c r="K39" s="343"/>
      <c r="L39" s="347"/>
      <c r="M39" s="343"/>
      <c r="N39" s="343"/>
      <c r="O39" s="343"/>
      <c r="P39" s="343"/>
      <c r="Q39" s="343"/>
      <c r="R39" s="343"/>
      <c r="S39" s="348"/>
      <c r="T39" s="343">
        <v>63.5</v>
      </c>
      <c r="U39" s="343"/>
      <c r="V39" s="343"/>
      <c r="W39" s="343"/>
      <c r="X39" s="343"/>
      <c r="Y39" s="343"/>
      <c r="Z39" s="343"/>
      <c r="AA39" s="348"/>
      <c r="AB39" s="343"/>
      <c r="AC39" s="343"/>
      <c r="AD39" s="343"/>
      <c r="AE39" s="343"/>
      <c r="AF39" s="348"/>
      <c r="AG39" s="343"/>
      <c r="AH39" s="343"/>
      <c r="AI39" s="343"/>
      <c r="AJ39" s="343"/>
      <c r="AK39" s="343"/>
    </row>
    <row r="40" spans="2:37" ht="12.75" customHeight="1">
      <c r="B40" s="342" t="s">
        <v>82</v>
      </c>
      <c r="C40" s="342" t="s">
        <v>83</v>
      </c>
      <c r="D40" s="342" t="s">
        <v>46</v>
      </c>
      <c r="E40" s="342" t="s">
        <v>71</v>
      </c>
      <c r="F40" s="342" t="s">
        <v>42</v>
      </c>
      <c r="G40" s="349" t="s">
        <v>675</v>
      </c>
      <c r="H40" s="342">
        <v>0.14644616993890289</v>
      </c>
      <c r="I40" s="342" t="s">
        <v>48</v>
      </c>
      <c r="J40" s="342">
        <v>4.8076923076923075</v>
      </c>
      <c r="K40" s="342" t="s">
        <v>48</v>
      </c>
      <c r="L40" s="349"/>
      <c r="M40" s="342">
        <v>0.55000000000000004</v>
      </c>
      <c r="N40" s="342">
        <v>0.55000000000000004</v>
      </c>
      <c r="O40" s="342">
        <v>0.55000000000000004</v>
      </c>
      <c r="P40" s="342">
        <v>0.55000000000000004</v>
      </c>
      <c r="Q40" s="342">
        <v>0.55000000000000004</v>
      </c>
      <c r="R40" s="342">
        <v>0.55000000000000004</v>
      </c>
      <c r="S40" s="350">
        <v>1</v>
      </c>
      <c r="T40" s="342"/>
      <c r="U40" s="342">
        <v>5.8448000000000002</v>
      </c>
      <c r="V40" s="342">
        <v>0</v>
      </c>
      <c r="W40" s="342">
        <v>0</v>
      </c>
      <c r="X40" s="342">
        <v>0</v>
      </c>
      <c r="Y40" s="342">
        <v>0</v>
      </c>
      <c r="Z40" s="342">
        <v>0</v>
      </c>
      <c r="AA40" s="350">
        <v>0</v>
      </c>
      <c r="AB40" s="342">
        <v>0</v>
      </c>
      <c r="AC40" s="342">
        <v>-26.225126409989663</v>
      </c>
      <c r="AD40" s="342">
        <f>3.6 * 8760 / 1000000</f>
        <v>3.1536000000000002E-2</v>
      </c>
      <c r="AE40" s="342">
        <v>0.92999999999999994</v>
      </c>
      <c r="AF40" s="350">
        <v>1</v>
      </c>
      <c r="AG40" s="342"/>
      <c r="AH40" s="342"/>
      <c r="AI40" s="342"/>
      <c r="AJ40" s="342"/>
      <c r="AK40" s="342"/>
    </row>
    <row r="41" spans="2:37" ht="12.75" customHeight="1">
      <c r="B41" s="342"/>
      <c r="C41" s="342"/>
      <c r="D41" s="342" t="s">
        <v>46</v>
      </c>
      <c r="E41" s="342" t="s">
        <v>58</v>
      </c>
      <c r="F41" s="342" t="s">
        <v>63</v>
      </c>
      <c r="G41" s="349" t="s">
        <v>675</v>
      </c>
      <c r="H41" s="342"/>
      <c r="I41" s="342"/>
      <c r="J41" s="342"/>
      <c r="K41" s="342"/>
      <c r="L41" s="349"/>
      <c r="M41" s="342">
        <v>0.47</v>
      </c>
      <c r="N41" s="342">
        <v>0.47</v>
      </c>
      <c r="O41" s="342">
        <v>0.47</v>
      </c>
      <c r="P41" s="342">
        <v>0.47</v>
      </c>
      <c r="Q41" s="342">
        <v>0.47</v>
      </c>
      <c r="R41" s="342">
        <v>0.47</v>
      </c>
      <c r="S41" s="350">
        <v>1</v>
      </c>
      <c r="T41" s="342">
        <v>28.1</v>
      </c>
      <c r="U41" s="342"/>
      <c r="V41" s="342"/>
      <c r="W41" s="342"/>
      <c r="X41" s="342"/>
      <c r="Y41" s="342"/>
      <c r="Z41" s="342"/>
      <c r="AA41" s="350"/>
      <c r="AB41" s="342"/>
      <c r="AC41" s="342"/>
      <c r="AD41" s="342"/>
      <c r="AE41" s="342"/>
      <c r="AF41" s="350"/>
      <c r="AG41" s="342"/>
      <c r="AH41" s="342"/>
      <c r="AI41" s="342"/>
      <c r="AJ41" s="342"/>
      <c r="AK41" s="342"/>
    </row>
    <row r="42" spans="2:37" ht="12.75" customHeight="1">
      <c r="B42" s="343" t="s">
        <v>84</v>
      </c>
      <c r="C42" s="343" t="s">
        <v>85</v>
      </c>
      <c r="D42" s="343" t="s">
        <v>46</v>
      </c>
      <c r="E42" s="343" t="s">
        <v>57</v>
      </c>
      <c r="F42" s="343" t="s">
        <v>42</v>
      </c>
      <c r="G42" s="347" t="s">
        <v>675</v>
      </c>
      <c r="H42" s="343">
        <v>0.22202942947507498</v>
      </c>
      <c r="I42" s="343" t="s">
        <v>48</v>
      </c>
      <c r="J42" s="343">
        <v>2.8401107986560921</v>
      </c>
      <c r="K42" s="343" t="s">
        <v>48</v>
      </c>
      <c r="L42" s="347"/>
      <c r="M42" s="343">
        <v>0.11</v>
      </c>
      <c r="N42" s="343">
        <v>0.11</v>
      </c>
      <c r="O42" s="343">
        <v>0.11</v>
      </c>
      <c r="P42" s="343">
        <v>0.11</v>
      </c>
      <c r="Q42" s="343">
        <v>0.11</v>
      </c>
      <c r="R42" s="343">
        <v>0.11</v>
      </c>
      <c r="S42" s="348">
        <v>1</v>
      </c>
      <c r="T42" s="343"/>
      <c r="U42" s="343">
        <v>7.922226136616481</v>
      </c>
      <c r="V42" s="343">
        <v>7.922226136616481</v>
      </c>
      <c r="W42" s="343">
        <v>7.922226136616481</v>
      </c>
      <c r="X42" s="343">
        <v>0</v>
      </c>
      <c r="Y42" s="343">
        <v>0</v>
      </c>
      <c r="Z42" s="343">
        <v>0</v>
      </c>
      <c r="AA42" s="348">
        <v>0</v>
      </c>
      <c r="AB42" s="343">
        <v>0.32734093414521659</v>
      </c>
      <c r="AC42" s="343">
        <v>14.548485962009627</v>
      </c>
      <c r="AD42" s="343">
        <f>3.6 * 8760 / 1000000</f>
        <v>3.1536000000000002E-2</v>
      </c>
      <c r="AE42" s="343">
        <v>0.92999999999999994</v>
      </c>
      <c r="AF42" s="348">
        <v>1</v>
      </c>
      <c r="AG42" s="343"/>
      <c r="AH42" s="343"/>
      <c r="AI42" s="343"/>
      <c r="AJ42" s="343"/>
      <c r="AK42" s="343"/>
    </row>
    <row r="43" spans="2:37" ht="12.75" customHeight="1">
      <c r="B43" s="343"/>
      <c r="C43" s="343"/>
      <c r="D43" s="343" t="s">
        <v>46</v>
      </c>
      <c r="E43" s="343" t="s">
        <v>64</v>
      </c>
      <c r="F43" s="343" t="s">
        <v>63</v>
      </c>
      <c r="G43" s="347" t="s">
        <v>675</v>
      </c>
      <c r="H43" s="343"/>
      <c r="I43" s="343"/>
      <c r="J43" s="343"/>
      <c r="K43" s="343"/>
      <c r="L43" s="347"/>
      <c r="M43" s="343">
        <v>0.51</v>
      </c>
      <c r="N43" s="343">
        <v>0.51</v>
      </c>
      <c r="O43" s="343">
        <v>0.51</v>
      </c>
      <c r="P43" s="343">
        <v>0.51</v>
      </c>
      <c r="Q43" s="343">
        <v>0.51</v>
      </c>
      <c r="R43" s="343">
        <v>0.51</v>
      </c>
      <c r="S43" s="348">
        <v>1</v>
      </c>
      <c r="T43" s="343">
        <v>22.5</v>
      </c>
      <c r="U43" s="343"/>
      <c r="V43" s="343"/>
      <c r="W43" s="343"/>
      <c r="X43" s="343"/>
      <c r="Y43" s="343"/>
      <c r="Z43" s="343"/>
      <c r="AA43" s="348"/>
      <c r="AB43" s="343"/>
      <c r="AC43" s="343"/>
      <c r="AD43" s="343"/>
      <c r="AE43" s="343"/>
      <c r="AF43" s="348"/>
      <c r="AG43" s="343"/>
      <c r="AH43" s="343"/>
      <c r="AI43" s="343"/>
      <c r="AJ43" s="343"/>
      <c r="AK43" s="343"/>
    </row>
    <row r="44" spans="2:37" ht="12.75" customHeight="1">
      <c r="B44" s="343"/>
      <c r="C44" s="343"/>
      <c r="D44" s="343" t="s">
        <v>46</v>
      </c>
      <c r="E44" s="343" t="s">
        <v>58</v>
      </c>
      <c r="F44" s="343"/>
      <c r="G44" s="347" t="s">
        <v>675</v>
      </c>
      <c r="H44" s="343"/>
      <c r="I44" s="343"/>
      <c r="J44" s="343"/>
      <c r="K44" s="343"/>
      <c r="L44" s="347"/>
      <c r="M44" s="343">
        <v>0.41</v>
      </c>
      <c r="N44" s="343">
        <v>0.41</v>
      </c>
      <c r="O44" s="343">
        <v>0.41</v>
      </c>
      <c r="P44" s="343">
        <v>0.41</v>
      </c>
      <c r="Q44" s="343">
        <v>0.41</v>
      </c>
      <c r="R44" s="343">
        <v>0.41</v>
      </c>
      <c r="S44" s="348">
        <v>1</v>
      </c>
      <c r="T44" s="343"/>
      <c r="U44" s="343"/>
      <c r="V44" s="343"/>
      <c r="W44" s="343"/>
      <c r="X44" s="343"/>
      <c r="Y44" s="343"/>
      <c r="Z44" s="343"/>
      <c r="AA44" s="348"/>
      <c r="AB44" s="343"/>
      <c r="AC44" s="343"/>
      <c r="AD44" s="343"/>
      <c r="AE44" s="343"/>
      <c r="AF44" s="348"/>
      <c r="AG44" s="343"/>
      <c r="AH44" s="343"/>
      <c r="AI44" s="343"/>
      <c r="AJ44" s="343"/>
      <c r="AK44" s="343"/>
    </row>
    <row r="45" spans="2:37" ht="12.75" customHeight="1">
      <c r="B45" s="342" t="s">
        <v>615</v>
      </c>
      <c r="C45" s="342" t="s">
        <v>616</v>
      </c>
      <c r="D45" s="342" t="s">
        <v>46</v>
      </c>
      <c r="E45" s="342" t="str">
        <f>+"ELC" &amp;  SUBSTITUTE(MID(B45,3, 3), "ELC","C")</f>
        <v>ELCDSL</v>
      </c>
      <c r="F45" s="342" t="s">
        <v>42</v>
      </c>
      <c r="G45" s="349" t="s">
        <v>675</v>
      </c>
      <c r="H45" s="342">
        <v>0.24642857142857141</v>
      </c>
      <c r="I45" s="342" t="s">
        <v>48</v>
      </c>
      <c r="J45" s="342" t="s">
        <v>48</v>
      </c>
      <c r="K45" s="342" t="s">
        <v>48</v>
      </c>
      <c r="L45" s="349"/>
      <c r="M45" s="342"/>
      <c r="N45" s="342"/>
      <c r="O45" s="342"/>
      <c r="P45" s="342"/>
      <c r="Q45" s="342"/>
      <c r="R45" s="342"/>
      <c r="S45" s="350"/>
      <c r="T45" s="342"/>
      <c r="U45" s="342">
        <v>196</v>
      </c>
      <c r="V45" s="342">
        <v>196</v>
      </c>
      <c r="W45" s="342">
        <v>196</v>
      </c>
      <c r="X45" s="342">
        <v>196</v>
      </c>
      <c r="Y45" s="342">
        <v>196</v>
      </c>
      <c r="Z45" s="342">
        <v>0</v>
      </c>
      <c r="AA45" s="350">
        <v>0</v>
      </c>
      <c r="AB45" s="342">
        <v>9.0018756889934562E-2</v>
      </c>
      <c r="AC45" s="342">
        <v>3.8644415836588064</v>
      </c>
      <c r="AD45" s="342">
        <f>3.6 * 8760 / 1000000</f>
        <v>3.1536000000000002E-2</v>
      </c>
      <c r="AE45" s="342">
        <v>0.97</v>
      </c>
      <c r="AF45" s="350">
        <v>1</v>
      </c>
      <c r="AG45" s="342"/>
      <c r="AH45" s="342"/>
      <c r="AI45" s="342"/>
      <c r="AJ45" s="342"/>
      <c r="AK45" s="342"/>
    </row>
    <row r="46" spans="2:37" ht="12.75" customHeight="1">
      <c r="B46" s="343" t="s">
        <v>86</v>
      </c>
      <c r="C46" s="343" t="s">
        <v>87</v>
      </c>
      <c r="D46" s="343" t="s">
        <v>46</v>
      </c>
      <c r="E46" s="343" t="s">
        <v>74</v>
      </c>
      <c r="F46" s="343" t="s">
        <v>42</v>
      </c>
      <c r="G46" s="347" t="s">
        <v>675</v>
      </c>
      <c r="H46" s="343">
        <v>0.23802572429988436</v>
      </c>
      <c r="I46" s="343" t="s">
        <v>48</v>
      </c>
      <c r="J46" s="343">
        <v>2.7873626342649658</v>
      </c>
      <c r="K46" s="343" t="s">
        <v>48</v>
      </c>
      <c r="L46" s="347"/>
      <c r="M46" s="343">
        <v>1</v>
      </c>
      <c r="N46" s="343">
        <v>1</v>
      </c>
      <c r="O46" s="343">
        <v>1</v>
      </c>
      <c r="P46" s="343" t="s">
        <v>48</v>
      </c>
      <c r="Q46" s="343">
        <v>1</v>
      </c>
      <c r="R46" s="343">
        <v>1</v>
      </c>
      <c r="S46" s="348">
        <v>1</v>
      </c>
      <c r="T46" s="343"/>
      <c r="U46" s="343">
        <v>23.2</v>
      </c>
      <c r="V46" s="343">
        <v>23.2</v>
      </c>
      <c r="W46" s="343">
        <v>0</v>
      </c>
      <c r="X46" s="343">
        <v>0</v>
      </c>
      <c r="Y46" s="343">
        <v>0</v>
      </c>
      <c r="Z46" s="343">
        <v>0</v>
      </c>
      <c r="AA46" s="348">
        <v>0</v>
      </c>
      <c r="AB46" s="343">
        <v>9.0018756889934562E-2</v>
      </c>
      <c r="AC46" s="343">
        <v>3.8644415836588069</v>
      </c>
      <c r="AD46" s="343">
        <f>3.6 * 8760 / 1000000</f>
        <v>3.1536000000000002E-2</v>
      </c>
      <c r="AE46" s="343">
        <v>0.97</v>
      </c>
      <c r="AF46" s="348">
        <v>1</v>
      </c>
      <c r="AG46" s="343"/>
      <c r="AH46" s="343"/>
      <c r="AI46" s="343"/>
      <c r="AJ46" s="343"/>
      <c r="AK46" s="343"/>
    </row>
    <row r="47" spans="2:37" ht="12.75" customHeight="1">
      <c r="B47" s="343"/>
      <c r="C47" s="343"/>
      <c r="D47" s="343" t="s">
        <v>46</v>
      </c>
      <c r="E47" s="343" t="s">
        <v>75</v>
      </c>
      <c r="F47" s="343" t="s">
        <v>54</v>
      </c>
      <c r="G47" s="347" t="s">
        <v>675</v>
      </c>
      <c r="H47" s="343"/>
      <c r="I47" s="343"/>
      <c r="J47" s="343"/>
      <c r="K47" s="343"/>
      <c r="L47" s="347"/>
      <c r="M47" s="343">
        <v>1</v>
      </c>
      <c r="N47" s="343">
        <v>1</v>
      </c>
      <c r="O47" s="343">
        <v>1</v>
      </c>
      <c r="P47" s="343">
        <v>0.1</v>
      </c>
      <c r="Q47" s="343">
        <v>1</v>
      </c>
      <c r="R47" s="343">
        <v>1</v>
      </c>
      <c r="S47" s="348">
        <v>1</v>
      </c>
      <c r="T47" s="343">
        <v>64.666813114947203</v>
      </c>
      <c r="U47" s="343"/>
      <c r="V47" s="343"/>
      <c r="W47" s="343"/>
      <c r="X47" s="343"/>
      <c r="Y47" s="343"/>
      <c r="Z47" s="343"/>
      <c r="AA47" s="348"/>
      <c r="AB47" s="343"/>
      <c r="AC47" s="343"/>
      <c r="AD47" s="343"/>
      <c r="AE47" s="343"/>
      <c r="AF47" s="348"/>
      <c r="AG47" s="343"/>
      <c r="AH47" s="343"/>
      <c r="AI47" s="343"/>
      <c r="AJ47" s="343"/>
      <c r="AK47" s="343"/>
    </row>
    <row r="48" spans="2:37" ht="12.75" customHeight="1">
      <c r="B48" s="342" t="s">
        <v>88</v>
      </c>
      <c r="C48" s="342" t="s">
        <v>89</v>
      </c>
      <c r="D48" s="342" t="s">
        <v>46</v>
      </c>
      <c r="E48" s="342" t="s">
        <v>74</v>
      </c>
      <c r="F48" s="342" t="s">
        <v>42</v>
      </c>
      <c r="G48" s="349" t="s">
        <v>675</v>
      </c>
      <c r="H48" s="342">
        <v>0.39400186051304364</v>
      </c>
      <c r="I48" s="342" t="s">
        <v>48</v>
      </c>
      <c r="J48" s="342">
        <v>1.1323111876757888</v>
      </c>
      <c r="K48" s="342" t="s">
        <v>48</v>
      </c>
      <c r="L48" s="349"/>
      <c r="M48" s="342">
        <v>1</v>
      </c>
      <c r="N48" s="342">
        <v>1</v>
      </c>
      <c r="O48" s="342">
        <v>1</v>
      </c>
      <c r="P48" s="342" t="s">
        <v>48</v>
      </c>
      <c r="Q48" s="342">
        <v>1</v>
      </c>
      <c r="R48" s="342">
        <v>1</v>
      </c>
      <c r="S48" s="350">
        <v>1</v>
      </c>
      <c r="T48" s="342"/>
      <c r="U48" s="342">
        <v>147.92753248673171</v>
      </c>
      <c r="V48" s="342">
        <v>147.92753248673171</v>
      </c>
      <c r="W48" s="342">
        <v>25.522303139488134</v>
      </c>
      <c r="X48" s="342">
        <v>0</v>
      </c>
      <c r="Y48" s="342">
        <v>0</v>
      </c>
      <c r="Z48" s="342">
        <v>0</v>
      </c>
      <c r="AA48" s="350">
        <v>0</v>
      </c>
      <c r="AB48" s="342">
        <v>0.24550570060891247</v>
      </c>
      <c r="AC48" s="342">
        <v>5.6830023289100096</v>
      </c>
      <c r="AD48" s="342">
        <f>3.6 * 8760 / 1000000</f>
        <v>3.1536000000000002E-2</v>
      </c>
      <c r="AE48" s="342">
        <v>0.95</v>
      </c>
      <c r="AF48" s="350">
        <v>1</v>
      </c>
      <c r="AG48" s="342"/>
      <c r="AH48" s="342"/>
      <c r="AI48" s="342"/>
      <c r="AJ48" s="342"/>
      <c r="AK48" s="342"/>
    </row>
    <row r="49" spans="2:40" ht="12.75" customHeight="1">
      <c r="B49" s="342"/>
      <c r="C49" s="342"/>
      <c r="D49" s="342" t="s">
        <v>46</v>
      </c>
      <c r="E49" s="342" t="s">
        <v>75</v>
      </c>
      <c r="F49" s="342" t="s">
        <v>63</v>
      </c>
      <c r="G49" s="349" t="s">
        <v>675</v>
      </c>
      <c r="H49" s="342"/>
      <c r="I49" s="342"/>
      <c r="J49" s="342"/>
      <c r="K49" s="342"/>
      <c r="L49" s="349"/>
      <c r="M49" s="342">
        <v>1</v>
      </c>
      <c r="N49" s="342">
        <v>1</v>
      </c>
      <c r="O49" s="342">
        <v>1</v>
      </c>
      <c r="P49" s="342">
        <v>0.1</v>
      </c>
      <c r="Q49" s="342">
        <v>1</v>
      </c>
      <c r="R49" s="342">
        <v>1</v>
      </c>
      <c r="S49" s="350">
        <v>1</v>
      </c>
      <c r="T49" s="342">
        <v>167.5</v>
      </c>
      <c r="U49" s="342"/>
      <c r="V49" s="342"/>
      <c r="W49" s="342"/>
      <c r="X49" s="342"/>
      <c r="Y49" s="342"/>
      <c r="Z49" s="342"/>
      <c r="AA49" s="350"/>
      <c r="AB49" s="342"/>
      <c r="AC49" s="342"/>
      <c r="AD49" s="342"/>
      <c r="AE49" s="342"/>
      <c r="AF49" s="350"/>
      <c r="AG49" s="342"/>
      <c r="AH49" s="342"/>
      <c r="AI49" s="342"/>
      <c r="AJ49" s="342"/>
      <c r="AK49" s="342"/>
    </row>
    <row r="50" spans="2:40" ht="12.75" customHeight="1">
      <c r="B50" s="343" t="s">
        <v>617</v>
      </c>
      <c r="C50" s="343" t="s">
        <v>618</v>
      </c>
      <c r="D50" s="343" t="s">
        <v>46</v>
      </c>
      <c r="E50" s="343" t="str">
        <f>+"ELC" &amp;  SUBSTITUTE(MID(B50,3, 3), "ELC","C")</f>
        <v>ELCDSL</v>
      </c>
      <c r="F50" s="343" t="s">
        <v>42</v>
      </c>
      <c r="G50" s="347" t="s">
        <v>675</v>
      </c>
      <c r="H50" s="343">
        <v>0.35194372993444245</v>
      </c>
      <c r="I50" s="343" t="s">
        <v>48</v>
      </c>
      <c r="J50" s="343" t="s">
        <v>48</v>
      </c>
      <c r="K50" s="343" t="s">
        <v>48</v>
      </c>
      <c r="L50" s="347"/>
      <c r="M50" s="343"/>
      <c r="N50" s="343"/>
      <c r="O50" s="343"/>
      <c r="P50" s="343"/>
      <c r="Q50" s="343"/>
      <c r="R50" s="343"/>
      <c r="S50" s="348"/>
      <c r="T50" s="343"/>
      <c r="U50" s="343">
        <v>33</v>
      </c>
      <c r="V50" s="343">
        <v>33</v>
      </c>
      <c r="W50" s="343">
        <v>33</v>
      </c>
      <c r="X50" s="343">
        <v>33</v>
      </c>
      <c r="Y50" s="343">
        <v>33</v>
      </c>
      <c r="Z50" s="343">
        <v>0</v>
      </c>
      <c r="AA50" s="348">
        <v>0</v>
      </c>
      <c r="AB50" s="343">
        <v>0</v>
      </c>
      <c r="AC50" s="343">
        <v>20.913448570388834</v>
      </c>
      <c r="AD50" s="343">
        <f>3.6 * 8760 / 1000000</f>
        <v>3.1536000000000002E-2</v>
      </c>
      <c r="AE50" s="343">
        <v>0.97</v>
      </c>
      <c r="AF50" s="348">
        <v>1</v>
      </c>
      <c r="AG50" s="343"/>
      <c r="AH50" s="343"/>
      <c r="AI50" s="343"/>
      <c r="AJ50" s="343"/>
      <c r="AK50" s="343"/>
    </row>
    <row r="51" spans="2:40" ht="12.75" customHeight="1">
      <c r="B51" s="342" t="s">
        <v>642</v>
      </c>
      <c r="C51" s="342" t="s">
        <v>643</v>
      </c>
      <c r="D51" s="342" t="s">
        <v>46</v>
      </c>
      <c r="E51" s="342" t="s">
        <v>49</v>
      </c>
      <c r="F51" s="342" t="s">
        <v>42</v>
      </c>
      <c r="G51" s="349" t="s">
        <v>675</v>
      </c>
      <c r="H51" s="342">
        <v>0.37072027063369672</v>
      </c>
      <c r="I51" s="342" t="s">
        <v>48</v>
      </c>
      <c r="J51" s="342" t="s">
        <v>48</v>
      </c>
      <c r="K51" s="342" t="s">
        <v>48</v>
      </c>
      <c r="L51" s="349"/>
      <c r="M51" s="342">
        <v>0.75</v>
      </c>
      <c r="N51" s="342">
        <v>0.75</v>
      </c>
      <c r="O51" s="342">
        <v>0.75</v>
      </c>
      <c r="P51" s="342">
        <v>0.75</v>
      </c>
      <c r="Q51" s="342">
        <v>0.75</v>
      </c>
      <c r="R51" s="342">
        <v>0.75</v>
      </c>
      <c r="S51" s="350">
        <v>1</v>
      </c>
      <c r="T51" s="342"/>
      <c r="U51" s="342">
        <v>19.600000000000001</v>
      </c>
      <c r="V51" s="342">
        <v>19.600000000000001</v>
      </c>
      <c r="W51" s="342">
        <v>19.600000000000001</v>
      </c>
      <c r="X51" s="342">
        <v>19.600000000000001</v>
      </c>
      <c r="Y51" s="342">
        <v>19.600000000000001</v>
      </c>
      <c r="Z51" s="342">
        <v>0</v>
      </c>
      <c r="AA51" s="350">
        <v>0</v>
      </c>
      <c r="AB51" s="342">
        <v>0</v>
      </c>
      <c r="AC51" s="342">
        <v>20.913448570388837</v>
      </c>
      <c r="AD51" s="342">
        <f>3.6 * 8760 / 1000000</f>
        <v>3.1536000000000002E-2</v>
      </c>
      <c r="AE51" s="342">
        <v>0.97</v>
      </c>
      <c r="AF51" s="350">
        <v>1</v>
      </c>
      <c r="AG51" s="342"/>
      <c r="AH51" s="342"/>
      <c r="AI51" s="342"/>
      <c r="AJ51" s="342"/>
      <c r="AK51" s="342"/>
    </row>
    <row r="52" spans="2:40" ht="12.75" customHeight="1">
      <c r="B52" s="342"/>
      <c r="C52" s="342"/>
      <c r="D52" s="342" t="s">
        <v>46</v>
      </c>
      <c r="E52" s="342" t="s">
        <v>47</v>
      </c>
      <c r="F52" s="342"/>
      <c r="G52" s="349" t="s">
        <v>675</v>
      </c>
      <c r="H52" s="342"/>
      <c r="I52" s="342"/>
      <c r="J52" s="342"/>
      <c r="K52" s="342"/>
      <c r="L52" s="349"/>
      <c r="M52" s="342">
        <v>0.25</v>
      </c>
      <c r="N52" s="342">
        <v>0.25</v>
      </c>
      <c r="O52" s="342">
        <v>0.25</v>
      </c>
      <c r="P52" s="342">
        <v>0.25</v>
      </c>
      <c r="Q52" s="342">
        <v>0.25</v>
      </c>
      <c r="R52" s="342">
        <v>0.25</v>
      </c>
      <c r="S52" s="350">
        <v>1</v>
      </c>
      <c r="T52" s="342"/>
      <c r="U52" s="342"/>
      <c r="V52" s="342"/>
      <c r="W52" s="342"/>
      <c r="X52" s="342"/>
      <c r="Y52" s="342"/>
      <c r="Z52" s="342"/>
      <c r="AA52" s="350"/>
      <c r="AB52" s="342"/>
      <c r="AC52" s="342"/>
      <c r="AD52" s="342"/>
      <c r="AE52" s="342"/>
      <c r="AF52" s="350"/>
      <c r="AG52" s="342"/>
      <c r="AH52" s="342"/>
      <c r="AI52" s="342"/>
      <c r="AJ52" s="342"/>
      <c r="AK52" s="342"/>
    </row>
    <row r="53" spans="2:40" ht="12.75" customHeight="1">
      <c r="B53" s="342"/>
      <c r="C53" s="342"/>
      <c r="D53" s="342" t="s">
        <v>46</v>
      </c>
      <c r="E53" s="342" t="s">
        <v>59</v>
      </c>
      <c r="F53" s="342"/>
      <c r="G53" s="349" t="s">
        <v>675</v>
      </c>
      <c r="H53" s="342"/>
      <c r="I53" s="342"/>
      <c r="J53" s="342"/>
      <c r="K53" s="342"/>
      <c r="L53" s="349"/>
      <c r="M53" s="342">
        <v>0.02</v>
      </c>
      <c r="N53" s="342">
        <v>0.02</v>
      </c>
      <c r="O53" s="342">
        <v>0.02</v>
      </c>
      <c r="P53" s="342">
        <v>0.02</v>
      </c>
      <c r="Q53" s="342">
        <v>0.02</v>
      </c>
      <c r="R53" s="342">
        <v>0.02</v>
      </c>
      <c r="S53" s="350" t="s">
        <v>48</v>
      </c>
      <c r="T53" s="342"/>
      <c r="U53" s="342"/>
      <c r="V53" s="342"/>
      <c r="W53" s="342"/>
      <c r="X53" s="342"/>
      <c r="Y53" s="342"/>
      <c r="Z53" s="342"/>
      <c r="AA53" s="350"/>
      <c r="AB53" s="342"/>
      <c r="AC53" s="342"/>
      <c r="AD53" s="342"/>
      <c r="AE53" s="342"/>
      <c r="AF53" s="350"/>
      <c r="AG53" s="342"/>
      <c r="AH53" s="342"/>
      <c r="AI53" s="342"/>
      <c r="AJ53" s="342"/>
      <c r="AK53" s="342"/>
    </row>
    <row r="54" spans="2:40" ht="12.75" customHeight="1">
      <c r="B54" s="342"/>
      <c r="C54" s="342"/>
      <c r="D54" s="342" t="s">
        <v>46</v>
      </c>
      <c r="E54" s="342" t="s">
        <v>60</v>
      </c>
      <c r="F54" s="342"/>
      <c r="G54" s="349" t="s">
        <v>675</v>
      </c>
      <c r="H54" s="342"/>
      <c r="I54" s="342"/>
      <c r="J54" s="342"/>
      <c r="K54" s="342"/>
      <c r="L54" s="349"/>
      <c r="M54" s="342">
        <v>0.02</v>
      </c>
      <c r="N54" s="342">
        <v>0.02</v>
      </c>
      <c r="O54" s="342">
        <v>0.02</v>
      </c>
      <c r="P54" s="342">
        <v>0.02</v>
      </c>
      <c r="Q54" s="342">
        <v>0.02</v>
      </c>
      <c r="R54" s="342">
        <v>0.02</v>
      </c>
      <c r="S54" s="350" t="s">
        <v>48</v>
      </c>
      <c r="T54" s="342"/>
      <c r="U54" s="342"/>
      <c r="V54" s="342"/>
      <c r="W54" s="342"/>
      <c r="X54" s="342"/>
      <c r="Y54" s="342"/>
      <c r="Z54" s="342"/>
      <c r="AA54" s="350"/>
      <c r="AB54" s="342"/>
      <c r="AC54" s="342"/>
      <c r="AD54" s="342"/>
      <c r="AE54" s="342"/>
      <c r="AF54" s="350"/>
      <c r="AG54" s="342"/>
      <c r="AH54" s="342"/>
      <c r="AI54" s="342"/>
      <c r="AJ54" s="342"/>
      <c r="AK54" s="342"/>
    </row>
    <row r="55" spans="2:40" ht="12.75" customHeight="1">
      <c r="B55" s="343" t="s">
        <v>90</v>
      </c>
      <c r="C55" s="343" t="s">
        <v>91</v>
      </c>
      <c r="D55" s="343" t="s">
        <v>46</v>
      </c>
      <c r="E55" s="343" t="str">
        <f>+"ELC" &amp;  SUBSTITUTE(MID(B55,3, 3), "ELC","C")</f>
        <v>ELCBGA</v>
      </c>
      <c r="F55" s="343" t="s">
        <v>42</v>
      </c>
      <c r="G55" s="347" t="s">
        <v>675</v>
      </c>
      <c r="H55" s="343">
        <v>0.28248259577034063</v>
      </c>
      <c r="I55" s="343" t="s">
        <v>48</v>
      </c>
      <c r="J55" s="343">
        <v>0.49173760640961445</v>
      </c>
      <c r="K55" s="343" t="s">
        <v>48</v>
      </c>
      <c r="L55" s="347"/>
      <c r="M55" s="343"/>
      <c r="N55" s="343"/>
      <c r="O55" s="343"/>
      <c r="P55" s="343"/>
      <c r="Q55" s="343"/>
      <c r="R55" s="343"/>
      <c r="S55" s="348"/>
      <c r="T55" s="343"/>
      <c r="U55" s="343">
        <v>6.694</v>
      </c>
      <c r="V55" s="343">
        <v>6.694</v>
      </c>
      <c r="W55" s="343">
        <v>6.694</v>
      </c>
      <c r="X55" s="343">
        <v>6.694</v>
      </c>
      <c r="Y55" s="343">
        <v>6.694</v>
      </c>
      <c r="Z55" s="343">
        <v>0</v>
      </c>
      <c r="AA55" s="348">
        <v>0</v>
      </c>
      <c r="AB55" s="343">
        <v>8.1835233536304161E-2</v>
      </c>
      <c r="AC55" s="343">
        <v>11.452756890185416</v>
      </c>
      <c r="AD55" s="343">
        <f>3.6 * 8760 / 1000000</f>
        <v>3.1536000000000002E-2</v>
      </c>
      <c r="AE55" s="343">
        <v>0.97</v>
      </c>
      <c r="AF55" s="348">
        <v>1</v>
      </c>
      <c r="AG55" s="343"/>
      <c r="AH55" s="343"/>
      <c r="AI55" s="343"/>
      <c r="AJ55" s="343"/>
      <c r="AK55" s="343"/>
    </row>
    <row r="56" spans="2:40" ht="12.75" customHeight="1">
      <c r="B56" s="343"/>
      <c r="C56" s="343"/>
      <c r="D56" s="343" t="s">
        <v>46</v>
      </c>
      <c r="E56" s="343"/>
      <c r="F56" s="343" t="s">
        <v>54</v>
      </c>
      <c r="G56" s="347" t="s">
        <v>675</v>
      </c>
      <c r="H56" s="343"/>
      <c r="I56" s="343"/>
      <c r="J56" s="343"/>
      <c r="K56" s="343"/>
      <c r="L56" s="347"/>
      <c r="M56" s="343"/>
      <c r="N56" s="343"/>
      <c r="O56" s="343"/>
      <c r="P56" s="343"/>
      <c r="Q56" s="343"/>
      <c r="R56" s="343"/>
      <c r="S56" s="348"/>
      <c r="T56" s="343">
        <v>3.2916915373059594</v>
      </c>
      <c r="U56" s="343"/>
      <c r="V56" s="343"/>
      <c r="W56" s="343"/>
      <c r="X56" s="343"/>
      <c r="Y56" s="343"/>
      <c r="Z56" s="343"/>
      <c r="AA56" s="348"/>
      <c r="AB56" s="343"/>
      <c r="AC56" s="343"/>
      <c r="AD56" s="343"/>
      <c r="AE56" s="343"/>
      <c r="AF56" s="348"/>
      <c r="AG56" s="343"/>
      <c r="AH56" s="343"/>
      <c r="AI56" s="343"/>
      <c r="AJ56" s="343"/>
      <c r="AK56" s="343"/>
    </row>
    <row r="57" spans="2:40" ht="12.75" customHeight="1">
      <c r="B57" s="342" t="s">
        <v>326</v>
      </c>
      <c r="C57" s="342" t="s">
        <v>327</v>
      </c>
      <c r="D57" s="342" t="s">
        <v>46</v>
      </c>
      <c r="E57" s="342" t="str">
        <f>+"ELC" &amp;  SUBSTITUTE(MID(B57,3, 3), "ELC","C")</f>
        <v>ELCBGA</v>
      </c>
      <c r="F57" s="342" t="s">
        <v>42</v>
      </c>
      <c r="G57" s="349" t="s">
        <v>675</v>
      </c>
      <c r="H57" s="342">
        <v>0.35399999999999998</v>
      </c>
      <c r="I57" s="342" t="s">
        <v>48</v>
      </c>
      <c r="J57" s="342">
        <v>1.1235955056179774</v>
      </c>
      <c r="K57" s="342" t="s">
        <v>48</v>
      </c>
      <c r="L57" s="349"/>
      <c r="M57" s="342"/>
      <c r="N57" s="342"/>
      <c r="O57" s="342"/>
      <c r="P57" s="342"/>
      <c r="Q57" s="342"/>
      <c r="R57" s="342"/>
      <c r="S57" s="350"/>
      <c r="T57" s="342"/>
      <c r="U57" s="342">
        <v>10</v>
      </c>
      <c r="V57" s="342">
        <v>10</v>
      </c>
      <c r="W57" s="342">
        <v>10</v>
      </c>
      <c r="X57" s="342">
        <v>10</v>
      </c>
      <c r="Y57" s="342">
        <v>10</v>
      </c>
      <c r="Z57" s="342">
        <v>0</v>
      </c>
      <c r="AA57" s="350">
        <v>0</v>
      </c>
      <c r="AB57" s="342">
        <v>8.1835233536304147E-2</v>
      </c>
      <c r="AC57" s="342">
        <v>11.452756890185416</v>
      </c>
      <c r="AD57" s="342">
        <f>3.6 * 8760 / 1000000</f>
        <v>3.1536000000000002E-2</v>
      </c>
      <c r="AE57" s="342">
        <v>0.97</v>
      </c>
      <c r="AF57" s="350">
        <v>1</v>
      </c>
      <c r="AG57" s="342"/>
      <c r="AH57" s="342"/>
      <c r="AI57" s="342"/>
      <c r="AJ57" s="342"/>
      <c r="AK57" s="342"/>
    </row>
    <row r="58" spans="2:40" ht="12.75" customHeight="1">
      <c r="B58" s="342"/>
      <c r="C58" s="342"/>
      <c r="D58" s="342" t="s">
        <v>46</v>
      </c>
      <c r="E58" s="342"/>
      <c r="F58" s="342" t="s">
        <v>63</v>
      </c>
      <c r="G58" s="349" t="s">
        <v>675</v>
      </c>
      <c r="H58" s="342"/>
      <c r="I58" s="342"/>
      <c r="J58" s="342"/>
      <c r="K58" s="342"/>
      <c r="L58" s="349"/>
      <c r="M58" s="342"/>
      <c r="N58" s="342"/>
      <c r="O58" s="342"/>
      <c r="P58" s="342"/>
      <c r="Q58" s="342"/>
      <c r="R58" s="342"/>
      <c r="S58" s="350"/>
      <c r="T58" s="342">
        <v>11.235955056179774</v>
      </c>
      <c r="U58" s="342"/>
      <c r="V58" s="342"/>
      <c r="W58" s="342"/>
      <c r="X58" s="342"/>
      <c r="Y58" s="342"/>
      <c r="Z58" s="342"/>
      <c r="AA58" s="350"/>
      <c r="AB58" s="342"/>
      <c r="AC58" s="342"/>
      <c r="AD58" s="342"/>
      <c r="AE58" s="342"/>
      <c r="AF58" s="350"/>
      <c r="AG58" s="342"/>
      <c r="AH58" s="342"/>
      <c r="AI58" s="342"/>
      <c r="AJ58" s="342"/>
      <c r="AK58" s="342"/>
      <c r="AN58" s="263">
        <v>0.40367151238574395</v>
      </c>
    </row>
    <row r="59" spans="2:40" ht="12.75" customHeight="1">
      <c r="B59" s="343" t="s">
        <v>92</v>
      </c>
      <c r="C59" s="343" t="s">
        <v>93</v>
      </c>
      <c r="D59" s="343" t="s">
        <v>46</v>
      </c>
      <c r="E59" s="343" t="s">
        <v>74</v>
      </c>
      <c r="F59" s="343" t="s">
        <v>42</v>
      </c>
      <c r="G59" s="347" t="s">
        <v>675</v>
      </c>
      <c r="H59" s="343">
        <v>0.39272053356411218</v>
      </c>
      <c r="I59" s="343" t="s">
        <v>48</v>
      </c>
      <c r="J59" s="343">
        <v>1.2421137145089958</v>
      </c>
      <c r="K59" s="343" t="s">
        <v>48</v>
      </c>
      <c r="L59" s="347"/>
      <c r="M59" s="343">
        <v>1</v>
      </c>
      <c r="N59" s="343">
        <v>1</v>
      </c>
      <c r="O59" s="343">
        <v>1</v>
      </c>
      <c r="P59" s="343" t="s">
        <v>48</v>
      </c>
      <c r="Q59" s="343">
        <v>1</v>
      </c>
      <c r="R59" s="343">
        <v>1</v>
      </c>
      <c r="S59" s="348">
        <v>1</v>
      </c>
      <c r="T59" s="343"/>
      <c r="U59" s="343">
        <v>117.59187385851699</v>
      </c>
      <c r="V59" s="343">
        <v>117.59187385851699</v>
      </c>
      <c r="W59" s="343">
        <v>97.171873858517003</v>
      </c>
      <c r="X59" s="343">
        <v>66.541873858516993</v>
      </c>
      <c r="Y59" s="343">
        <v>66.541873858516993</v>
      </c>
      <c r="Z59" s="343">
        <v>0</v>
      </c>
      <c r="AA59" s="348">
        <v>0</v>
      </c>
      <c r="AB59" s="343">
        <v>8.1835233536304161E-2</v>
      </c>
      <c r="AC59" s="343">
        <v>11.452756890185416</v>
      </c>
      <c r="AD59" s="343">
        <f>3.6 * 8760 / 1000000</f>
        <v>3.1536000000000002E-2</v>
      </c>
      <c r="AE59" s="343">
        <v>0.97</v>
      </c>
      <c r="AF59" s="348">
        <v>1</v>
      </c>
      <c r="AG59" s="343"/>
      <c r="AH59" s="343"/>
      <c r="AI59" s="343"/>
      <c r="AJ59" s="343"/>
      <c r="AK59" s="343"/>
      <c r="AN59" s="262">
        <v>0.21476358897338366</v>
      </c>
    </row>
    <row r="60" spans="2:40" ht="12.75" customHeight="1">
      <c r="B60" s="343"/>
      <c r="C60" s="343"/>
      <c r="D60" s="343" t="s">
        <v>46</v>
      </c>
      <c r="E60" s="343" t="s">
        <v>75</v>
      </c>
      <c r="F60" s="343" t="s">
        <v>63</v>
      </c>
      <c r="G60" s="347" t="s">
        <v>675</v>
      </c>
      <c r="H60" s="343"/>
      <c r="I60" s="343"/>
      <c r="J60" s="343"/>
      <c r="K60" s="343"/>
      <c r="L60" s="347"/>
      <c r="M60" s="343">
        <v>1</v>
      </c>
      <c r="N60" s="343">
        <v>1</v>
      </c>
      <c r="O60" s="343">
        <v>1</v>
      </c>
      <c r="P60" s="343">
        <v>0.1</v>
      </c>
      <c r="Q60" s="343">
        <v>1</v>
      </c>
      <c r="R60" s="343">
        <v>1</v>
      </c>
      <c r="S60" s="348">
        <v>1</v>
      </c>
      <c r="T60" s="343">
        <v>146.0624792344758</v>
      </c>
      <c r="U60" s="343"/>
      <c r="V60" s="343"/>
      <c r="W60" s="343"/>
      <c r="X60" s="343"/>
      <c r="Y60" s="343"/>
      <c r="Z60" s="343"/>
      <c r="AA60" s="348"/>
      <c r="AB60" s="343"/>
      <c r="AC60" s="343"/>
      <c r="AD60" s="343"/>
      <c r="AE60" s="343"/>
      <c r="AF60" s="348"/>
      <c r="AG60" s="343"/>
      <c r="AH60" s="343"/>
      <c r="AI60" s="343"/>
      <c r="AJ60" s="343"/>
      <c r="AK60" s="343"/>
    </row>
    <row r="61" spans="2:40" s="355" customFormat="1" ht="12.75" customHeight="1">
      <c r="B61" s="352" t="s">
        <v>95</v>
      </c>
      <c r="C61" s="352" t="s">
        <v>96</v>
      </c>
      <c r="D61" s="352" t="s">
        <v>46</v>
      </c>
      <c r="E61" s="352" t="str">
        <f>+"ELC" &amp;  SUBSTITUTE(MID(B61,3, 3), "ELC","C")</f>
        <v>ELCWIN</v>
      </c>
      <c r="F61" s="352" t="s">
        <v>42</v>
      </c>
      <c r="G61" s="353" t="s">
        <v>675</v>
      </c>
      <c r="H61" s="352">
        <v>1</v>
      </c>
      <c r="I61" s="352" t="s">
        <v>48</v>
      </c>
      <c r="J61" s="352" t="s">
        <v>48</v>
      </c>
      <c r="K61" s="352" t="s">
        <v>48</v>
      </c>
      <c r="L61" s="353"/>
      <c r="M61" s="352"/>
      <c r="N61" s="352"/>
      <c r="O61" s="352"/>
      <c r="P61" s="352"/>
      <c r="Q61" s="352"/>
      <c r="R61" s="352"/>
      <c r="S61" s="354"/>
      <c r="T61" s="352"/>
      <c r="U61" s="363">
        <v>440.8</v>
      </c>
      <c r="V61" s="363">
        <v>440.8</v>
      </c>
      <c r="W61" s="363">
        <v>440.8</v>
      </c>
      <c r="X61" s="194">
        <v>238.8</v>
      </c>
      <c r="Y61" s="194">
        <v>238.8</v>
      </c>
      <c r="Z61" s="352">
        <v>0</v>
      </c>
      <c r="AA61" s="354">
        <v>0</v>
      </c>
      <c r="AB61" s="352">
        <v>0</v>
      </c>
      <c r="AC61" s="352">
        <v>38.644415836588074</v>
      </c>
      <c r="AD61" s="352">
        <f>3.6 * 8760 / 1000000</f>
        <v>3.1536000000000002E-2</v>
      </c>
      <c r="AE61" s="352">
        <v>0.40437901962207157</v>
      </c>
      <c r="AF61" s="354">
        <v>0.3</v>
      </c>
      <c r="AG61" s="352"/>
      <c r="AH61" s="352"/>
      <c r="AI61" s="352"/>
      <c r="AJ61" s="352"/>
      <c r="AK61" s="352"/>
    </row>
    <row r="62" spans="2:40" s="355" customFormat="1" ht="12.75" customHeight="1">
      <c r="B62" s="352" t="s">
        <v>98</v>
      </c>
      <c r="C62" s="352" t="s">
        <v>99</v>
      </c>
      <c r="D62" s="352" t="s">
        <v>46</v>
      </c>
      <c r="E62" s="352" t="str">
        <f>+"ELC" &amp;  SUBSTITUTE(MID(B62,3, 3), "ELC","C")</f>
        <v>ELCWIN</v>
      </c>
      <c r="F62" s="352" t="s">
        <v>42</v>
      </c>
      <c r="G62" s="353" t="s">
        <v>675</v>
      </c>
      <c r="H62" s="352">
        <v>1</v>
      </c>
      <c r="I62" s="352" t="s">
        <v>48</v>
      </c>
      <c r="J62" s="352" t="s">
        <v>48</v>
      </c>
      <c r="K62" s="352" t="s">
        <v>48</v>
      </c>
      <c r="L62" s="353"/>
      <c r="M62" s="352"/>
      <c r="N62" s="352"/>
      <c r="O62" s="352"/>
      <c r="P62" s="352"/>
      <c r="Q62" s="352"/>
      <c r="R62" s="352"/>
      <c r="S62" s="354"/>
      <c r="T62" s="352"/>
      <c r="U62" s="363">
        <v>439.8</v>
      </c>
      <c r="V62" s="363">
        <v>439.8</v>
      </c>
      <c r="W62" s="363">
        <f>V62-226</f>
        <v>213.8</v>
      </c>
      <c r="X62" s="363">
        <f>W62</f>
        <v>213.8</v>
      </c>
      <c r="Y62" s="363">
        <f>X62</f>
        <v>213.8</v>
      </c>
      <c r="Z62" s="352">
        <v>0</v>
      </c>
      <c r="AA62" s="354">
        <v>0</v>
      </c>
      <c r="AB62" s="352">
        <v>0</v>
      </c>
      <c r="AC62" s="352">
        <v>20.458808384076033</v>
      </c>
      <c r="AD62" s="352">
        <f>3.6 * 8760 / 1000000</f>
        <v>3.1536000000000002E-2</v>
      </c>
      <c r="AE62" s="352">
        <v>0.21512556114940029</v>
      </c>
      <c r="AF62" s="354">
        <v>0.3</v>
      </c>
      <c r="AG62" s="352"/>
      <c r="AH62" s="352"/>
      <c r="AI62" s="352"/>
      <c r="AJ62" s="352"/>
      <c r="AK62" s="352"/>
    </row>
    <row r="63" spans="2:40" s="370" customFormat="1" ht="12.75" customHeight="1">
      <c r="B63" s="343" t="s">
        <v>680</v>
      </c>
      <c r="C63" s="343" t="s">
        <v>681</v>
      </c>
      <c r="D63" s="343" t="s">
        <v>46</v>
      </c>
      <c r="E63" s="343" t="s">
        <v>122</v>
      </c>
      <c r="F63" s="373" t="s">
        <v>42</v>
      </c>
      <c r="G63" s="343" t="s">
        <v>676</v>
      </c>
      <c r="H63" s="343">
        <v>1</v>
      </c>
      <c r="I63" s="343"/>
      <c r="J63" s="343" t="s">
        <v>48</v>
      </c>
      <c r="K63" s="343" t="s">
        <v>48</v>
      </c>
      <c r="L63" s="373" t="s">
        <v>48</v>
      </c>
      <c r="M63" s="343"/>
      <c r="N63" s="343"/>
      <c r="O63" s="343"/>
      <c r="P63" s="343"/>
      <c r="Q63" s="343"/>
      <c r="R63" s="343"/>
      <c r="S63" s="373"/>
      <c r="T63" s="343"/>
      <c r="U63" s="343">
        <v>3.3200000000000003</v>
      </c>
      <c r="V63" s="343">
        <v>3.3200000000000003</v>
      </c>
      <c r="W63" s="343">
        <v>3.3200000000000003</v>
      </c>
      <c r="X63" s="343">
        <v>3.3200000000000003</v>
      </c>
      <c r="Y63" s="343">
        <v>3.3200000000000003</v>
      </c>
      <c r="Z63" s="343">
        <v>0.64000000000000012</v>
      </c>
      <c r="AA63" s="373">
        <v>0</v>
      </c>
      <c r="AB63" s="374">
        <v>9.8574141601965315E-2</v>
      </c>
      <c r="AC63" s="343">
        <v>0</v>
      </c>
      <c r="AD63" s="343">
        <v>3.1536000000000002E-2</v>
      </c>
      <c r="AF63" s="343">
        <v>0.1</v>
      </c>
      <c r="AG63" s="343"/>
      <c r="AH63" s="343"/>
      <c r="AI63" s="343"/>
      <c r="AJ63" s="343"/>
      <c r="AK63" s="343"/>
      <c r="AN63" s="374">
        <v>0.11415525114155256</v>
      </c>
    </row>
    <row r="64" spans="2:40" ht="12.75" customHeight="1">
      <c r="B64" s="342" t="s">
        <v>626</v>
      </c>
      <c r="C64" s="342" t="s">
        <v>627</v>
      </c>
      <c r="D64" s="342" t="s">
        <v>46</v>
      </c>
      <c r="E64" s="342" t="str">
        <f>+"ELC" &amp; SUBSTITUTE(MID(Tech!B64, 3, 3), "ELC","C")</f>
        <v>ELCDSL</v>
      </c>
      <c r="F64" s="342" t="s">
        <v>54</v>
      </c>
      <c r="G64" s="349" t="s">
        <v>675</v>
      </c>
      <c r="H64" s="342">
        <v>0.76081107933475678</v>
      </c>
      <c r="I64" s="342"/>
      <c r="J64" s="342"/>
      <c r="K64" s="342"/>
      <c r="L64" s="349"/>
      <c r="M64" s="342"/>
      <c r="N64" s="342"/>
      <c r="O64" s="342"/>
      <c r="P64" s="342"/>
      <c r="Q64" s="342"/>
      <c r="R64" s="342"/>
      <c r="S64" s="350"/>
      <c r="T64" s="342">
        <v>54.7</v>
      </c>
      <c r="U64" s="342">
        <v>54.7</v>
      </c>
      <c r="V64" s="342">
        <v>54.7</v>
      </c>
      <c r="W64" s="342">
        <v>54.7</v>
      </c>
      <c r="X64" s="342">
        <v>54.7</v>
      </c>
      <c r="Y64" s="342">
        <v>54.7</v>
      </c>
      <c r="Z64" s="342">
        <v>0</v>
      </c>
      <c r="AA64" s="350">
        <v>0</v>
      </c>
      <c r="AB64" s="342">
        <v>1.6367046707260829E-2</v>
      </c>
      <c r="AC64" s="342">
        <v>3.4994534942233213</v>
      </c>
      <c r="AD64" s="342">
        <f>3.6 * 8760 / 1000000</f>
        <v>3.1536000000000002E-2</v>
      </c>
      <c r="AE64" s="342">
        <v>1</v>
      </c>
      <c r="AF64" s="350">
        <v>1</v>
      </c>
      <c r="AG64" s="342"/>
      <c r="AH64" s="342"/>
      <c r="AI64" s="342"/>
      <c r="AJ64" s="342"/>
      <c r="AK64" s="342"/>
    </row>
    <row r="65" spans="2:37" ht="12.75" customHeight="1">
      <c r="B65" s="343" t="s">
        <v>102</v>
      </c>
      <c r="C65" s="343" t="s">
        <v>103</v>
      </c>
      <c r="D65" s="343" t="s">
        <v>46</v>
      </c>
      <c r="E65" s="343" t="s">
        <v>74</v>
      </c>
      <c r="F65" s="343" t="s">
        <v>54</v>
      </c>
      <c r="G65" s="347" t="s">
        <v>675</v>
      </c>
      <c r="H65" s="343">
        <v>0.93638308186660857</v>
      </c>
      <c r="I65" s="343"/>
      <c r="J65" s="343"/>
      <c r="K65" s="343"/>
      <c r="L65" s="347"/>
      <c r="M65" s="343">
        <v>1</v>
      </c>
      <c r="N65" s="343">
        <v>1</v>
      </c>
      <c r="O65" s="343">
        <v>1</v>
      </c>
      <c r="P65" s="343" t="s">
        <v>48</v>
      </c>
      <c r="Q65" s="343">
        <v>1</v>
      </c>
      <c r="R65" s="343">
        <v>1</v>
      </c>
      <c r="S65" s="348">
        <v>1</v>
      </c>
      <c r="T65" s="343">
        <v>683.47000000000014</v>
      </c>
      <c r="U65" s="343">
        <v>683.47000000000014</v>
      </c>
      <c r="V65" s="343">
        <v>683.47000000000014</v>
      </c>
      <c r="W65" s="343">
        <v>683.47000000000014</v>
      </c>
      <c r="X65" s="343">
        <v>683.47000000000014</v>
      </c>
      <c r="Y65" s="343">
        <v>683.47000000000014</v>
      </c>
      <c r="Z65" s="343">
        <v>0</v>
      </c>
      <c r="AA65" s="348">
        <v>0</v>
      </c>
      <c r="AB65" s="343">
        <v>1.6367046707260829E-2</v>
      </c>
      <c r="AC65" s="343">
        <v>2.3329689961488813</v>
      </c>
      <c r="AD65" s="343">
        <f>3.6 * 8760 / 1000000</f>
        <v>3.1536000000000002E-2</v>
      </c>
      <c r="AE65" s="343">
        <v>1</v>
      </c>
      <c r="AF65" s="348">
        <v>1</v>
      </c>
      <c r="AG65" s="343"/>
      <c r="AH65" s="343"/>
      <c r="AI65" s="343"/>
      <c r="AJ65" s="343"/>
      <c r="AK65" s="343"/>
    </row>
    <row r="66" spans="2:37" ht="12.75" customHeight="1">
      <c r="B66" s="343"/>
      <c r="C66" s="343"/>
      <c r="D66" s="343" t="s">
        <v>46</v>
      </c>
      <c r="E66" s="343" t="s">
        <v>75</v>
      </c>
      <c r="F66" s="343"/>
      <c r="G66" s="347" t="s">
        <v>675</v>
      </c>
      <c r="H66" s="343"/>
      <c r="I66" s="343"/>
      <c r="J66" s="343"/>
      <c r="K66" s="343"/>
      <c r="L66" s="347"/>
      <c r="M66" s="343">
        <v>1</v>
      </c>
      <c r="N66" s="343">
        <v>1</v>
      </c>
      <c r="O66" s="343">
        <v>1</v>
      </c>
      <c r="P66" s="343">
        <v>0.1</v>
      </c>
      <c r="Q66" s="343">
        <v>1</v>
      </c>
      <c r="R66" s="343">
        <v>1</v>
      </c>
      <c r="S66" s="348">
        <v>1</v>
      </c>
      <c r="T66" s="343"/>
      <c r="U66" s="343"/>
      <c r="V66" s="343"/>
      <c r="W66" s="343"/>
      <c r="X66" s="343"/>
      <c r="Y66" s="343"/>
      <c r="Z66" s="343"/>
      <c r="AA66" s="348"/>
      <c r="AB66" s="343"/>
      <c r="AC66" s="343"/>
      <c r="AD66" s="343"/>
      <c r="AE66" s="343"/>
      <c r="AF66" s="348"/>
      <c r="AG66" s="343"/>
      <c r="AH66" s="343"/>
      <c r="AI66" s="343"/>
      <c r="AJ66" s="343"/>
      <c r="AK66" s="343"/>
    </row>
    <row r="67" spans="2:37" ht="12.75" customHeight="1">
      <c r="B67" s="342" t="s">
        <v>644</v>
      </c>
      <c r="C67" s="342" t="s">
        <v>645</v>
      </c>
      <c r="D67" s="342" t="s">
        <v>46</v>
      </c>
      <c r="E67" s="342" t="s">
        <v>59</v>
      </c>
      <c r="F67" s="342" t="s">
        <v>54</v>
      </c>
      <c r="G67" s="349" t="s">
        <v>675</v>
      </c>
      <c r="H67" s="342">
        <v>0.59399999999999997</v>
      </c>
      <c r="I67" s="342"/>
      <c r="J67" s="342"/>
      <c r="K67" s="342"/>
      <c r="L67" s="349"/>
      <c r="M67" s="342">
        <v>0.08</v>
      </c>
      <c r="N67" s="342">
        <v>0.08</v>
      </c>
      <c r="O67" s="342">
        <v>0.08</v>
      </c>
      <c r="P67" s="342">
        <v>0.08</v>
      </c>
      <c r="Q67" s="342">
        <v>0.08</v>
      </c>
      <c r="R67" s="342">
        <v>0.08</v>
      </c>
      <c r="S67" s="350">
        <v>1</v>
      </c>
      <c r="T67" s="342">
        <v>6.7</v>
      </c>
      <c r="U67" s="342">
        <v>6.7</v>
      </c>
      <c r="V67" s="342">
        <v>6.7</v>
      </c>
      <c r="W67" s="342">
        <v>6.7</v>
      </c>
      <c r="X67" s="342">
        <v>6.7</v>
      </c>
      <c r="Y67" s="342">
        <v>6.7</v>
      </c>
      <c r="Z67" s="342">
        <v>0</v>
      </c>
      <c r="AA67" s="350">
        <v>0</v>
      </c>
      <c r="AB67" s="342">
        <v>0.43372673774241199</v>
      </c>
      <c r="AC67" s="342">
        <v>-46.570760177826777</v>
      </c>
      <c r="AD67" s="342">
        <f>3.6 * 8760 / 1000000</f>
        <v>3.1536000000000002E-2</v>
      </c>
      <c r="AE67" s="342">
        <v>0.92999999999999994</v>
      </c>
      <c r="AF67" s="350">
        <v>1</v>
      </c>
      <c r="AG67" s="342"/>
      <c r="AH67" s="342"/>
      <c r="AI67" s="342"/>
      <c r="AJ67" s="342"/>
      <c r="AK67" s="342"/>
    </row>
    <row r="68" spans="2:37" ht="12.75" customHeight="1">
      <c r="B68" s="342"/>
      <c r="C68" s="342"/>
      <c r="D68" s="342" t="s">
        <v>46</v>
      </c>
      <c r="E68" s="342" t="s">
        <v>71</v>
      </c>
      <c r="F68" s="342"/>
      <c r="G68" s="349" t="s">
        <v>675</v>
      </c>
      <c r="H68" s="342"/>
      <c r="I68" s="342"/>
      <c r="J68" s="342"/>
      <c r="K68" s="342"/>
      <c r="L68" s="349"/>
      <c r="M68" s="342">
        <v>0.95</v>
      </c>
      <c r="N68" s="342">
        <v>0.95</v>
      </c>
      <c r="O68" s="342">
        <v>0.95</v>
      </c>
      <c r="P68" s="342">
        <v>0.95</v>
      </c>
      <c r="Q68" s="342">
        <v>0.95</v>
      </c>
      <c r="R68" s="342">
        <v>0.95</v>
      </c>
      <c r="S68" s="350">
        <v>1</v>
      </c>
      <c r="T68" s="342"/>
      <c r="U68" s="342"/>
      <c r="V68" s="342"/>
      <c r="W68" s="342"/>
      <c r="X68" s="342"/>
      <c r="Y68" s="342"/>
      <c r="Z68" s="342"/>
      <c r="AA68" s="350"/>
      <c r="AB68" s="342"/>
      <c r="AC68" s="342"/>
      <c r="AD68" s="342"/>
      <c r="AE68" s="342"/>
      <c r="AF68" s="350"/>
      <c r="AG68" s="342"/>
      <c r="AH68" s="342"/>
      <c r="AI68" s="342"/>
      <c r="AJ68" s="342"/>
      <c r="AK68" s="342"/>
    </row>
    <row r="69" spans="2:37" ht="12.75" customHeight="1">
      <c r="B69" s="342"/>
      <c r="C69" s="342"/>
      <c r="D69" s="342" t="s">
        <v>46</v>
      </c>
      <c r="E69" s="342" t="s">
        <v>60</v>
      </c>
      <c r="F69" s="342"/>
      <c r="G69" s="349" t="s">
        <v>675</v>
      </c>
      <c r="H69" s="342"/>
      <c r="I69" s="342"/>
      <c r="J69" s="342"/>
      <c r="K69" s="342"/>
      <c r="L69" s="349"/>
      <c r="M69" s="342">
        <v>0.04</v>
      </c>
      <c r="N69" s="342">
        <v>0.04</v>
      </c>
      <c r="O69" s="342">
        <v>0.04</v>
      </c>
      <c r="P69" s="342">
        <v>0.04</v>
      </c>
      <c r="Q69" s="342">
        <v>0.04</v>
      </c>
      <c r="R69" s="342">
        <v>0.04</v>
      </c>
      <c r="S69" s="350" t="s">
        <v>48</v>
      </c>
      <c r="T69" s="342"/>
      <c r="U69" s="342"/>
      <c r="V69" s="342"/>
      <c r="W69" s="342"/>
      <c r="X69" s="342"/>
      <c r="Y69" s="342"/>
      <c r="Z69" s="342"/>
      <c r="AA69" s="350"/>
      <c r="AB69" s="342"/>
      <c r="AC69" s="342"/>
      <c r="AD69" s="342"/>
      <c r="AE69" s="342"/>
      <c r="AF69" s="350"/>
      <c r="AG69" s="342"/>
      <c r="AH69" s="342"/>
      <c r="AI69" s="342"/>
      <c r="AJ69" s="342"/>
      <c r="AK69" s="342"/>
    </row>
    <row r="70" spans="2:37" ht="12.75" customHeight="1">
      <c r="B70" s="343" t="s">
        <v>104</v>
      </c>
      <c r="C70" s="343" t="s">
        <v>105</v>
      </c>
      <c r="D70" s="343" t="s">
        <v>46</v>
      </c>
      <c r="E70" s="343" t="s">
        <v>57</v>
      </c>
      <c r="F70" s="343" t="s">
        <v>54</v>
      </c>
      <c r="G70" s="347" t="s">
        <v>675</v>
      </c>
      <c r="H70" s="343">
        <v>0.92195762035935791</v>
      </c>
      <c r="I70" s="343"/>
      <c r="J70" s="343"/>
      <c r="K70" s="343"/>
      <c r="L70" s="347"/>
      <c r="M70" s="343">
        <v>0.24</v>
      </c>
      <c r="N70" s="343">
        <v>0.24</v>
      </c>
      <c r="O70" s="343">
        <v>0.24</v>
      </c>
      <c r="P70" s="343">
        <v>0.24</v>
      </c>
      <c r="Q70" s="343">
        <v>0.24</v>
      </c>
      <c r="R70" s="343">
        <v>0.24</v>
      </c>
      <c r="S70" s="348">
        <v>1</v>
      </c>
      <c r="T70" s="343">
        <v>45</v>
      </c>
      <c r="U70" s="343">
        <v>45</v>
      </c>
      <c r="V70" s="343">
        <v>45</v>
      </c>
      <c r="W70" s="343">
        <v>45</v>
      </c>
      <c r="X70" s="343">
        <v>45</v>
      </c>
      <c r="Y70" s="343">
        <v>45</v>
      </c>
      <c r="Z70" s="343">
        <v>0</v>
      </c>
      <c r="AA70" s="348">
        <v>0</v>
      </c>
      <c r="AB70" s="343">
        <v>0</v>
      </c>
      <c r="AC70" s="343">
        <v>6.1376425152228116</v>
      </c>
      <c r="AD70" s="343">
        <f>3.6 * 8760 / 1000000</f>
        <v>3.1536000000000002E-2</v>
      </c>
      <c r="AE70" s="343">
        <v>0.97</v>
      </c>
      <c r="AF70" s="348">
        <v>1</v>
      </c>
      <c r="AG70" s="343"/>
      <c r="AH70" s="343"/>
      <c r="AI70" s="343"/>
      <c r="AJ70" s="343"/>
      <c r="AK70" s="343"/>
    </row>
    <row r="71" spans="2:37" ht="12.75" customHeight="1">
      <c r="B71" s="343"/>
      <c r="C71" s="343"/>
      <c r="D71" s="343" t="s">
        <v>46</v>
      </c>
      <c r="E71" s="343" t="s">
        <v>64</v>
      </c>
      <c r="F71" s="343"/>
      <c r="G71" s="347" t="s">
        <v>675</v>
      </c>
      <c r="H71" s="343"/>
      <c r="I71" s="343"/>
      <c r="J71" s="343"/>
      <c r="K71" s="343"/>
      <c r="L71" s="347"/>
      <c r="M71" s="343">
        <v>0.56999999999999995</v>
      </c>
      <c r="N71" s="343">
        <v>0.56999999999999995</v>
      </c>
      <c r="O71" s="343">
        <v>0.56999999999999995</v>
      </c>
      <c r="P71" s="343">
        <v>0.56999999999999995</v>
      </c>
      <c r="Q71" s="343">
        <v>0.56999999999999995</v>
      </c>
      <c r="R71" s="343">
        <v>0.56999999999999995</v>
      </c>
      <c r="S71" s="348">
        <v>1</v>
      </c>
      <c r="T71" s="343"/>
      <c r="U71" s="343"/>
      <c r="V71" s="343"/>
      <c r="W71" s="343"/>
      <c r="X71" s="343"/>
      <c r="Y71" s="343"/>
      <c r="Z71" s="343"/>
      <c r="AA71" s="348"/>
      <c r="AB71" s="343"/>
      <c r="AC71" s="343"/>
      <c r="AD71" s="343"/>
      <c r="AE71" s="343"/>
      <c r="AF71" s="348"/>
      <c r="AG71" s="343"/>
      <c r="AH71" s="343"/>
      <c r="AI71" s="343"/>
      <c r="AJ71" s="343"/>
      <c r="AK71" s="343"/>
    </row>
    <row r="72" spans="2:37" ht="12.75" customHeight="1">
      <c r="B72" s="343"/>
      <c r="C72" s="343"/>
      <c r="D72" s="343" t="s">
        <v>46</v>
      </c>
      <c r="E72" s="343" t="s">
        <v>59</v>
      </c>
      <c r="F72" s="343"/>
      <c r="G72" s="347" t="s">
        <v>675</v>
      </c>
      <c r="H72" s="343"/>
      <c r="I72" s="343"/>
      <c r="J72" s="343"/>
      <c r="K72" s="343"/>
      <c r="L72" s="347"/>
      <c r="M72" s="343">
        <v>0.15</v>
      </c>
      <c r="N72" s="343">
        <v>0.15</v>
      </c>
      <c r="O72" s="343">
        <v>0.15</v>
      </c>
      <c r="P72" s="343">
        <v>0.15</v>
      </c>
      <c r="Q72" s="343">
        <v>0.15</v>
      </c>
      <c r="R72" s="343">
        <v>0.15</v>
      </c>
      <c r="S72" s="348">
        <v>1</v>
      </c>
      <c r="T72" s="343"/>
      <c r="U72" s="343"/>
      <c r="V72" s="343"/>
      <c r="W72" s="343"/>
      <c r="X72" s="343"/>
      <c r="Y72" s="343"/>
      <c r="Z72" s="343"/>
      <c r="AA72" s="348"/>
      <c r="AB72" s="343"/>
      <c r="AC72" s="343"/>
      <c r="AD72" s="343"/>
      <c r="AE72" s="343"/>
      <c r="AF72" s="348"/>
      <c r="AG72" s="343"/>
      <c r="AH72" s="343"/>
      <c r="AI72" s="343"/>
      <c r="AJ72" s="343"/>
      <c r="AK72" s="343"/>
    </row>
    <row r="73" spans="2:37" ht="12.75" customHeight="1">
      <c r="B73" s="343"/>
      <c r="C73" s="343"/>
      <c r="D73" s="343" t="s">
        <v>46</v>
      </c>
      <c r="E73" s="343" t="s">
        <v>60</v>
      </c>
      <c r="F73" s="343"/>
      <c r="G73" s="347" t="s">
        <v>675</v>
      </c>
      <c r="H73" s="343"/>
      <c r="I73" s="343"/>
      <c r="J73" s="343"/>
      <c r="K73" s="343"/>
      <c r="L73" s="347"/>
      <c r="M73" s="343">
        <v>0.11</v>
      </c>
      <c r="N73" s="343">
        <v>0.11</v>
      </c>
      <c r="O73" s="343">
        <v>0.11</v>
      </c>
      <c r="P73" s="343">
        <v>0.11</v>
      </c>
      <c r="Q73" s="343">
        <v>0.11</v>
      </c>
      <c r="R73" s="343">
        <v>0.11</v>
      </c>
      <c r="S73" s="348">
        <v>1</v>
      </c>
      <c r="T73" s="343"/>
      <c r="U73" s="343"/>
      <c r="V73" s="343"/>
      <c r="W73" s="343"/>
      <c r="X73" s="343"/>
      <c r="Y73" s="343"/>
      <c r="Z73" s="343"/>
      <c r="AA73" s="348"/>
      <c r="AB73" s="343"/>
      <c r="AC73" s="343"/>
      <c r="AD73" s="343"/>
      <c r="AE73" s="343"/>
      <c r="AF73" s="348"/>
      <c r="AG73" s="343"/>
      <c r="AH73" s="343"/>
      <c r="AI73" s="343"/>
      <c r="AJ73" s="343"/>
      <c r="AK73" s="343"/>
    </row>
    <row r="74" spans="2:37" ht="12.75" customHeight="1">
      <c r="B74" s="342" t="s">
        <v>338</v>
      </c>
      <c r="C74" s="342" t="s">
        <v>339</v>
      </c>
      <c r="D74" s="342" t="s">
        <v>46</v>
      </c>
      <c r="E74" s="342" t="s">
        <v>57</v>
      </c>
      <c r="F74" s="342" t="s">
        <v>54</v>
      </c>
      <c r="G74" s="349" t="s">
        <v>675</v>
      </c>
      <c r="H74" s="342">
        <v>0.40310375292897466</v>
      </c>
      <c r="I74" s="342"/>
      <c r="J74" s="342"/>
      <c r="K74" s="342"/>
      <c r="L74" s="349"/>
      <c r="M74" s="342">
        <f t="shared" ref="M74:R74" si="3">0.03*1.1</f>
        <v>3.3000000000000002E-2</v>
      </c>
      <c r="N74" s="342">
        <f t="shared" si="3"/>
        <v>3.3000000000000002E-2</v>
      </c>
      <c r="O74" s="342">
        <f t="shared" si="3"/>
        <v>3.3000000000000002E-2</v>
      </c>
      <c r="P74" s="342">
        <f t="shared" si="3"/>
        <v>3.3000000000000002E-2</v>
      </c>
      <c r="Q74" s="342">
        <f t="shared" si="3"/>
        <v>3.3000000000000002E-2</v>
      </c>
      <c r="R74" s="342">
        <f t="shared" si="3"/>
        <v>3.3000000000000002E-2</v>
      </c>
      <c r="S74" s="350">
        <v>1</v>
      </c>
      <c r="T74" s="342">
        <v>28</v>
      </c>
      <c r="U74" s="342">
        <v>28</v>
      </c>
      <c r="V74" s="342">
        <v>0</v>
      </c>
      <c r="W74" s="342">
        <v>0</v>
      </c>
      <c r="X74" s="342">
        <v>0</v>
      </c>
      <c r="Y74" s="342">
        <v>0</v>
      </c>
      <c r="Z74" s="342">
        <v>0</v>
      </c>
      <c r="AA74" s="350">
        <v>0</v>
      </c>
      <c r="AB74" s="342">
        <v>0.43372673774241199</v>
      </c>
      <c r="AC74" s="342">
        <v>-46.570760177826777</v>
      </c>
      <c r="AD74" s="342">
        <f>3.6 * 8760 / 1000000</f>
        <v>3.1536000000000002E-2</v>
      </c>
      <c r="AE74" s="342">
        <v>0.92999999999999994</v>
      </c>
      <c r="AF74" s="350">
        <v>1</v>
      </c>
      <c r="AG74" s="342"/>
      <c r="AH74" s="342"/>
      <c r="AI74" s="342"/>
      <c r="AJ74" s="342"/>
      <c r="AK74" s="342"/>
    </row>
    <row r="75" spans="2:37" ht="12.75" customHeight="1">
      <c r="B75" s="342"/>
      <c r="C75" s="342"/>
      <c r="D75" s="342" t="s">
        <v>46</v>
      </c>
      <c r="E75" s="342" t="s">
        <v>64</v>
      </c>
      <c r="F75" s="342"/>
      <c r="G75" s="349" t="s">
        <v>675</v>
      </c>
      <c r="H75" s="342"/>
      <c r="I75" s="342"/>
      <c r="J75" s="342"/>
      <c r="K75" s="342"/>
      <c r="L75" s="349"/>
      <c r="M75" s="342">
        <f t="shared" ref="M75:R75" si="4">0.013*1.1</f>
        <v>1.43E-2</v>
      </c>
      <c r="N75" s="342">
        <f t="shared" si="4"/>
        <v>1.43E-2</v>
      </c>
      <c r="O75" s="342">
        <f t="shared" si="4"/>
        <v>1.43E-2</v>
      </c>
      <c r="P75" s="342">
        <f t="shared" si="4"/>
        <v>1.43E-2</v>
      </c>
      <c r="Q75" s="342">
        <f t="shared" si="4"/>
        <v>1.43E-2</v>
      </c>
      <c r="R75" s="342">
        <f t="shared" si="4"/>
        <v>1.43E-2</v>
      </c>
      <c r="S75" s="350">
        <v>1</v>
      </c>
      <c r="T75" s="342"/>
      <c r="U75" s="342"/>
      <c r="V75" s="342"/>
      <c r="W75" s="342"/>
      <c r="X75" s="342"/>
      <c r="Y75" s="342"/>
      <c r="Z75" s="342"/>
      <c r="AA75" s="350"/>
      <c r="AB75" s="342"/>
      <c r="AC75" s="342"/>
      <c r="AD75" s="342"/>
      <c r="AE75" s="342"/>
      <c r="AF75" s="350"/>
      <c r="AG75" s="342"/>
      <c r="AH75" s="342"/>
      <c r="AI75" s="342"/>
      <c r="AJ75" s="342"/>
      <c r="AK75" s="342"/>
    </row>
    <row r="76" spans="2:37" ht="12.75" customHeight="1">
      <c r="B76" s="342"/>
      <c r="C76" s="342"/>
      <c r="D76" s="342" t="s">
        <v>46</v>
      </c>
      <c r="E76" s="342" t="s">
        <v>71</v>
      </c>
      <c r="F76" s="342"/>
      <c r="G76" s="349" t="s">
        <v>675</v>
      </c>
      <c r="H76" s="342"/>
      <c r="I76" s="342"/>
      <c r="J76" s="342"/>
      <c r="K76" s="342"/>
      <c r="L76" s="349"/>
      <c r="M76" s="342">
        <f t="shared" ref="M76:R76" si="5">0.88*101</f>
        <v>88.88</v>
      </c>
      <c r="N76" s="342">
        <f t="shared" si="5"/>
        <v>88.88</v>
      </c>
      <c r="O76" s="342">
        <f t="shared" si="5"/>
        <v>88.88</v>
      </c>
      <c r="P76" s="342">
        <f t="shared" si="5"/>
        <v>88.88</v>
      </c>
      <c r="Q76" s="342">
        <f t="shared" si="5"/>
        <v>88.88</v>
      </c>
      <c r="R76" s="342">
        <f t="shared" si="5"/>
        <v>88.88</v>
      </c>
      <c r="S76" s="350">
        <v>1</v>
      </c>
      <c r="T76" s="342"/>
      <c r="U76" s="342"/>
      <c r="V76" s="342"/>
      <c r="W76" s="342"/>
      <c r="X76" s="342"/>
      <c r="Y76" s="342"/>
      <c r="Z76" s="342"/>
      <c r="AA76" s="350"/>
      <c r="AB76" s="342"/>
      <c r="AC76" s="342"/>
      <c r="AD76" s="342"/>
      <c r="AE76" s="342"/>
      <c r="AF76" s="350"/>
      <c r="AG76" s="342"/>
      <c r="AH76" s="342"/>
      <c r="AI76" s="342"/>
      <c r="AJ76" s="342"/>
      <c r="AK76" s="342"/>
    </row>
    <row r="77" spans="2:37" ht="12.75" customHeight="1">
      <c r="B77" s="343" t="s">
        <v>646</v>
      </c>
      <c r="C77" s="343" t="s">
        <v>647</v>
      </c>
      <c r="D77" s="343" t="s">
        <v>46</v>
      </c>
      <c r="E77" s="343" t="s">
        <v>49</v>
      </c>
      <c r="F77" s="343" t="s">
        <v>54</v>
      </c>
      <c r="G77" s="347" t="s">
        <v>675</v>
      </c>
      <c r="H77" s="343">
        <v>0.86958447442399522</v>
      </c>
      <c r="I77" s="343"/>
      <c r="J77" s="343"/>
      <c r="K77" s="343"/>
      <c r="L77" s="347"/>
      <c r="M77" s="343">
        <v>0.75</v>
      </c>
      <c r="N77" s="343">
        <v>0.75</v>
      </c>
      <c r="O77" s="343">
        <v>0.75</v>
      </c>
      <c r="P77" s="343">
        <v>0.75</v>
      </c>
      <c r="Q77" s="343">
        <v>0.75</v>
      </c>
      <c r="R77" s="343">
        <v>0.75</v>
      </c>
      <c r="S77" s="348">
        <v>1</v>
      </c>
      <c r="T77" s="343">
        <v>1295.8900000000001</v>
      </c>
      <c r="U77" s="343">
        <v>1295.8900000000001</v>
      </c>
      <c r="V77" s="343">
        <v>1295.8900000000001</v>
      </c>
      <c r="W77" s="343">
        <v>1295.8900000000001</v>
      </c>
      <c r="X77" s="343">
        <v>1295.8900000000001</v>
      </c>
      <c r="Y77" s="343">
        <v>1295.8900000000001</v>
      </c>
      <c r="Z77" s="343">
        <v>0</v>
      </c>
      <c r="AA77" s="348">
        <v>0</v>
      </c>
      <c r="AB77" s="343">
        <v>1.6367046707260829E-2</v>
      </c>
      <c r="AC77" s="343">
        <v>3.4994534942233213</v>
      </c>
      <c r="AD77" s="343">
        <f>3.6 * 8760 / 1000000</f>
        <v>3.1536000000000002E-2</v>
      </c>
      <c r="AE77" s="343">
        <v>1</v>
      </c>
      <c r="AF77" s="348">
        <v>1</v>
      </c>
      <c r="AG77" s="343"/>
      <c r="AH77" s="343"/>
      <c r="AI77" s="343"/>
      <c r="AJ77" s="343"/>
      <c r="AK77" s="343"/>
    </row>
    <row r="78" spans="2:37" ht="12.75" customHeight="1">
      <c r="B78" s="343"/>
      <c r="C78" s="343"/>
      <c r="D78" s="343" t="s">
        <v>46</v>
      </c>
      <c r="E78" s="343" t="s">
        <v>47</v>
      </c>
      <c r="F78" s="343"/>
      <c r="G78" s="347" t="s">
        <v>675</v>
      </c>
      <c r="H78" s="343"/>
      <c r="I78" s="343"/>
      <c r="J78" s="343"/>
      <c r="K78" s="343"/>
      <c r="L78" s="347"/>
      <c r="M78" s="343">
        <v>0.25</v>
      </c>
      <c r="N78" s="343">
        <v>0.25</v>
      </c>
      <c r="O78" s="343">
        <v>0.25</v>
      </c>
      <c r="P78" s="343">
        <v>0.25</v>
      </c>
      <c r="Q78" s="343">
        <v>0.25</v>
      </c>
      <c r="R78" s="343">
        <v>0.25</v>
      </c>
      <c r="S78" s="348">
        <v>1</v>
      </c>
      <c r="T78" s="343"/>
      <c r="U78" s="343"/>
      <c r="V78" s="343"/>
      <c r="W78" s="343"/>
      <c r="X78" s="343"/>
      <c r="Y78" s="343"/>
      <c r="Z78" s="343"/>
      <c r="AA78" s="348"/>
      <c r="AB78" s="343"/>
      <c r="AC78" s="343"/>
      <c r="AD78" s="343"/>
      <c r="AE78" s="343"/>
      <c r="AF78" s="348"/>
      <c r="AG78" s="343"/>
      <c r="AH78" s="343"/>
      <c r="AI78" s="343"/>
      <c r="AJ78" s="343"/>
      <c r="AK78" s="343"/>
    </row>
    <row r="79" spans="2:37" ht="12.75" customHeight="1">
      <c r="B79" s="343"/>
      <c r="C79" s="343"/>
      <c r="D79" s="343" t="s">
        <v>46</v>
      </c>
      <c r="E79" s="343" t="s">
        <v>59</v>
      </c>
      <c r="F79" s="343"/>
      <c r="G79" s="347" t="s">
        <v>675</v>
      </c>
      <c r="H79" s="343"/>
      <c r="I79" s="343"/>
      <c r="J79" s="343"/>
      <c r="K79" s="343"/>
      <c r="L79" s="347"/>
      <c r="M79" s="343">
        <v>0.02</v>
      </c>
      <c r="N79" s="343">
        <v>0.02</v>
      </c>
      <c r="O79" s="343">
        <v>0.02</v>
      </c>
      <c r="P79" s="343">
        <v>0.02</v>
      </c>
      <c r="Q79" s="343">
        <v>0.02</v>
      </c>
      <c r="R79" s="343">
        <v>0.02</v>
      </c>
      <c r="S79" s="348" t="s">
        <v>48</v>
      </c>
      <c r="T79" s="343"/>
      <c r="U79" s="343"/>
      <c r="V79" s="343"/>
      <c r="W79" s="343"/>
      <c r="X79" s="343"/>
      <c r="Y79" s="343"/>
      <c r="Z79" s="343"/>
      <c r="AA79" s="348"/>
      <c r="AB79" s="343"/>
      <c r="AC79" s="343"/>
      <c r="AD79" s="343"/>
      <c r="AE79" s="343"/>
      <c r="AF79" s="348"/>
      <c r="AG79" s="343"/>
      <c r="AH79" s="343"/>
      <c r="AI79" s="343"/>
      <c r="AJ79" s="343"/>
      <c r="AK79" s="343"/>
    </row>
    <row r="80" spans="2:37" ht="12.75" customHeight="1">
      <c r="B80" s="343"/>
      <c r="C80" s="343"/>
      <c r="D80" s="343" t="s">
        <v>46</v>
      </c>
      <c r="E80" s="343" t="s">
        <v>60</v>
      </c>
      <c r="F80" s="343"/>
      <c r="G80" s="347" t="s">
        <v>675</v>
      </c>
      <c r="H80" s="343"/>
      <c r="I80" s="343"/>
      <c r="J80" s="343"/>
      <c r="K80" s="343"/>
      <c r="L80" s="347"/>
      <c r="M80" s="343">
        <v>0.02</v>
      </c>
      <c r="N80" s="343">
        <v>0.02</v>
      </c>
      <c r="O80" s="343">
        <v>0.02</v>
      </c>
      <c r="P80" s="343">
        <v>0.02</v>
      </c>
      <c r="Q80" s="343">
        <v>0.02</v>
      </c>
      <c r="R80" s="343">
        <v>0.02</v>
      </c>
      <c r="S80" s="348" t="s">
        <v>48</v>
      </c>
      <c r="T80" s="343"/>
      <c r="U80" s="343"/>
      <c r="V80" s="343"/>
      <c r="W80" s="343"/>
      <c r="X80" s="343"/>
      <c r="Y80" s="343"/>
      <c r="Z80" s="343"/>
      <c r="AA80" s="348"/>
      <c r="AB80" s="343"/>
      <c r="AC80" s="343"/>
      <c r="AD80" s="343"/>
      <c r="AE80" s="343"/>
      <c r="AF80" s="348"/>
      <c r="AG80" s="343"/>
      <c r="AH80" s="343"/>
      <c r="AI80" s="343"/>
      <c r="AJ80" s="343"/>
      <c r="AK80" s="343"/>
    </row>
    <row r="81" spans="2:40" ht="12.75" customHeight="1">
      <c r="B81" s="342" t="s">
        <v>630</v>
      </c>
      <c r="C81" s="342" t="s">
        <v>631</v>
      </c>
      <c r="D81" s="342" t="s">
        <v>46</v>
      </c>
      <c r="E81" s="342" t="str">
        <f>+"ELC" &amp; SUBSTITUTE(MID(Tech!B81, 3, 3), "ELC","C")</f>
        <v>ELCDSL</v>
      </c>
      <c r="F81" s="342" t="s">
        <v>63</v>
      </c>
      <c r="G81" s="349" t="s">
        <v>675</v>
      </c>
      <c r="H81" s="342">
        <v>0.91430795773908713</v>
      </c>
      <c r="I81" s="342"/>
      <c r="J81" s="342"/>
      <c r="K81" s="342"/>
      <c r="L81" s="349"/>
      <c r="M81" s="342"/>
      <c r="N81" s="342"/>
      <c r="O81" s="342"/>
      <c r="P81" s="342"/>
      <c r="Q81" s="342"/>
      <c r="R81" s="342"/>
      <c r="S81" s="350"/>
      <c r="T81" s="342">
        <v>471.71999999999991</v>
      </c>
      <c r="U81" s="342">
        <v>471.71999999999991</v>
      </c>
      <c r="V81" s="342">
        <v>471.71999999999991</v>
      </c>
      <c r="W81" s="342">
        <v>471.71999999999991</v>
      </c>
      <c r="X81" s="342">
        <v>471.71999999999991</v>
      </c>
      <c r="Y81" s="342">
        <v>471.71999999999991</v>
      </c>
      <c r="Z81" s="342">
        <v>0</v>
      </c>
      <c r="AA81" s="350">
        <v>0</v>
      </c>
      <c r="AB81" s="342">
        <v>1.6367046707260833E-2</v>
      </c>
      <c r="AC81" s="342">
        <v>3.4994534942233217</v>
      </c>
      <c r="AD81" s="342">
        <f>3.6 * 8760 / 1000000</f>
        <v>3.1536000000000002E-2</v>
      </c>
      <c r="AE81" s="342">
        <v>1</v>
      </c>
      <c r="AF81" s="350">
        <v>1</v>
      </c>
      <c r="AG81" s="342"/>
      <c r="AH81" s="342"/>
      <c r="AI81" s="342"/>
      <c r="AJ81" s="342"/>
      <c r="AK81" s="342"/>
    </row>
    <row r="82" spans="2:40" ht="12.75" customHeight="1">
      <c r="B82" s="343" t="s">
        <v>106</v>
      </c>
      <c r="C82" s="343" t="s">
        <v>107</v>
      </c>
      <c r="D82" s="343" t="s">
        <v>46</v>
      </c>
      <c r="E82" s="343" t="str">
        <f>+"ELC" &amp; SUBSTITUTE(MID(Tech!B82, 3, 3), "ELC","C")</f>
        <v>ELCWCH</v>
      </c>
      <c r="F82" s="343" t="s">
        <v>63</v>
      </c>
      <c r="G82" s="347" t="s">
        <v>675</v>
      </c>
      <c r="H82" s="343">
        <v>0.87178248793109392</v>
      </c>
      <c r="I82" s="343"/>
      <c r="J82" s="343"/>
      <c r="K82" s="343"/>
      <c r="L82" s="347"/>
      <c r="M82" s="343"/>
      <c r="N82" s="343"/>
      <c r="O82" s="343"/>
      <c r="P82" s="343"/>
      <c r="Q82" s="343"/>
      <c r="R82" s="343"/>
      <c r="S82" s="348"/>
      <c r="T82" s="343">
        <v>81.5</v>
      </c>
      <c r="U82" s="343">
        <v>81.5</v>
      </c>
      <c r="V82" s="343">
        <v>81.5</v>
      </c>
      <c r="W82" s="343">
        <v>81.5</v>
      </c>
      <c r="X82" s="343">
        <v>81.5</v>
      </c>
      <c r="Y82" s="343">
        <v>81.5</v>
      </c>
      <c r="Z82" s="343">
        <v>0</v>
      </c>
      <c r="AA82" s="348">
        <v>0</v>
      </c>
      <c r="AB82" s="343">
        <v>0</v>
      </c>
      <c r="AC82" s="343">
        <v>6.1376425152228116</v>
      </c>
      <c r="AD82" s="343">
        <f>3.6 * 8760 / 1000000</f>
        <v>3.1536000000000002E-2</v>
      </c>
      <c r="AE82" s="343">
        <v>0.97</v>
      </c>
      <c r="AF82" s="348">
        <v>1</v>
      </c>
      <c r="AG82" s="343"/>
      <c r="AH82" s="343"/>
      <c r="AI82" s="343"/>
      <c r="AJ82" s="343"/>
      <c r="AK82" s="343"/>
    </row>
    <row r="83" spans="2:40" ht="12.75" customHeight="1">
      <c r="B83" s="342" t="s">
        <v>108</v>
      </c>
      <c r="C83" s="342" t="s">
        <v>109</v>
      </c>
      <c r="D83" s="342" t="s">
        <v>46</v>
      </c>
      <c r="E83" s="342" t="str">
        <f>+"ELC" &amp; SUBSTITUTE(MID(Tech!B83, 3, 3), "ELC","C")</f>
        <v>ELCWST</v>
      </c>
      <c r="F83" s="342" t="s">
        <v>63</v>
      </c>
      <c r="G83" s="349" t="s">
        <v>675</v>
      </c>
      <c r="H83" s="342">
        <v>0.82812263634680239</v>
      </c>
      <c r="I83" s="342"/>
      <c r="J83" s="342"/>
      <c r="K83" s="342"/>
      <c r="L83" s="349"/>
      <c r="M83" s="342"/>
      <c r="N83" s="342"/>
      <c r="O83" s="342"/>
      <c r="P83" s="342"/>
      <c r="Q83" s="342"/>
      <c r="R83" s="342"/>
      <c r="S83" s="350"/>
      <c r="T83" s="342">
        <v>18.8</v>
      </c>
      <c r="U83" s="342">
        <v>18.8</v>
      </c>
      <c r="V83" s="342">
        <v>18.8</v>
      </c>
      <c r="W83" s="342">
        <v>18.8</v>
      </c>
      <c r="X83" s="342">
        <v>18.8</v>
      </c>
      <c r="Y83" s="342">
        <v>18.8</v>
      </c>
      <c r="Z83" s="342">
        <v>0</v>
      </c>
      <c r="AA83" s="350">
        <v>0</v>
      </c>
      <c r="AB83" s="342">
        <v>0.43372673774241199</v>
      </c>
      <c r="AC83" s="342">
        <v>-46.570760177826777</v>
      </c>
      <c r="AD83" s="342">
        <f>3.6 * 8760 / 1000000</f>
        <v>3.1536000000000002E-2</v>
      </c>
      <c r="AE83" s="342">
        <v>0.92999999999999994</v>
      </c>
      <c r="AF83" s="350">
        <v>1</v>
      </c>
      <c r="AG83" s="342"/>
      <c r="AH83" s="342"/>
      <c r="AI83" s="342"/>
      <c r="AJ83" s="342"/>
      <c r="AK83" s="342"/>
    </row>
    <row r="84" spans="2:40" ht="12.75" customHeight="1">
      <c r="B84" s="343" t="s">
        <v>110</v>
      </c>
      <c r="C84" s="343" t="s">
        <v>111</v>
      </c>
      <c r="D84" s="343" t="s">
        <v>46</v>
      </c>
      <c r="E84" s="343" t="s">
        <v>74</v>
      </c>
      <c r="F84" s="343" t="s">
        <v>63</v>
      </c>
      <c r="G84" s="347" t="s">
        <v>675</v>
      </c>
      <c r="H84" s="343">
        <v>0.96766909506369325</v>
      </c>
      <c r="I84" s="343"/>
      <c r="J84" s="343"/>
      <c r="K84" s="343"/>
      <c r="L84" s="347"/>
      <c r="M84" s="343">
        <v>1</v>
      </c>
      <c r="N84" s="343">
        <v>1</v>
      </c>
      <c r="O84" s="343">
        <v>1</v>
      </c>
      <c r="P84" s="343" t="s">
        <v>48</v>
      </c>
      <c r="Q84" s="343">
        <v>1</v>
      </c>
      <c r="R84" s="343">
        <v>1</v>
      </c>
      <c r="S84" s="348">
        <v>1</v>
      </c>
      <c r="T84" s="343">
        <v>713.12</v>
      </c>
      <c r="U84" s="343">
        <v>713.12</v>
      </c>
      <c r="V84" s="343">
        <v>713.12</v>
      </c>
      <c r="W84" s="343">
        <v>713.12</v>
      </c>
      <c r="X84" s="343">
        <v>713.12</v>
      </c>
      <c r="Y84" s="343">
        <v>713.12</v>
      </c>
      <c r="Z84" s="343">
        <v>0</v>
      </c>
      <c r="AA84" s="348">
        <v>0</v>
      </c>
      <c r="AB84" s="343">
        <v>1.6367046707260829E-2</v>
      </c>
      <c r="AC84" s="343">
        <v>2.3329689961488813</v>
      </c>
      <c r="AD84" s="343">
        <f>3.6 * 8760 / 1000000</f>
        <v>3.1536000000000002E-2</v>
      </c>
      <c r="AE84" s="343">
        <v>1</v>
      </c>
      <c r="AF84" s="348">
        <v>1</v>
      </c>
      <c r="AG84" s="343"/>
      <c r="AH84" s="343"/>
      <c r="AI84" s="343"/>
      <c r="AJ84" s="343"/>
      <c r="AK84" s="343"/>
    </row>
    <row r="85" spans="2:40" ht="12.75" customHeight="1">
      <c r="B85" s="343"/>
      <c r="C85" s="343"/>
      <c r="D85" s="343" t="s">
        <v>46</v>
      </c>
      <c r="E85" s="343" t="s">
        <v>75</v>
      </c>
      <c r="F85" s="343"/>
      <c r="G85" s="347" t="s">
        <v>675</v>
      </c>
      <c r="H85" s="343"/>
      <c r="I85" s="343"/>
      <c r="J85" s="343"/>
      <c r="K85" s="343"/>
      <c r="L85" s="347"/>
      <c r="M85" s="343">
        <v>1</v>
      </c>
      <c r="N85" s="343">
        <v>1</v>
      </c>
      <c r="O85" s="343">
        <v>1</v>
      </c>
      <c r="P85" s="343">
        <v>0.1</v>
      </c>
      <c r="Q85" s="343">
        <v>1</v>
      </c>
      <c r="R85" s="343">
        <v>1</v>
      </c>
      <c r="S85" s="348">
        <v>1</v>
      </c>
      <c r="T85" s="343"/>
      <c r="U85" s="343"/>
      <c r="V85" s="343"/>
      <c r="W85" s="343"/>
      <c r="X85" s="343"/>
      <c r="Y85" s="343"/>
      <c r="Z85" s="343"/>
      <c r="AA85" s="348"/>
      <c r="AB85" s="343"/>
      <c r="AC85" s="343"/>
      <c r="AD85" s="343"/>
      <c r="AE85" s="343"/>
      <c r="AF85" s="348"/>
      <c r="AG85" s="343"/>
      <c r="AH85" s="343"/>
      <c r="AI85" s="343"/>
      <c r="AJ85" s="343"/>
      <c r="AK85" s="343"/>
    </row>
    <row r="86" spans="2:40" ht="12.75" customHeight="1">
      <c r="B86" s="342" t="s">
        <v>112</v>
      </c>
      <c r="C86" s="342" t="s">
        <v>113</v>
      </c>
      <c r="D86" s="342" t="s">
        <v>46</v>
      </c>
      <c r="E86" s="342" t="s">
        <v>57</v>
      </c>
      <c r="F86" s="342" t="s">
        <v>63</v>
      </c>
      <c r="G86" s="349" t="s">
        <v>675</v>
      </c>
      <c r="H86" s="342">
        <v>0.98799999999999999</v>
      </c>
      <c r="I86" s="342"/>
      <c r="J86" s="342"/>
      <c r="K86" s="342"/>
      <c r="L86" s="349"/>
      <c r="M86" s="342">
        <v>0.24</v>
      </c>
      <c r="N86" s="342">
        <v>0.24</v>
      </c>
      <c r="O86" s="342">
        <v>0.24</v>
      </c>
      <c r="P86" s="342">
        <v>0.24</v>
      </c>
      <c r="Q86" s="342">
        <v>0.24</v>
      </c>
      <c r="R86" s="342">
        <v>0.24</v>
      </c>
      <c r="S86" s="350">
        <v>1</v>
      </c>
      <c r="T86" s="342">
        <v>27.3</v>
      </c>
      <c r="U86" s="342">
        <v>27.3</v>
      </c>
      <c r="V86" s="342">
        <v>27.3</v>
      </c>
      <c r="W86" s="342">
        <v>27.3</v>
      </c>
      <c r="X86" s="342">
        <v>27.3</v>
      </c>
      <c r="Y86" s="342">
        <v>27.3</v>
      </c>
      <c r="Z86" s="342">
        <v>0</v>
      </c>
      <c r="AA86" s="350">
        <v>0</v>
      </c>
      <c r="AB86" s="342">
        <v>0</v>
      </c>
      <c r="AC86" s="342">
        <v>6.1376425152228116</v>
      </c>
      <c r="AD86" s="342">
        <f>3.6 * 8760 / 1000000</f>
        <v>3.1536000000000002E-2</v>
      </c>
      <c r="AE86" s="342">
        <v>0.97</v>
      </c>
      <c r="AF86" s="350">
        <v>1</v>
      </c>
      <c r="AG86" s="342"/>
      <c r="AH86" s="342"/>
      <c r="AI86" s="342"/>
      <c r="AJ86" s="342"/>
      <c r="AK86" s="342"/>
    </row>
    <row r="87" spans="2:40" ht="12.75" customHeight="1">
      <c r="B87" s="342"/>
      <c r="C87" s="342"/>
      <c r="D87" s="342" t="s">
        <v>46</v>
      </c>
      <c r="E87" s="342" t="s">
        <v>64</v>
      </c>
      <c r="F87" s="342"/>
      <c r="G87" s="349" t="s">
        <v>675</v>
      </c>
      <c r="H87" s="342"/>
      <c r="I87" s="342"/>
      <c r="J87" s="342"/>
      <c r="K87" s="342"/>
      <c r="L87" s="349"/>
      <c r="M87" s="342">
        <v>0.56999999999999995</v>
      </c>
      <c r="N87" s="342">
        <v>0.56999999999999995</v>
      </c>
      <c r="O87" s="342">
        <v>0.56999999999999995</v>
      </c>
      <c r="P87" s="342">
        <v>0.56999999999999995</v>
      </c>
      <c r="Q87" s="342">
        <v>0.56999999999999995</v>
      </c>
      <c r="R87" s="342">
        <v>0.56999999999999995</v>
      </c>
      <c r="S87" s="350">
        <v>1</v>
      </c>
      <c r="T87" s="342"/>
      <c r="U87" s="342"/>
      <c r="V87" s="342"/>
      <c r="W87" s="342"/>
      <c r="X87" s="342"/>
      <c r="Y87" s="342"/>
      <c r="Z87" s="342"/>
      <c r="AA87" s="350"/>
      <c r="AB87" s="342"/>
      <c r="AC87" s="342"/>
      <c r="AD87" s="342"/>
      <c r="AE87" s="342"/>
      <c r="AF87" s="350"/>
      <c r="AG87" s="342"/>
      <c r="AH87" s="342"/>
      <c r="AI87" s="342"/>
      <c r="AJ87" s="342"/>
      <c r="AK87" s="342"/>
    </row>
    <row r="88" spans="2:40" ht="12.75" customHeight="1">
      <c r="B88" s="342"/>
      <c r="C88" s="342"/>
      <c r="D88" s="342" t="s">
        <v>46</v>
      </c>
      <c r="E88" s="342" t="s">
        <v>59</v>
      </c>
      <c r="F88" s="342"/>
      <c r="G88" s="349" t="s">
        <v>675</v>
      </c>
      <c r="H88" s="342"/>
      <c r="I88" s="342"/>
      <c r="J88" s="342"/>
      <c r="K88" s="342"/>
      <c r="L88" s="349"/>
      <c r="M88" s="342">
        <v>0.15</v>
      </c>
      <c r="N88" s="342">
        <v>0.15</v>
      </c>
      <c r="O88" s="342">
        <v>0.15</v>
      </c>
      <c r="P88" s="342">
        <v>0.15</v>
      </c>
      <c r="Q88" s="342">
        <v>0.15</v>
      </c>
      <c r="R88" s="342">
        <v>0.15</v>
      </c>
      <c r="S88" s="350">
        <v>1</v>
      </c>
      <c r="T88" s="342"/>
      <c r="U88" s="342"/>
      <c r="V88" s="342"/>
      <c r="W88" s="342"/>
      <c r="X88" s="342"/>
      <c r="Y88" s="342"/>
      <c r="Z88" s="342"/>
      <c r="AA88" s="350"/>
      <c r="AB88" s="342"/>
      <c r="AC88" s="342"/>
      <c r="AD88" s="342"/>
      <c r="AE88" s="342"/>
      <c r="AF88" s="350"/>
      <c r="AG88" s="342"/>
      <c r="AH88" s="342"/>
      <c r="AI88" s="342"/>
      <c r="AJ88" s="342"/>
      <c r="AK88" s="342"/>
    </row>
    <row r="89" spans="2:40" ht="12.75" customHeight="1">
      <c r="B89" s="342"/>
      <c r="C89" s="342"/>
      <c r="D89" s="342" t="s">
        <v>46</v>
      </c>
      <c r="E89" s="342" t="s">
        <v>60</v>
      </c>
      <c r="F89" s="342"/>
      <c r="G89" s="349" t="s">
        <v>675</v>
      </c>
      <c r="H89" s="342"/>
      <c r="I89" s="342"/>
      <c r="J89" s="342"/>
      <c r="K89" s="342"/>
      <c r="L89" s="349"/>
      <c r="M89" s="342">
        <v>0.11</v>
      </c>
      <c r="N89" s="342">
        <v>0.11</v>
      </c>
      <c r="O89" s="342">
        <v>0.11</v>
      </c>
      <c r="P89" s="342">
        <v>0.11</v>
      </c>
      <c r="Q89" s="342">
        <v>0.11</v>
      </c>
      <c r="R89" s="342">
        <v>0.11</v>
      </c>
      <c r="S89" s="350">
        <v>1</v>
      </c>
      <c r="T89" s="342"/>
      <c r="U89" s="342"/>
      <c r="V89" s="342"/>
      <c r="W89" s="342"/>
      <c r="X89" s="342"/>
      <c r="Y89" s="342"/>
      <c r="Z89" s="342"/>
      <c r="AA89" s="350"/>
      <c r="AB89" s="342"/>
      <c r="AC89" s="342"/>
      <c r="AD89" s="342"/>
      <c r="AE89" s="342"/>
      <c r="AF89" s="350"/>
      <c r="AG89" s="342"/>
      <c r="AH89" s="342"/>
      <c r="AI89" s="342"/>
      <c r="AJ89" s="342"/>
      <c r="AK89" s="342"/>
      <c r="AN89" s="262">
        <v>0.11415525114155256</v>
      </c>
    </row>
    <row r="90" spans="2:40" ht="12.75" customHeight="1">
      <c r="B90" s="343" t="s">
        <v>114</v>
      </c>
      <c r="C90" s="343" t="s">
        <v>115</v>
      </c>
      <c r="D90" s="343" t="s">
        <v>46</v>
      </c>
      <c r="E90" s="343" t="s">
        <v>57</v>
      </c>
      <c r="F90" s="343" t="s">
        <v>63</v>
      </c>
      <c r="G90" s="347" t="s">
        <v>675</v>
      </c>
      <c r="H90" s="343">
        <v>0.95757288561919174</v>
      </c>
      <c r="I90" s="343"/>
      <c r="J90" s="343"/>
      <c r="K90" s="343"/>
      <c r="L90" s="347"/>
      <c r="M90" s="343">
        <v>0.26</v>
      </c>
      <c r="N90" s="343">
        <v>0.26</v>
      </c>
      <c r="O90" s="343">
        <v>0.26</v>
      </c>
      <c r="P90" s="343">
        <v>0.26</v>
      </c>
      <c r="Q90" s="343">
        <v>0.26</v>
      </c>
      <c r="R90" s="343">
        <v>0.26</v>
      </c>
      <c r="S90" s="348">
        <v>1</v>
      </c>
      <c r="T90" s="343">
        <v>23.700000000000003</v>
      </c>
      <c r="U90" s="343">
        <v>23.700000000000003</v>
      </c>
      <c r="V90" s="343">
        <v>23.700000000000003</v>
      </c>
      <c r="W90" s="343">
        <v>23.700000000000003</v>
      </c>
      <c r="X90" s="343">
        <v>23.700000000000003</v>
      </c>
      <c r="Y90" s="343">
        <v>23.700000000000003</v>
      </c>
      <c r="Z90" s="343">
        <v>0</v>
      </c>
      <c r="AA90" s="348">
        <v>0</v>
      </c>
      <c r="AB90" s="343">
        <v>0</v>
      </c>
      <c r="AC90" s="343">
        <v>6.1376425152228107</v>
      </c>
      <c r="AD90" s="343">
        <f>3.6 * 8760 / 1000000</f>
        <v>3.1536000000000002E-2</v>
      </c>
      <c r="AE90" s="343">
        <v>0.97</v>
      </c>
      <c r="AF90" s="348">
        <v>1</v>
      </c>
      <c r="AG90" s="343"/>
      <c r="AH90" s="343"/>
      <c r="AI90" s="343"/>
      <c r="AJ90" s="343"/>
      <c r="AK90" s="343"/>
      <c r="AN90" s="263">
        <v>7.6500233499377401E-2</v>
      </c>
    </row>
    <row r="91" spans="2:40" s="307" customFormat="1" ht="12.75" customHeight="1">
      <c r="B91" s="343"/>
      <c r="C91" s="343"/>
      <c r="D91" s="343" t="s">
        <v>46</v>
      </c>
      <c r="E91" s="343" t="s">
        <v>64</v>
      </c>
      <c r="F91" s="343"/>
      <c r="G91" s="347" t="s">
        <v>675</v>
      </c>
      <c r="H91" s="343"/>
      <c r="I91" s="343"/>
      <c r="J91" s="343"/>
      <c r="K91" s="343"/>
      <c r="L91" s="347"/>
      <c r="M91" s="343">
        <v>0.75</v>
      </c>
      <c r="N91" s="343">
        <v>0.75</v>
      </c>
      <c r="O91" s="343">
        <v>0.75</v>
      </c>
      <c r="P91" s="343">
        <v>0.75</v>
      </c>
      <c r="Q91" s="343">
        <v>0.75</v>
      </c>
      <c r="R91" s="343">
        <v>0.75</v>
      </c>
      <c r="S91" s="348">
        <v>1</v>
      </c>
      <c r="T91" s="343"/>
      <c r="U91" s="343"/>
      <c r="V91" s="343"/>
      <c r="W91" s="343"/>
      <c r="X91" s="343"/>
      <c r="Y91" s="343"/>
      <c r="Z91" s="343"/>
      <c r="AA91" s="348"/>
      <c r="AB91" s="343"/>
      <c r="AC91" s="343"/>
      <c r="AD91" s="343"/>
      <c r="AE91" s="343"/>
      <c r="AF91" s="348"/>
      <c r="AG91" s="343"/>
      <c r="AH91" s="343"/>
      <c r="AI91" s="343"/>
      <c r="AJ91" s="343"/>
      <c r="AK91" s="343"/>
      <c r="AN91" s="263"/>
    </row>
    <row r="92" spans="2:40" s="307" customFormat="1" ht="12.75" customHeight="1">
      <c r="B92" s="342" t="s">
        <v>116</v>
      </c>
      <c r="C92" s="342" t="s">
        <v>117</v>
      </c>
      <c r="D92" s="342" t="s">
        <v>46</v>
      </c>
      <c r="E92" s="342" t="s">
        <v>57</v>
      </c>
      <c r="F92" s="342" t="s">
        <v>63</v>
      </c>
      <c r="G92" s="349" t="s">
        <v>675</v>
      </c>
      <c r="H92" s="342">
        <v>0.93732755726283423</v>
      </c>
      <c r="I92" s="342"/>
      <c r="J92" s="342"/>
      <c r="K92" s="342"/>
      <c r="L92" s="349"/>
      <c r="M92" s="342">
        <f t="shared" ref="M92:R92" si="6">0.03*1.1</f>
        <v>3.3000000000000002E-2</v>
      </c>
      <c r="N92" s="342">
        <f t="shared" si="6"/>
        <v>3.3000000000000002E-2</v>
      </c>
      <c r="O92" s="342">
        <f t="shared" si="6"/>
        <v>3.3000000000000002E-2</v>
      </c>
      <c r="P92" s="342">
        <f t="shared" si="6"/>
        <v>3.3000000000000002E-2</v>
      </c>
      <c r="Q92" s="342">
        <f t="shared" si="6"/>
        <v>3.3000000000000002E-2</v>
      </c>
      <c r="R92" s="342">
        <f t="shared" si="6"/>
        <v>3.3000000000000002E-2</v>
      </c>
      <c r="S92" s="350">
        <v>1</v>
      </c>
      <c r="T92" s="342">
        <v>21</v>
      </c>
      <c r="U92" s="342">
        <v>21</v>
      </c>
      <c r="V92" s="342">
        <v>21</v>
      </c>
      <c r="W92" s="342">
        <v>21</v>
      </c>
      <c r="X92" s="342">
        <v>21</v>
      </c>
      <c r="Y92" s="342">
        <v>21</v>
      </c>
      <c r="Z92" s="342">
        <v>0</v>
      </c>
      <c r="AA92" s="350">
        <v>0</v>
      </c>
      <c r="AB92" s="342">
        <v>0</v>
      </c>
      <c r="AC92" s="342">
        <v>6.1376425152228116</v>
      </c>
      <c r="AD92" s="342">
        <f>3.6 * 8760 / 1000000</f>
        <v>3.1536000000000002E-2</v>
      </c>
      <c r="AE92" s="342">
        <v>0.97</v>
      </c>
      <c r="AF92" s="350">
        <v>1</v>
      </c>
      <c r="AG92" s="342"/>
      <c r="AH92" s="342"/>
      <c r="AI92" s="342"/>
      <c r="AJ92" s="342"/>
      <c r="AK92" s="342"/>
      <c r="AN92" s="263"/>
    </row>
    <row r="93" spans="2:40" s="307" customFormat="1" ht="12.75" customHeight="1">
      <c r="B93" s="342"/>
      <c r="C93" s="342"/>
      <c r="D93" s="342" t="s">
        <v>46</v>
      </c>
      <c r="E93" s="342" t="s">
        <v>64</v>
      </c>
      <c r="F93" s="342"/>
      <c r="G93" s="349" t="s">
        <v>675</v>
      </c>
      <c r="H93" s="342"/>
      <c r="I93" s="342"/>
      <c r="J93" s="342"/>
      <c r="K93" s="342"/>
      <c r="L93" s="349"/>
      <c r="M93" s="342">
        <f t="shared" ref="M93:R93" si="7">0.013*1.1</f>
        <v>1.43E-2</v>
      </c>
      <c r="N93" s="342">
        <f t="shared" si="7"/>
        <v>1.43E-2</v>
      </c>
      <c r="O93" s="342">
        <f t="shared" si="7"/>
        <v>1.43E-2</v>
      </c>
      <c r="P93" s="342">
        <f t="shared" si="7"/>
        <v>1.43E-2</v>
      </c>
      <c r="Q93" s="342">
        <f t="shared" si="7"/>
        <v>1.43E-2</v>
      </c>
      <c r="R93" s="342">
        <f t="shared" si="7"/>
        <v>1.43E-2</v>
      </c>
      <c r="S93" s="350">
        <v>1</v>
      </c>
      <c r="T93" s="342"/>
      <c r="U93" s="342"/>
      <c r="V93" s="342"/>
      <c r="W93" s="342"/>
      <c r="X93" s="342"/>
      <c r="Y93" s="342"/>
      <c r="Z93" s="342"/>
      <c r="AA93" s="350"/>
      <c r="AB93" s="342"/>
      <c r="AC93" s="342"/>
      <c r="AD93" s="342"/>
      <c r="AE93" s="342"/>
      <c r="AF93" s="350"/>
      <c r="AG93" s="342"/>
      <c r="AH93" s="342"/>
      <c r="AI93" s="342"/>
      <c r="AJ93" s="342"/>
      <c r="AK93" s="342"/>
      <c r="AN93" s="263"/>
    </row>
    <row r="94" spans="2:40" s="307" customFormat="1" ht="12.75" customHeight="1">
      <c r="B94" s="342"/>
      <c r="C94" s="342"/>
      <c r="D94" s="342" t="s">
        <v>46</v>
      </c>
      <c r="E94" s="342" t="s">
        <v>71</v>
      </c>
      <c r="F94" s="342"/>
      <c r="G94" s="349" t="s">
        <v>675</v>
      </c>
      <c r="H94" s="342"/>
      <c r="I94" s="342"/>
      <c r="J94" s="342"/>
      <c r="K94" s="342"/>
      <c r="L94" s="349"/>
      <c r="M94" s="342">
        <f t="shared" ref="M94:R94" si="8">0.88*1.1</f>
        <v>0.96800000000000008</v>
      </c>
      <c r="N94" s="342">
        <f t="shared" si="8"/>
        <v>0.96800000000000008</v>
      </c>
      <c r="O94" s="342">
        <f t="shared" si="8"/>
        <v>0.96800000000000008</v>
      </c>
      <c r="P94" s="342">
        <f t="shared" si="8"/>
        <v>0.96800000000000008</v>
      </c>
      <c r="Q94" s="342">
        <f t="shared" si="8"/>
        <v>0.96800000000000008</v>
      </c>
      <c r="R94" s="342">
        <f t="shared" si="8"/>
        <v>0.96800000000000008</v>
      </c>
      <c r="S94" s="350">
        <v>1</v>
      </c>
      <c r="T94" s="342"/>
      <c r="U94" s="342"/>
      <c r="V94" s="342"/>
      <c r="W94" s="342"/>
      <c r="X94" s="342"/>
      <c r="Y94" s="342"/>
      <c r="Z94" s="342"/>
      <c r="AA94" s="350"/>
      <c r="AB94" s="342"/>
      <c r="AC94" s="342"/>
      <c r="AD94" s="342"/>
      <c r="AE94" s="342"/>
      <c r="AF94" s="350"/>
      <c r="AG94" s="342"/>
      <c r="AH94" s="342"/>
      <c r="AI94" s="342"/>
      <c r="AJ94" s="342"/>
      <c r="AK94" s="342"/>
      <c r="AN94" s="263"/>
    </row>
    <row r="95" spans="2:40" s="307" customFormat="1" ht="12.75" customHeight="1">
      <c r="B95" s="343" t="s">
        <v>118</v>
      </c>
      <c r="C95" s="343" t="s">
        <v>119</v>
      </c>
      <c r="D95" s="343" t="s">
        <v>46</v>
      </c>
      <c r="E95" s="343" t="s">
        <v>57</v>
      </c>
      <c r="F95" s="343" t="s">
        <v>63</v>
      </c>
      <c r="G95" s="347" t="s">
        <v>675</v>
      </c>
      <c r="H95" s="343">
        <v>0.94799999999999984</v>
      </c>
      <c r="I95" s="343"/>
      <c r="J95" s="343"/>
      <c r="K95" s="343"/>
      <c r="L95" s="347"/>
      <c r="M95" s="343">
        <v>0.11</v>
      </c>
      <c r="N95" s="343">
        <v>0.11</v>
      </c>
      <c r="O95" s="343">
        <v>0.11</v>
      </c>
      <c r="P95" s="343">
        <v>0.11</v>
      </c>
      <c r="Q95" s="343">
        <v>0.11</v>
      </c>
      <c r="R95" s="343">
        <v>0.11</v>
      </c>
      <c r="S95" s="348">
        <v>1</v>
      </c>
      <c r="T95" s="343">
        <v>333.4</v>
      </c>
      <c r="U95" s="343">
        <v>333.4</v>
      </c>
      <c r="V95" s="343">
        <v>333.4</v>
      </c>
      <c r="W95" s="343">
        <v>333.4</v>
      </c>
      <c r="X95" s="343">
        <v>333.4</v>
      </c>
      <c r="Y95" s="343">
        <v>333.4</v>
      </c>
      <c r="Z95" s="343">
        <v>0</v>
      </c>
      <c r="AA95" s="348">
        <v>0</v>
      </c>
      <c r="AB95" s="343">
        <v>0</v>
      </c>
      <c r="AC95" s="343">
        <v>6.1376425152228116</v>
      </c>
      <c r="AD95" s="343">
        <f>3.6 * 8760 / 1000000</f>
        <v>3.1536000000000002E-2</v>
      </c>
      <c r="AE95" s="343">
        <v>0.97</v>
      </c>
      <c r="AF95" s="348">
        <v>1</v>
      </c>
      <c r="AG95" s="343"/>
      <c r="AH95" s="343"/>
      <c r="AI95" s="343"/>
      <c r="AJ95" s="343"/>
      <c r="AK95" s="343"/>
      <c r="AN95" s="263"/>
    </row>
    <row r="96" spans="2:40" s="307" customFormat="1" ht="12.75" customHeight="1">
      <c r="B96" s="343"/>
      <c r="C96" s="343"/>
      <c r="D96" s="343" t="s">
        <v>46</v>
      </c>
      <c r="E96" s="343" t="s">
        <v>64</v>
      </c>
      <c r="F96" s="343"/>
      <c r="G96" s="347" t="s">
        <v>675</v>
      </c>
      <c r="H96" s="343"/>
      <c r="I96" s="343"/>
      <c r="J96" s="343"/>
      <c r="K96" s="343"/>
      <c r="L96" s="347"/>
      <c r="M96" s="343">
        <v>0.51</v>
      </c>
      <c r="N96" s="343">
        <v>0.51</v>
      </c>
      <c r="O96" s="343">
        <v>0.51</v>
      </c>
      <c r="P96" s="343">
        <v>0.51</v>
      </c>
      <c r="Q96" s="343">
        <v>0.51</v>
      </c>
      <c r="R96" s="343">
        <v>0.51</v>
      </c>
      <c r="S96" s="348">
        <v>1</v>
      </c>
      <c r="T96" s="343"/>
      <c r="U96" s="343"/>
      <c r="V96" s="343"/>
      <c r="W96" s="343"/>
      <c r="X96" s="343"/>
      <c r="Y96" s="343"/>
      <c r="Z96" s="343"/>
      <c r="AA96" s="348"/>
      <c r="AB96" s="343"/>
      <c r="AC96" s="343"/>
      <c r="AD96" s="343"/>
      <c r="AE96" s="343"/>
      <c r="AF96" s="348"/>
      <c r="AG96" s="343"/>
      <c r="AH96" s="343"/>
      <c r="AI96" s="343"/>
      <c r="AJ96" s="343"/>
      <c r="AK96" s="343"/>
      <c r="AN96" s="263"/>
    </row>
    <row r="97" spans="2:40" s="307" customFormat="1" ht="12.75" customHeight="1">
      <c r="B97" s="343"/>
      <c r="C97" s="343"/>
      <c r="D97" s="343" t="s">
        <v>46</v>
      </c>
      <c r="E97" s="343" t="s">
        <v>58</v>
      </c>
      <c r="F97" s="343"/>
      <c r="G97" s="347" t="s">
        <v>675</v>
      </c>
      <c r="H97" s="343"/>
      <c r="I97" s="343"/>
      <c r="J97" s="343"/>
      <c r="K97" s="343"/>
      <c r="L97" s="347"/>
      <c r="M97" s="343">
        <v>0.41</v>
      </c>
      <c r="N97" s="343">
        <v>0.41</v>
      </c>
      <c r="O97" s="343">
        <v>0.41</v>
      </c>
      <c r="P97" s="343">
        <v>0.41</v>
      </c>
      <c r="Q97" s="343">
        <v>0.41</v>
      </c>
      <c r="R97" s="343">
        <v>0.41</v>
      </c>
      <c r="S97" s="348">
        <v>1</v>
      </c>
      <c r="T97" s="343"/>
      <c r="U97" s="343"/>
      <c r="V97" s="343"/>
      <c r="W97" s="343"/>
      <c r="X97" s="343"/>
      <c r="Y97" s="343"/>
      <c r="Z97" s="343"/>
      <c r="AA97" s="348"/>
      <c r="AB97" s="343"/>
      <c r="AC97" s="343"/>
      <c r="AD97" s="343"/>
      <c r="AE97" s="343"/>
      <c r="AF97" s="348"/>
      <c r="AG97" s="343"/>
      <c r="AH97" s="343"/>
      <c r="AI97" s="343"/>
      <c r="AJ97" s="343"/>
      <c r="AK97" s="343"/>
      <c r="AN97" s="263"/>
    </row>
    <row r="98" spans="2:40" s="307" customFormat="1" ht="12.75" customHeight="1">
      <c r="B98" s="342" t="s">
        <v>636</v>
      </c>
      <c r="C98" s="342" t="s">
        <v>637</v>
      </c>
      <c r="D98" s="342" t="s">
        <v>46</v>
      </c>
      <c r="E98" s="342" t="s">
        <v>49</v>
      </c>
      <c r="F98" s="342" t="s">
        <v>63</v>
      </c>
      <c r="G98" s="349" t="s">
        <v>675</v>
      </c>
      <c r="H98" s="342">
        <v>0.81399999999999995</v>
      </c>
      <c r="I98" s="342"/>
      <c r="J98" s="342"/>
      <c r="K98" s="342"/>
      <c r="L98" s="349"/>
      <c r="M98" s="342">
        <v>0.75</v>
      </c>
      <c r="N98" s="342">
        <v>0.75</v>
      </c>
      <c r="O98" s="342">
        <v>0.75</v>
      </c>
      <c r="P98" s="342">
        <v>0.75</v>
      </c>
      <c r="Q98" s="342">
        <v>0.75</v>
      </c>
      <c r="R98" s="342">
        <v>0.75</v>
      </c>
      <c r="S98" s="350">
        <v>1</v>
      </c>
      <c r="T98" s="342">
        <v>44.2</v>
      </c>
      <c r="U98" s="342">
        <v>44.2</v>
      </c>
      <c r="V98" s="342">
        <v>44.2</v>
      </c>
      <c r="W98" s="342">
        <v>44.2</v>
      </c>
      <c r="X98" s="342">
        <v>44.2</v>
      </c>
      <c r="Y98" s="342">
        <v>44.2</v>
      </c>
      <c r="Z98" s="342">
        <v>0</v>
      </c>
      <c r="AA98" s="350">
        <v>0</v>
      </c>
      <c r="AB98" s="342">
        <v>1.6367046707260829E-2</v>
      </c>
      <c r="AC98" s="342">
        <v>3.4994534942233217</v>
      </c>
      <c r="AD98" s="342">
        <f>3.6 * 8760 / 1000000</f>
        <v>3.1536000000000002E-2</v>
      </c>
      <c r="AE98" s="342">
        <v>1</v>
      </c>
      <c r="AF98" s="350">
        <v>1</v>
      </c>
      <c r="AG98" s="342"/>
      <c r="AH98" s="342"/>
      <c r="AI98" s="342"/>
      <c r="AJ98" s="342"/>
      <c r="AK98" s="342"/>
      <c r="AN98" s="263"/>
    </row>
    <row r="99" spans="2:40" s="307" customFormat="1" ht="12.75" customHeight="1">
      <c r="B99" s="342"/>
      <c r="C99" s="342"/>
      <c r="D99" s="342" t="s">
        <v>46</v>
      </c>
      <c r="E99" s="342" t="s">
        <v>47</v>
      </c>
      <c r="F99" s="342"/>
      <c r="G99" s="349" t="s">
        <v>675</v>
      </c>
      <c r="H99" s="342"/>
      <c r="I99" s="342"/>
      <c r="J99" s="342"/>
      <c r="K99" s="342"/>
      <c r="L99" s="349"/>
      <c r="M99" s="342">
        <v>0.25</v>
      </c>
      <c r="N99" s="342">
        <v>0.25</v>
      </c>
      <c r="O99" s="342">
        <v>0.25</v>
      </c>
      <c r="P99" s="342">
        <v>0.25</v>
      </c>
      <c r="Q99" s="342">
        <v>0.25</v>
      </c>
      <c r="R99" s="342">
        <v>0.25</v>
      </c>
      <c r="S99" s="350">
        <v>1</v>
      </c>
      <c r="T99" s="342"/>
      <c r="U99" s="342"/>
      <c r="V99" s="342"/>
      <c r="W99" s="342"/>
      <c r="X99" s="342"/>
      <c r="Y99" s="342"/>
      <c r="Z99" s="342"/>
      <c r="AA99" s="350"/>
      <c r="AB99" s="342"/>
      <c r="AC99" s="342"/>
      <c r="AD99" s="342"/>
      <c r="AE99" s="342"/>
      <c r="AF99" s="350"/>
      <c r="AG99" s="342"/>
      <c r="AH99" s="342"/>
      <c r="AI99" s="342"/>
      <c r="AJ99" s="342"/>
      <c r="AK99" s="342"/>
      <c r="AN99" s="263"/>
    </row>
    <row r="100" spans="2:40" s="307" customFormat="1" ht="12.75" customHeight="1">
      <c r="B100" s="342"/>
      <c r="C100" s="342"/>
      <c r="D100" s="342" t="s">
        <v>46</v>
      </c>
      <c r="E100" s="342" t="s">
        <v>59</v>
      </c>
      <c r="F100" s="342"/>
      <c r="G100" s="349" t="s">
        <v>675</v>
      </c>
      <c r="H100" s="342"/>
      <c r="I100" s="342"/>
      <c r="J100" s="342"/>
      <c r="K100" s="342"/>
      <c r="L100" s="349"/>
      <c r="M100" s="342">
        <v>0.02</v>
      </c>
      <c r="N100" s="342">
        <v>0.02</v>
      </c>
      <c r="O100" s="342">
        <v>0.02</v>
      </c>
      <c r="P100" s="342">
        <v>0.02</v>
      </c>
      <c r="Q100" s="342">
        <v>0.02</v>
      </c>
      <c r="R100" s="342">
        <v>0.02</v>
      </c>
      <c r="S100" s="350" t="s">
        <v>48</v>
      </c>
      <c r="T100" s="342"/>
      <c r="U100" s="342"/>
      <c r="V100" s="342"/>
      <c r="W100" s="342"/>
      <c r="X100" s="342"/>
      <c r="Y100" s="342"/>
      <c r="Z100" s="342"/>
      <c r="AA100" s="350"/>
      <c r="AB100" s="342"/>
      <c r="AC100" s="342"/>
      <c r="AD100" s="342"/>
      <c r="AE100" s="342"/>
      <c r="AF100" s="350"/>
      <c r="AG100" s="342"/>
      <c r="AH100" s="342"/>
      <c r="AI100" s="342"/>
      <c r="AJ100" s="342"/>
      <c r="AK100" s="342"/>
      <c r="AN100" s="263"/>
    </row>
    <row r="101" spans="2:40" s="307" customFormat="1" ht="12.75" customHeight="1">
      <c r="B101" s="342"/>
      <c r="C101" s="342"/>
      <c r="D101" s="342" t="s">
        <v>46</v>
      </c>
      <c r="E101" s="342" t="s">
        <v>60</v>
      </c>
      <c r="F101" s="342"/>
      <c r="G101" s="349" t="s">
        <v>675</v>
      </c>
      <c r="H101" s="342"/>
      <c r="I101" s="342"/>
      <c r="J101" s="342"/>
      <c r="K101" s="342"/>
      <c r="L101" s="349"/>
      <c r="M101" s="342">
        <v>0.02</v>
      </c>
      <c r="N101" s="342">
        <v>0.02</v>
      </c>
      <c r="O101" s="342">
        <v>0.02</v>
      </c>
      <c r="P101" s="342">
        <v>0.02</v>
      </c>
      <c r="Q101" s="342">
        <v>0.02</v>
      </c>
      <c r="R101" s="342">
        <v>0.02</v>
      </c>
      <c r="S101" s="350" t="s">
        <v>48</v>
      </c>
      <c r="T101" s="342"/>
      <c r="U101" s="342"/>
      <c r="V101" s="342"/>
      <c r="W101" s="342"/>
      <c r="X101" s="342"/>
      <c r="Y101" s="342"/>
      <c r="Z101" s="342"/>
      <c r="AA101" s="350"/>
      <c r="AB101" s="342"/>
      <c r="AC101" s="342"/>
      <c r="AD101" s="342"/>
      <c r="AE101" s="342"/>
      <c r="AF101" s="350"/>
      <c r="AG101" s="342"/>
      <c r="AH101" s="342"/>
      <c r="AI101" s="342"/>
      <c r="AJ101" s="342"/>
      <c r="AK101" s="342"/>
      <c r="AN101" s="263"/>
    </row>
    <row r="102" spans="2:40" s="307" customFormat="1" ht="12.75" customHeight="1">
      <c r="B102" s="343" t="s">
        <v>638</v>
      </c>
      <c r="C102" s="343" t="s">
        <v>639</v>
      </c>
      <c r="D102" s="343" t="s">
        <v>46</v>
      </c>
      <c r="E102" s="343" t="str">
        <f>+"ELC" &amp; SUBSTITUTE(MID(Tech!B102, 3, 3), "ELC","C")</f>
        <v>ELCC</v>
      </c>
      <c r="F102" s="343" t="s">
        <v>54</v>
      </c>
      <c r="G102" s="347" t="s">
        <v>675</v>
      </c>
      <c r="H102" s="343">
        <v>1</v>
      </c>
      <c r="I102" s="343"/>
      <c r="J102" s="343"/>
      <c r="K102" s="343"/>
      <c r="L102" s="347"/>
      <c r="M102" s="343"/>
      <c r="N102" s="343"/>
      <c r="O102" s="343"/>
      <c r="P102" s="343"/>
      <c r="Q102" s="343"/>
      <c r="R102" s="343"/>
      <c r="S102" s="348"/>
      <c r="T102" s="343">
        <v>90</v>
      </c>
      <c r="U102" s="343">
        <v>90</v>
      </c>
      <c r="V102" s="343">
        <v>90</v>
      </c>
      <c r="W102" s="343">
        <v>90</v>
      </c>
      <c r="X102" s="343">
        <v>90</v>
      </c>
      <c r="Y102" s="343">
        <v>90</v>
      </c>
      <c r="Z102" s="343">
        <v>0</v>
      </c>
      <c r="AA102" s="348">
        <v>0</v>
      </c>
      <c r="AB102" s="343">
        <v>9.0018756889934572E-3</v>
      </c>
      <c r="AC102" s="343">
        <v>1.1366004657820021</v>
      </c>
      <c r="AD102" s="343">
        <f>3.6 * 8760 / 1000000</f>
        <v>3.1536000000000002E-2</v>
      </c>
      <c r="AE102" s="343">
        <v>0.99</v>
      </c>
      <c r="AF102" s="348">
        <v>1</v>
      </c>
      <c r="AG102" s="343"/>
      <c r="AH102" s="343"/>
      <c r="AI102" s="343"/>
      <c r="AJ102" s="343"/>
      <c r="AK102" s="343"/>
      <c r="AN102" s="263"/>
    </row>
    <row r="103" spans="2:40" s="307" customFormat="1" ht="12.75" customHeight="1">
      <c r="B103" s="342" t="s">
        <v>123</v>
      </c>
      <c r="C103" s="342" t="s">
        <v>124</v>
      </c>
      <c r="D103" s="342" t="s">
        <v>46</v>
      </c>
      <c r="E103" s="342" t="str">
        <f>+"ELC" &amp; SUBSTITUTE(MID(Tech!B103, 3, 3), "ELC","C")</f>
        <v>ELCSOL</v>
      </c>
      <c r="F103" s="342" t="s">
        <v>63</v>
      </c>
      <c r="G103" s="349" t="s">
        <v>675</v>
      </c>
      <c r="H103" s="342">
        <v>1</v>
      </c>
      <c r="I103" s="342"/>
      <c r="J103" s="342"/>
      <c r="K103" s="342"/>
      <c r="L103" s="349"/>
      <c r="M103" s="342"/>
      <c r="N103" s="342"/>
      <c r="O103" s="342"/>
      <c r="P103" s="342"/>
      <c r="Q103" s="342"/>
      <c r="R103" s="342"/>
      <c r="S103" s="350"/>
      <c r="T103" s="342">
        <v>3.91</v>
      </c>
      <c r="U103" s="342">
        <v>3.91</v>
      </c>
      <c r="V103" s="342">
        <v>3.91</v>
      </c>
      <c r="W103" s="342">
        <v>3.91</v>
      </c>
      <c r="X103" s="342">
        <v>3.91</v>
      </c>
      <c r="Y103" s="342">
        <v>3.91</v>
      </c>
      <c r="Z103" s="342">
        <v>0</v>
      </c>
      <c r="AA103" s="350">
        <v>0</v>
      </c>
      <c r="AB103" s="342">
        <v>0</v>
      </c>
      <c r="AC103" s="342">
        <v>1.2957245309914822</v>
      </c>
      <c r="AD103" s="342">
        <f>3.6 * 8760 / 1000000</f>
        <v>3.1536000000000002E-2</v>
      </c>
      <c r="AE103" s="342">
        <v>6.1311004449427164E-2</v>
      </c>
      <c r="AF103" s="350">
        <v>0.1</v>
      </c>
      <c r="AG103" s="342"/>
      <c r="AH103" s="342"/>
      <c r="AI103" s="342"/>
      <c r="AJ103" s="342"/>
      <c r="AK103" s="342"/>
      <c r="AN103" s="263"/>
    </row>
    <row r="104" spans="2:40" s="307" customFormat="1" ht="12.75" customHeight="1" thickBot="1">
      <c r="B104" s="356" t="s">
        <v>125</v>
      </c>
      <c r="C104" s="356" t="s">
        <v>126</v>
      </c>
      <c r="D104" s="356" t="s">
        <v>46</v>
      </c>
      <c r="E104" s="356" t="str">
        <f>+"ELC" &amp; SUBSTITUTE(MID(Tech!B104, 3, 3), "ELC","C")</f>
        <v>ELCCOA</v>
      </c>
      <c r="F104" s="356" t="s">
        <v>54</v>
      </c>
      <c r="G104" s="357" t="s">
        <v>675</v>
      </c>
      <c r="H104" s="356">
        <v>2.0769230769230771</v>
      </c>
      <c r="I104" s="356"/>
      <c r="J104" s="356"/>
      <c r="K104" s="356"/>
      <c r="L104" s="357"/>
      <c r="M104" s="356"/>
      <c r="N104" s="356"/>
      <c r="O104" s="356"/>
      <c r="P104" s="356"/>
      <c r="Q104" s="356"/>
      <c r="R104" s="356"/>
      <c r="S104" s="358"/>
      <c r="T104" s="356">
        <v>27</v>
      </c>
      <c r="U104" s="356">
        <v>27</v>
      </c>
      <c r="V104" s="356">
        <v>27</v>
      </c>
      <c r="W104" s="356">
        <v>0</v>
      </c>
      <c r="X104" s="356">
        <v>0</v>
      </c>
      <c r="Y104" s="356">
        <v>0</v>
      </c>
      <c r="Z104" s="356">
        <v>0</v>
      </c>
      <c r="AA104" s="358">
        <v>0</v>
      </c>
      <c r="AB104" s="356">
        <v>0.40099264432789034</v>
      </c>
      <c r="AC104" s="356">
        <v>0</v>
      </c>
      <c r="AD104" s="356">
        <f>3.6 * 8760 / 1000000</f>
        <v>3.1536000000000002E-2</v>
      </c>
      <c r="AE104" s="356">
        <v>0.92999999999999994</v>
      </c>
      <c r="AF104" s="358">
        <v>1</v>
      </c>
      <c r="AG104" s="343"/>
      <c r="AH104" s="343"/>
      <c r="AI104" s="343"/>
      <c r="AJ104" s="343"/>
      <c r="AK104" s="343"/>
      <c r="AN104" s="263"/>
    </row>
    <row r="105" spans="2:40" s="194" customFormat="1" ht="12.75" customHeight="1">
      <c r="B105" s="363" t="s">
        <v>51</v>
      </c>
      <c r="C105" s="363" t="s">
        <v>52</v>
      </c>
      <c r="D105" s="363" t="s">
        <v>305</v>
      </c>
      <c r="E105" s="363" t="str">
        <f>+"ELC" &amp;  SUBSTITUTE(MID(B105,3, 3), "ELC","C")</f>
        <v>ELCCOA</v>
      </c>
      <c r="F105" s="363" t="s">
        <v>42</v>
      </c>
      <c r="G105" s="364" t="s">
        <v>675</v>
      </c>
      <c r="H105" s="363">
        <v>0.40049441271989311</v>
      </c>
      <c r="I105" s="363"/>
      <c r="J105" s="307">
        <f>T106/U105</f>
        <v>0.94804270462633455</v>
      </c>
      <c r="L105" s="363">
        <v>0.14707207207207207</v>
      </c>
      <c r="M105" s="363"/>
      <c r="N105" s="363"/>
      <c r="O105" s="363"/>
      <c r="P105" s="363"/>
      <c r="Q105" s="363"/>
      <c r="R105" s="363"/>
      <c r="S105" s="362"/>
      <c r="T105" s="363"/>
      <c r="U105" s="363">
        <f>1130+275</f>
        <v>1405</v>
      </c>
      <c r="V105" s="363">
        <v>1130</v>
      </c>
      <c r="W105" s="363">
        <f>V105-374</f>
        <v>756</v>
      </c>
      <c r="X105" s="363">
        <f>W105-371</f>
        <v>385</v>
      </c>
      <c r="Y105" s="363">
        <v>385</v>
      </c>
      <c r="Z105" s="363">
        <v>0</v>
      </c>
      <c r="AA105" s="362">
        <v>0</v>
      </c>
      <c r="AB105" s="363">
        <v>0.50410503858363354</v>
      </c>
      <c r="AC105" s="363">
        <v>5.0010420494408105</v>
      </c>
      <c r="AD105" s="363">
        <f>3.6 * 8760 / 1000000</f>
        <v>3.1536000000000002E-2</v>
      </c>
      <c r="AE105" s="363">
        <v>0.92999999999999994</v>
      </c>
      <c r="AF105" s="362">
        <v>1</v>
      </c>
      <c r="AG105" s="363"/>
      <c r="AH105" s="363"/>
      <c r="AI105" s="363"/>
      <c r="AJ105" s="363"/>
      <c r="AK105" s="363"/>
      <c r="AN105" s="365"/>
    </row>
    <row r="106" spans="2:40" ht="12.75" customHeight="1">
      <c r="B106" s="343"/>
      <c r="C106" s="343"/>
      <c r="D106" s="343" t="s">
        <v>305</v>
      </c>
      <c r="E106" s="343"/>
      <c r="F106" s="343" t="s">
        <v>54</v>
      </c>
      <c r="G106" s="347" t="s">
        <v>675</v>
      </c>
      <c r="H106" s="343"/>
      <c r="I106" s="343"/>
      <c r="J106" s="343"/>
      <c r="L106" s="343"/>
      <c r="M106" s="343"/>
      <c r="N106" s="343"/>
      <c r="O106" s="343"/>
      <c r="P106" s="343"/>
      <c r="Q106" s="343"/>
      <c r="R106" s="343"/>
      <c r="S106" s="348"/>
      <c r="T106" s="343">
        <v>1332</v>
      </c>
      <c r="U106" s="343"/>
      <c r="V106" s="343"/>
      <c r="W106" s="343"/>
      <c r="X106" s="343"/>
      <c r="Y106" s="343"/>
      <c r="Z106" s="343"/>
      <c r="AA106" s="348"/>
      <c r="AB106" s="343"/>
      <c r="AC106" s="343"/>
      <c r="AD106" s="343"/>
      <c r="AE106" s="343"/>
      <c r="AF106" s="348"/>
      <c r="AG106" s="343"/>
      <c r="AH106" s="343"/>
      <c r="AI106" s="343"/>
      <c r="AJ106" s="343"/>
      <c r="AK106" s="343"/>
    </row>
    <row r="107" spans="2:40" s="194" customFormat="1" ht="12.75" customHeight="1">
      <c r="B107" s="363" t="s">
        <v>306</v>
      </c>
      <c r="C107" s="363" t="s">
        <v>307</v>
      </c>
      <c r="D107" s="363" t="s">
        <v>305</v>
      </c>
      <c r="E107" s="363" t="s">
        <v>74</v>
      </c>
      <c r="F107" s="363" t="s">
        <v>42</v>
      </c>
      <c r="G107" s="364" t="s">
        <v>675</v>
      </c>
      <c r="H107" s="363">
        <v>0.40256604692604697</v>
      </c>
      <c r="I107" s="363"/>
      <c r="J107" s="307">
        <f>T108/U107</f>
        <v>1.1403061224489797</v>
      </c>
      <c r="L107" s="363">
        <v>0.17</v>
      </c>
      <c r="M107" s="363">
        <v>1</v>
      </c>
      <c r="N107" s="363">
        <v>1</v>
      </c>
      <c r="O107" s="363">
        <v>1</v>
      </c>
      <c r="P107" s="363" t="s">
        <v>48</v>
      </c>
      <c r="Q107" s="363">
        <v>1</v>
      </c>
      <c r="R107" s="363">
        <v>1</v>
      </c>
      <c r="S107" s="362">
        <v>1</v>
      </c>
      <c r="T107" s="363"/>
      <c r="U107" s="363">
        <v>392</v>
      </c>
      <c r="V107" s="363">
        <v>392</v>
      </c>
      <c r="W107" s="363">
        <v>392</v>
      </c>
      <c r="X107" s="363">
        <v>392</v>
      </c>
      <c r="Y107" s="363">
        <v>0</v>
      </c>
      <c r="Z107" s="363">
        <v>0</v>
      </c>
      <c r="AA107" s="362">
        <v>0</v>
      </c>
      <c r="AB107" s="363">
        <v>0.50410503858363354</v>
      </c>
      <c r="AC107" s="363">
        <v>5.0010420494408097</v>
      </c>
      <c r="AD107" s="363">
        <f>3.6 * 8760 / 1000000</f>
        <v>3.1536000000000002E-2</v>
      </c>
      <c r="AE107" s="363">
        <v>0.92999999999999994</v>
      </c>
      <c r="AF107" s="362">
        <v>1</v>
      </c>
      <c r="AG107" s="363"/>
      <c r="AH107" s="363"/>
      <c r="AI107" s="363"/>
      <c r="AJ107" s="363"/>
      <c r="AK107" s="363"/>
    </row>
    <row r="108" spans="2:40" ht="12.75" customHeight="1">
      <c r="B108" s="342"/>
      <c r="C108" s="342"/>
      <c r="D108" s="342" t="s">
        <v>305</v>
      </c>
      <c r="E108" s="342" t="s">
        <v>75</v>
      </c>
      <c r="F108" s="342" t="s">
        <v>54</v>
      </c>
      <c r="G108" s="349" t="s">
        <v>675</v>
      </c>
      <c r="H108" s="342"/>
      <c r="I108" s="342"/>
      <c r="J108" s="342"/>
      <c r="L108" s="342"/>
      <c r="M108" s="342">
        <v>1</v>
      </c>
      <c r="N108" s="342">
        <v>1</v>
      </c>
      <c r="O108" s="342">
        <v>1</v>
      </c>
      <c r="P108" s="342">
        <v>0.1</v>
      </c>
      <c r="Q108" s="342">
        <v>1</v>
      </c>
      <c r="R108" s="342">
        <v>1</v>
      </c>
      <c r="S108" s="350">
        <v>1</v>
      </c>
      <c r="T108" s="342">
        <v>447</v>
      </c>
      <c r="U108" s="342"/>
      <c r="V108" s="342"/>
      <c r="W108" s="342"/>
      <c r="X108" s="342"/>
      <c r="Y108" s="342"/>
      <c r="Z108" s="342"/>
      <c r="AA108" s="350"/>
      <c r="AB108" s="342"/>
      <c r="AC108" s="342"/>
      <c r="AD108" s="342"/>
      <c r="AE108" s="342"/>
      <c r="AF108" s="350"/>
      <c r="AG108" s="342"/>
      <c r="AH108" s="342"/>
      <c r="AI108" s="342"/>
      <c r="AJ108" s="342"/>
      <c r="AK108" s="342"/>
    </row>
    <row r="109" spans="2:40" s="194" customFormat="1" ht="12.75" customHeight="1">
      <c r="B109" s="363" t="s">
        <v>308</v>
      </c>
      <c r="C109" s="363" t="s">
        <v>309</v>
      </c>
      <c r="D109" s="363" t="s">
        <v>305</v>
      </c>
      <c r="E109" s="363" t="s">
        <v>53</v>
      </c>
      <c r="F109" s="363" t="s">
        <v>42</v>
      </c>
      <c r="G109" s="364" t="s">
        <v>675</v>
      </c>
      <c r="H109" s="363">
        <v>0.38829999999999998</v>
      </c>
      <c r="I109" s="363"/>
      <c r="J109" s="307">
        <f>T110/U109</f>
        <v>1.3809523809523809</v>
      </c>
      <c r="L109" s="363">
        <v>0.17500000000000002</v>
      </c>
      <c r="M109" s="363">
        <v>0.91</v>
      </c>
      <c r="N109" s="363">
        <v>0.91</v>
      </c>
      <c r="O109" s="363">
        <v>0.91</v>
      </c>
      <c r="P109" s="363">
        <v>0.91</v>
      </c>
      <c r="Q109" s="363">
        <v>0.91</v>
      </c>
      <c r="R109" s="363">
        <v>0.91</v>
      </c>
      <c r="S109" s="362">
        <v>1</v>
      </c>
      <c r="T109" s="363"/>
      <c r="U109" s="363">
        <v>714</v>
      </c>
      <c r="V109" s="363">
        <v>714</v>
      </c>
      <c r="W109" s="363">
        <v>0</v>
      </c>
      <c r="X109" s="363">
        <v>0</v>
      </c>
      <c r="Y109" s="363">
        <v>0</v>
      </c>
      <c r="Z109" s="363">
        <v>0</v>
      </c>
      <c r="AA109" s="362">
        <v>0</v>
      </c>
      <c r="AB109" s="363">
        <v>0.50410503858363354</v>
      </c>
      <c r="AC109" s="363">
        <v>5.0010420494408097</v>
      </c>
      <c r="AD109" s="363">
        <f>3.6 * 8760 / 1000000</f>
        <v>3.1536000000000002E-2</v>
      </c>
      <c r="AE109" s="363">
        <v>0.7649999999999999</v>
      </c>
      <c r="AF109" s="362">
        <v>1</v>
      </c>
      <c r="AG109" s="363"/>
      <c r="AH109" s="363"/>
      <c r="AI109" s="363"/>
      <c r="AJ109" s="363"/>
      <c r="AK109" s="363"/>
    </row>
    <row r="110" spans="2:40" ht="12.75" customHeight="1">
      <c r="B110" s="343"/>
      <c r="C110" s="343"/>
      <c r="D110" s="343" t="s">
        <v>305</v>
      </c>
      <c r="E110" s="343" t="s">
        <v>58</v>
      </c>
      <c r="F110" s="343" t="s">
        <v>54</v>
      </c>
      <c r="G110" s="347" t="s">
        <v>675</v>
      </c>
      <c r="H110" s="343"/>
      <c r="I110" s="343"/>
      <c r="J110" s="343"/>
      <c r="K110" s="343"/>
      <c r="L110" s="347"/>
      <c r="M110" s="343">
        <v>0.11</v>
      </c>
      <c r="N110" s="343">
        <v>0.11</v>
      </c>
      <c r="O110" s="343">
        <v>0.11</v>
      </c>
      <c r="P110" s="343">
        <v>0.11</v>
      </c>
      <c r="Q110" s="343">
        <v>0.11</v>
      </c>
      <c r="R110" s="343">
        <v>0.11</v>
      </c>
      <c r="S110" s="348">
        <v>1</v>
      </c>
      <c r="T110" s="343">
        <v>986</v>
      </c>
      <c r="U110" s="343"/>
      <c r="V110" s="343"/>
      <c r="W110" s="343"/>
      <c r="X110" s="343"/>
      <c r="Y110" s="343"/>
      <c r="Z110" s="343"/>
      <c r="AA110" s="348"/>
      <c r="AB110" s="343"/>
      <c r="AC110" s="343"/>
      <c r="AD110" s="343"/>
      <c r="AE110" s="343"/>
      <c r="AF110" s="348"/>
      <c r="AG110" s="343"/>
      <c r="AH110" s="343"/>
      <c r="AI110" s="343"/>
      <c r="AJ110" s="343"/>
      <c r="AK110" s="343"/>
    </row>
    <row r="111" spans="2:40" s="307" customFormat="1" ht="12.75" customHeight="1">
      <c r="B111" s="342" t="s">
        <v>67</v>
      </c>
      <c r="C111" s="342" t="s">
        <v>68</v>
      </c>
      <c r="D111" s="342" t="s">
        <v>305</v>
      </c>
      <c r="E111" s="342" t="str">
        <f>+"ELC" &amp;  SUBSTITUTE(MID(B111,3, 3), "ELC","C")</f>
        <v>ELCWCH</v>
      </c>
      <c r="F111" s="342" t="s">
        <v>42</v>
      </c>
      <c r="G111" s="349" t="s">
        <v>675</v>
      </c>
      <c r="H111" s="342">
        <v>9.6902482803166295E-2</v>
      </c>
      <c r="I111" s="342" t="s">
        <v>48</v>
      </c>
      <c r="J111" s="342">
        <v>8.5872828019008249</v>
      </c>
      <c r="K111" s="342" t="s">
        <v>48</v>
      </c>
      <c r="L111" s="349"/>
      <c r="M111" s="342"/>
      <c r="N111" s="342"/>
      <c r="O111" s="342"/>
      <c r="P111" s="342"/>
      <c r="Q111" s="342"/>
      <c r="R111" s="342"/>
      <c r="S111" s="350"/>
      <c r="T111" s="342"/>
      <c r="U111" s="342">
        <v>5.7061122977286463</v>
      </c>
      <c r="V111" s="342">
        <v>5.7061122977286463</v>
      </c>
      <c r="W111" s="342">
        <v>5.7061122977286463</v>
      </c>
      <c r="X111" s="342">
        <v>5.7061122977286463</v>
      </c>
      <c r="Y111" s="342">
        <v>0</v>
      </c>
      <c r="Z111" s="342">
        <v>0</v>
      </c>
      <c r="AA111" s="350">
        <v>0</v>
      </c>
      <c r="AB111" s="342">
        <v>0.23732217725528207</v>
      </c>
      <c r="AC111" s="342">
        <v>8.8654836330996165</v>
      </c>
      <c r="AD111" s="342">
        <f>3.6 * 8760 / 1000000</f>
        <v>3.1536000000000002E-2</v>
      </c>
      <c r="AE111" s="342">
        <v>0.92999999999999994</v>
      </c>
      <c r="AF111" s="350">
        <v>1</v>
      </c>
      <c r="AG111" s="342"/>
      <c r="AH111" s="342"/>
      <c r="AI111" s="342"/>
      <c r="AJ111" s="342"/>
      <c r="AK111" s="342"/>
    </row>
    <row r="112" spans="2:40" ht="12.75" customHeight="1">
      <c r="B112" s="342"/>
      <c r="C112" s="342"/>
      <c r="D112" s="342" t="s">
        <v>305</v>
      </c>
      <c r="E112" s="342"/>
      <c r="F112" s="342" t="s">
        <v>54</v>
      </c>
      <c r="G112" s="349" t="s">
        <v>675</v>
      </c>
      <c r="H112" s="342"/>
      <c r="I112" s="342"/>
      <c r="J112" s="342"/>
      <c r="K112" s="342"/>
      <c r="L112" s="349"/>
      <c r="M112" s="342"/>
      <c r="N112" s="342"/>
      <c r="O112" s="342"/>
      <c r="P112" s="342"/>
      <c r="Q112" s="342"/>
      <c r="R112" s="342"/>
      <c r="S112" s="350"/>
      <c r="T112" s="342">
        <v>49</v>
      </c>
      <c r="U112" s="342"/>
      <c r="V112" s="342"/>
      <c r="W112" s="342"/>
      <c r="X112" s="342"/>
      <c r="Y112" s="342"/>
      <c r="Z112" s="342"/>
      <c r="AA112" s="350"/>
      <c r="AB112" s="342"/>
      <c r="AC112" s="342"/>
      <c r="AD112" s="342"/>
      <c r="AE112" s="342"/>
      <c r="AF112" s="350"/>
      <c r="AG112" s="342"/>
      <c r="AH112" s="342"/>
      <c r="AI112" s="342"/>
      <c r="AJ112" s="342"/>
      <c r="AK112" s="342"/>
    </row>
    <row r="113" spans="2:37" ht="12.75" customHeight="1">
      <c r="B113" s="343" t="s">
        <v>310</v>
      </c>
      <c r="C113" s="343" t="s">
        <v>311</v>
      </c>
      <c r="D113" s="343" t="s">
        <v>305</v>
      </c>
      <c r="E113" s="343" t="str">
        <f>+"ELC" &amp;  SUBSTITUTE(MID(B113,3, 3), "ELC","C")</f>
        <v>ELCSTR</v>
      </c>
      <c r="F113" s="343" t="s">
        <v>42</v>
      </c>
      <c r="G113" s="347" t="s">
        <v>675</v>
      </c>
      <c r="H113" s="343">
        <v>0.15159352973655535</v>
      </c>
      <c r="I113" s="343" t="s">
        <v>48</v>
      </c>
      <c r="J113" s="343">
        <v>5.1888560329086628</v>
      </c>
      <c r="K113" s="343" t="s">
        <v>48</v>
      </c>
      <c r="L113" s="347"/>
      <c r="M113" s="343"/>
      <c r="N113" s="343"/>
      <c r="O113" s="343"/>
      <c r="P113" s="343"/>
      <c r="Q113" s="343"/>
      <c r="R113" s="343"/>
      <c r="S113" s="348"/>
      <c r="T113" s="343"/>
      <c r="U113" s="343">
        <v>16.959422162011837</v>
      </c>
      <c r="V113" s="343">
        <v>16.959422162011837</v>
      </c>
      <c r="W113" s="343">
        <v>16.959422162011837</v>
      </c>
      <c r="X113" s="343">
        <v>16.959422162011837</v>
      </c>
      <c r="Y113" s="343">
        <v>16.959422162011837</v>
      </c>
      <c r="Z113" s="343">
        <v>16.959422162011837</v>
      </c>
      <c r="AA113" s="348">
        <v>0</v>
      </c>
      <c r="AB113" s="343">
        <v>0.32734093414521659</v>
      </c>
      <c r="AC113" s="343">
        <v>14.548485962009627</v>
      </c>
      <c r="AD113" s="343">
        <f>3.6 * 8760 / 1000000</f>
        <v>3.1536000000000002E-2</v>
      </c>
      <c r="AE113" s="343">
        <v>0.92999999999999994</v>
      </c>
      <c r="AF113" s="348">
        <v>1</v>
      </c>
      <c r="AG113" s="343"/>
      <c r="AH113" s="343"/>
      <c r="AI113" s="343"/>
      <c r="AJ113" s="343"/>
      <c r="AK113" s="343"/>
    </row>
    <row r="114" spans="2:37" ht="12.75" customHeight="1">
      <c r="B114" s="343"/>
      <c r="C114" s="343"/>
      <c r="D114" s="343" t="s">
        <v>305</v>
      </c>
      <c r="E114" s="343"/>
      <c r="F114" s="343" t="s">
        <v>54</v>
      </c>
      <c r="G114" s="347" t="s">
        <v>675</v>
      </c>
      <c r="H114" s="343"/>
      <c r="I114" s="343"/>
      <c r="J114" s="343"/>
      <c r="K114" s="343"/>
      <c r="L114" s="347"/>
      <c r="M114" s="343"/>
      <c r="N114" s="343"/>
      <c r="O114" s="343"/>
      <c r="P114" s="343"/>
      <c r="Q114" s="343"/>
      <c r="R114" s="343"/>
      <c r="S114" s="348"/>
      <c r="T114" s="343">
        <v>88</v>
      </c>
      <c r="U114" s="343"/>
      <c r="V114" s="343"/>
      <c r="W114" s="343"/>
      <c r="X114" s="343"/>
      <c r="Y114" s="343"/>
      <c r="Z114" s="343"/>
      <c r="AA114" s="348"/>
      <c r="AB114" s="343"/>
      <c r="AC114" s="343"/>
      <c r="AD114" s="343"/>
      <c r="AE114" s="343"/>
      <c r="AF114" s="348"/>
      <c r="AG114" s="343"/>
      <c r="AH114" s="343"/>
      <c r="AI114" s="343"/>
      <c r="AJ114" s="343"/>
      <c r="AK114" s="343"/>
    </row>
    <row r="115" spans="2:37" ht="12.75" customHeight="1">
      <c r="B115" s="342" t="s">
        <v>69</v>
      </c>
      <c r="C115" s="342" t="s">
        <v>70</v>
      </c>
      <c r="D115" s="342" t="s">
        <v>305</v>
      </c>
      <c r="E115" s="342" t="str">
        <f>+"ELC" &amp;  SUBSTITUTE(MID(B115,3, 3), "ELC","C")</f>
        <v>ELCWST</v>
      </c>
      <c r="F115" s="342" t="s">
        <v>42</v>
      </c>
      <c r="G115" s="349" t="s">
        <v>675</v>
      </c>
      <c r="H115" s="342">
        <v>0.17397866026305464</v>
      </c>
      <c r="I115" s="342" t="s">
        <v>48</v>
      </c>
      <c r="J115" s="342">
        <v>4.1430749714834887</v>
      </c>
      <c r="K115" s="342" t="s">
        <v>48</v>
      </c>
      <c r="L115" s="349"/>
      <c r="M115" s="342"/>
      <c r="N115" s="342"/>
      <c r="O115" s="342"/>
      <c r="P115" s="342"/>
      <c r="Q115" s="342"/>
      <c r="R115" s="342"/>
      <c r="S115" s="350"/>
      <c r="T115" s="342"/>
      <c r="U115" s="342">
        <v>62.562227761760631</v>
      </c>
      <c r="V115" s="342">
        <v>57.508227761760629</v>
      </c>
      <c r="W115" s="342">
        <v>57.508227761760629</v>
      </c>
      <c r="X115" s="342">
        <v>40.917318993428964</v>
      </c>
      <c r="Y115" s="342">
        <v>6.8021065763032746</v>
      </c>
      <c r="Z115" s="342">
        <v>0</v>
      </c>
      <c r="AA115" s="350">
        <v>0</v>
      </c>
      <c r="AB115" s="342">
        <v>0</v>
      </c>
      <c r="AC115" s="342">
        <v>-26.225126409989663</v>
      </c>
      <c r="AD115" s="342">
        <f>3.6 * 8760 / 1000000</f>
        <v>3.1536000000000002E-2</v>
      </c>
      <c r="AE115" s="342">
        <v>0.92999999999999994</v>
      </c>
      <c r="AF115" s="350">
        <v>1</v>
      </c>
      <c r="AG115" s="342"/>
      <c r="AH115" s="342"/>
      <c r="AI115" s="342"/>
      <c r="AJ115" s="342"/>
      <c r="AK115" s="342"/>
    </row>
    <row r="116" spans="2:37" ht="12.75" customHeight="1">
      <c r="B116" s="342"/>
      <c r="C116" s="342"/>
      <c r="D116" s="342" t="s">
        <v>305</v>
      </c>
      <c r="E116" s="342"/>
      <c r="F116" s="342" t="s">
        <v>54</v>
      </c>
      <c r="G116" s="349" t="s">
        <v>675</v>
      </c>
      <c r="H116" s="342"/>
      <c r="I116" s="342"/>
      <c r="J116" s="342"/>
      <c r="K116" s="342"/>
      <c r="L116" s="349"/>
      <c r="M116" s="342"/>
      <c r="N116" s="342"/>
      <c r="O116" s="342"/>
      <c r="P116" s="342"/>
      <c r="Q116" s="342"/>
      <c r="R116" s="342"/>
      <c r="S116" s="350"/>
      <c r="T116" s="342">
        <v>259.2</v>
      </c>
      <c r="U116" s="342"/>
      <c r="V116" s="342"/>
      <c r="W116" s="342"/>
      <c r="X116" s="342"/>
      <c r="Y116" s="342"/>
      <c r="Z116" s="342"/>
      <c r="AA116" s="350"/>
      <c r="AB116" s="342"/>
      <c r="AC116" s="342"/>
      <c r="AD116" s="342"/>
      <c r="AE116" s="342"/>
      <c r="AF116" s="350"/>
      <c r="AG116" s="342"/>
      <c r="AH116" s="342"/>
      <c r="AI116" s="342"/>
      <c r="AJ116" s="342"/>
      <c r="AK116" s="342"/>
    </row>
    <row r="117" spans="2:37" ht="12.75" customHeight="1">
      <c r="B117" s="343" t="s">
        <v>312</v>
      </c>
      <c r="C117" s="343" t="s">
        <v>313</v>
      </c>
      <c r="D117" s="343" t="s">
        <v>305</v>
      </c>
      <c r="E117" s="343" t="s">
        <v>57</v>
      </c>
      <c r="F117" s="343" t="s">
        <v>42</v>
      </c>
      <c r="G117" s="347" t="s">
        <v>675</v>
      </c>
      <c r="H117" s="343">
        <v>0.17448592766175117</v>
      </c>
      <c r="I117" s="343" t="s">
        <v>48</v>
      </c>
      <c r="J117" s="343">
        <v>4.4386192547438883</v>
      </c>
      <c r="K117" s="343" t="s">
        <v>48</v>
      </c>
      <c r="L117" s="347"/>
      <c r="M117" s="343">
        <f t="shared" ref="M117:R117" si="9">0.03*1.1</f>
        <v>3.3000000000000002E-2</v>
      </c>
      <c r="N117" s="343">
        <f t="shared" si="9"/>
        <v>3.3000000000000002E-2</v>
      </c>
      <c r="O117" s="343">
        <f t="shared" si="9"/>
        <v>3.3000000000000002E-2</v>
      </c>
      <c r="P117" s="343">
        <f t="shared" si="9"/>
        <v>3.3000000000000002E-2</v>
      </c>
      <c r="Q117" s="343">
        <f t="shared" si="9"/>
        <v>3.3000000000000002E-2</v>
      </c>
      <c r="R117" s="343">
        <f t="shared" si="9"/>
        <v>3.3000000000000002E-2</v>
      </c>
      <c r="S117" s="348">
        <v>1</v>
      </c>
      <c r="T117" s="343"/>
      <c r="U117" s="343">
        <v>6.5335633303094207</v>
      </c>
      <c r="V117" s="343">
        <v>6.5335633303094207</v>
      </c>
      <c r="W117" s="343">
        <v>0</v>
      </c>
      <c r="X117" s="343">
        <v>0</v>
      </c>
      <c r="Y117" s="343">
        <v>0</v>
      </c>
      <c r="Z117" s="343">
        <v>0</v>
      </c>
      <c r="AA117" s="348">
        <v>0</v>
      </c>
      <c r="AB117" s="343">
        <v>0</v>
      </c>
      <c r="AC117" s="343">
        <v>-26.225126409989663</v>
      </c>
      <c r="AD117" s="343">
        <f>3.6 * 8760 / 1000000</f>
        <v>3.1536000000000002E-2</v>
      </c>
      <c r="AE117" s="343">
        <v>0.93</v>
      </c>
      <c r="AF117" s="348">
        <v>1</v>
      </c>
      <c r="AG117" s="343"/>
      <c r="AH117" s="343"/>
      <c r="AI117" s="343"/>
      <c r="AJ117" s="343"/>
      <c r="AK117" s="343"/>
    </row>
    <row r="118" spans="2:37" ht="12.75" customHeight="1">
      <c r="B118" s="343"/>
      <c r="C118" s="343"/>
      <c r="D118" s="343" t="s">
        <v>305</v>
      </c>
      <c r="E118" s="343" t="s">
        <v>64</v>
      </c>
      <c r="F118" s="343" t="s">
        <v>54</v>
      </c>
      <c r="G118" s="347" t="s">
        <v>675</v>
      </c>
      <c r="H118" s="343"/>
      <c r="I118" s="343"/>
      <c r="J118" s="343"/>
      <c r="K118" s="343"/>
      <c r="L118" s="347"/>
      <c r="M118" s="343">
        <f t="shared" ref="M118:R118" si="10">0.013*1.1</f>
        <v>1.43E-2</v>
      </c>
      <c r="N118" s="343">
        <f t="shared" si="10"/>
        <v>1.43E-2</v>
      </c>
      <c r="O118" s="343">
        <f t="shared" si="10"/>
        <v>1.43E-2</v>
      </c>
      <c r="P118" s="343">
        <f t="shared" si="10"/>
        <v>1.43E-2</v>
      </c>
      <c r="Q118" s="343">
        <f t="shared" si="10"/>
        <v>1.43E-2</v>
      </c>
      <c r="R118" s="343">
        <f t="shared" si="10"/>
        <v>1.43E-2</v>
      </c>
      <c r="S118" s="348">
        <v>1</v>
      </c>
      <c r="T118" s="343">
        <v>29</v>
      </c>
      <c r="U118" s="343"/>
      <c r="V118" s="343"/>
      <c r="W118" s="343"/>
      <c r="X118" s="343"/>
      <c r="Y118" s="343"/>
      <c r="Z118" s="343"/>
      <c r="AA118" s="348"/>
      <c r="AB118" s="343"/>
      <c r="AC118" s="343"/>
      <c r="AD118" s="343"/>
      <c r="AE118" s="343"/>
      <c r="AF118" s="348"/>
      <c r="AG118" s="343"/>
      <c r="AH118" s="343"/>
      <c r="AI118" s="343"/>
      <c r="AJ118" s="343"/>
      <c r="AK118" s="343"/>
    </row>
    <row r="119" spans="2:37" ht="12.75" customHeight="1">
      <c r="B119" s="343"/>
      <c r="C119" s="343"/>
      <c r="D119" s="343" t="s">
        <v>305</v>
      </c>
      <c r="E119" s="343" t="s">
        <v>71</v>
      </c>
      <c r="F119" s="343"/>
      <c r="G119" s="347" t="s">
        <v>675</v>
      </c>
      <c r="H119" s="343"/>
      <c r="I119" s="343"/>
      <c r="J119" s="343"/>
      <c r="K119" s="343"/>
      <c r="L119" s="347"/>
      <c r="M119" s="343">
        <f t="shared" ref="M119:R119" si="11">0.88*1.1</f>
        <v>0.96800000000000008</v>
      </c>
      <c r="N119" s="343">
        <f t="shared" si="11"/>
        <v>0.96800000000000008</v>
      </c>
      <c r="O119" s="343">
        <f t="shared" si="11"/>
        <v>0.96800000000000008</v>
      </c>
      <c r="P119" s="343">
        <f t="shared" si="11"/>
        <v>0.96800000000000008</v>
      </c>
      <c r="Q119" s="343">
        <f t="shared" si="11"/>
        <v>0.96800000000000008</v>
      </c>
      <c r="R119" s="343">
        <f t="shared" si="11"/>
        <v>0.96800000000000008</v>
      </c>
      <c r="S119" s="348">
        <v>1</v>
      </c>
      <c r="T119" s="343"/>
      <c r="U119" s="343"/>
      <c r="V119" s="343"/>
      <c r="W119" s="343"/>
      <c r="X119" s="343"/>
      <c r="Y119" s="343"/>
      <c r="Z119" s="343"/>
      <c r="AA119" s="348"/>
      <c r="AB119" s="343"/>
      <c r="AC119" s="343"/>
      <c r="AD119" s="343"/>
      <c r="AE119" s="343"/>
      <c r="AF119" s="348"/>
      <c r="AG119" s="343"/>
      <c r="AH119" s="343"/>
      <c r="AI119" s="343"/>
      <c r="AJ119" s="343"/>
      <c r="AK119" s="343"/>
    </row>
    <row r="120" spans="2:37" ht="12.75" customHeight="1">
      <c r="B120" s="342" t="s">
        <v>314</v>
      </c>
      <c r="C120" s="342" t="s">
        <v>315</v>
      </c>
      <c r="D120" s="342" t="s">
        <v>305</v>
      </c>
      <c r="E120" s="342" t="str">
        <f>+"ELC" &amp;  SUBSTITUTE(MID(B120,3, 3), "ELC","C")</f>
        <v>ELCWCH</v>
      </c>
      <c r="F120" s="342" t="s">
        <v>42</v>
      </c>
      <c r="G120" s="349" t="s">
        <v>675</v>
      </c>
      <c r="H120" s="342">
        <v>0.22928589497962984</v>
      </c>
      <c r="I120" s="342" t="s">
        <v>48</v>
      </c>
      <c r="J120" s="342">
        <v>3.3898305084745766</v>
      </c>
      <c r="K120" s="342" t="s">
        <v>48</v>
      </c>
      <c r="L120" s="349"/>
      <c r="M120" s="342"/>
      <c r="N120" s="342"/>
      <c r="O120" s="342"/>
      <c r="P120" s="342"/>
      <c r="Q120" s="342"/>
      <c r="R120" s="342"/>
      <c r="S120" s="350"/>
      <c r="T120" s="342"/>
      <c r="U120" s="342">
        <v>33.04</v>
      </c>
      <c r="V120" s="342">
        <v>33.04</v>
      </c>
      <c r="W120" s="342">
        <v>33.04</v>
      </c>
      <c r="X120" s="342">
        <v>33.04</v>
      </c>
      <c r="Y120" s="342">
        <v>0</v>
      </c>
      <c r="Z120" s="342">
        <v>0</v>
      </c>
      <c r="AA120" s="350">
        <v>0</v>
      </c>
      <c r="AB120" s="342">
        <v>0.23732217725528204</v>
      </c>
      <c r="AC120" s="342">
        <v>8.8654836330996165</v>
      </c>
      <c r="AD120" s="342">
        <f>3.6 * 8760 / 1000000</f>
        <v>3.1536000000000002E-2</v>
      </c>
      <c r="AE120" s="342">
        <v>0.92999999999999994</v>
      </c>
      <c r="AF120" s="350">
        <v>1</v>
      </c>
      <c r="AG120" s="342"/>
      <c r="AH120" s="342"/>
      <c r="AI120" s="342"/>
      <c r="AJ120" s="342"/>
      <c r="AK120" s="342"/>
    </row>
    <row r="121" spans="2:37" ht="12.75" customHeight="1">
      <c r="B121" s="342"/>
      <c r="C121" s="342"/>
      <c r="D121" s="342" t="s">
        <v>305</v>
      </c>
      <c r="E121" s="342"/>
      <c r="F121" s="342" t="s">
        <v>63</v>
      </c>
      <c r="G121" s="349" t="s">
        <v>675</v>
      </c>
      <c r="H121" s="342"/>
      <c r="I121" s="342"/>
      <c r="J121" s="342"/>
      <c r="K121" s="342"/>
      <c r="L121" s="349"/>
      <c r="M121" s="342"/>
      <c r="N121" s="342"/>
      <c r="O121" s="342"/>
      <c r="P121" s="342"/>
      <c r="Q121" s="342"/>
      <c r="R121" s="342"/>
      <c r="S121" s="350"/>
      <c r="T121" s="342">
        <v>112</v>
      </c>
      <c r="U121" s="342"/>
      <c r="V121" s="342"/>
      <c r="W121" s="342"/>
      <c r="X121" s="342"/>
      <c r="Y121" s="342"/>
      <c r="Z121" s="342"/>
      <c r="AA121" s="350"/>
      <c r="AB121" s="342"/>
      <c r="AC121" s="342"/>
      <c r="AD121" s="342"/>
      <c r="AE121" s="342"/>
      <c r="AF121" s="350"/>
      <c r="AG121" s="342"/>
      <c r="AH121" s="342"/>
      <c r="AI121" s="342"/>
      <c r="AJ121" s="342"/>
      <c r="AK121" s="342"/>
    </row>
    <row r="122" spans="2:37" ht="12.75" customHeight="1">
      <c r="B122" s="343" t="s">
        <v>78</v>
      </c>
      <c r="C122" s="343" t="s">
        <v>79</v>
      </c>
      <c r="D122" s="343" t="s">
        <v>305</v>
      </c>
      <c r="E122" s="343" t="str">
        <f>+"ELC" &amp;  SUBSTITUTE(MID(B122,3, 3), "ELC","C")</f>
        <v>ELCWST</v>
      </c>
      <c r="F122" s="343" t="s">
        <v>42</v>
      </c>
      <c r="G122" s="347" t="s">
        <v>675</v>
      </c>
      <c r="H122" s="343">
        <v>0.13002798393014411</v>
      </c>
      <c r="I122" s="343" t="s">
        <v>48</v>
      </c>
      <c r="J122" s="343">
        <v>5.8336218087408049</v>
      </c>
      <c r="K122" s="343" t="s">
        <v>48</v>
      </c>
      <c r="L122" s="347"/>
      <c r="M122" s="343"/>
      <c r="N122" s="343"/>
      <c r="O122" s="343"/>
      <c r="P122" s="343"/>
      <c r="Q122" s="343"/>
      <c r="R122" s="343"/>
      <c r="S122" s="348"/>
      <c r="T122" s="343"/>
      <c r="U122" s="343">
        <v>1.5770648666691391</v>
      </c>
      <c r="V122" s="343">
        <v>1.5770648666691391</v>
      </c>
      <c r="W122" s="343">
        <v>0</v>
      </c>
      <c r="X122" s="343">
        <v>0</v>
      </c>
      <c r="Y122" s="343">
        <v>0</v>
      </c>
      <c r="Z122" s="343">
        <v>0</v>
      </c>
      <c r="AA122" s="348">
        <v>0</v>
      </c>
      <c r="AB122" s="343">
        <v>0</v>
      </c>
      <c r="AC122" s="343">
        <v>-26.225126409989663</v>
      </c>
      <c r="AD122" s="343">
        <f>3.6 * 8760 / 1000000</f>
        <v>3.1536000000000002E-2</v>
      </c>
      <c r="AE122" s="343">
        <v>0.92999999999999994</v>
      </c>
      <c r="AF122" s="348">
        <v>1</v>
      </c>
      <c r="AG122" s="343"/>
      <c r="AH122" s="343"/>
      <c r="AI122" s="343"/>
      <c r="AJ122" s="343"/>
      <c r="AK122" s="343"/>
    </row>
    <row r="123" spans="2:37" ht="12.75" customHeight="1">
      <c r="B123" s="343"/>
      <c r="C123" s="343"/>
      <c r="D123" s="343" t="s">
        <v>305</v>
      </c>
      <c r="E123" s="343"/>
      <c r="F123" s="343" t="s">
        <v>63</v>
      </c>
      <c r="G123" s="347" t="s">
        <v>675</v>
      </c>
      <c r="H123" s="343"/>
      <c r="I123" s="343"/>
      <c r="J123" s="343"/>
      <c r="K123" s="343"/>
      <c r="L123" s="347"/>
      <c r="M123" s="343"/>
      <c r="N123" s="343"/>
      <c r="O123" s="343"/>
      <c r="P123" s="343"/>
      <c r="Q123" s="343"/>
      <c r="R123" s="343"/>
      <c r="S123" s="348"/>
      <c r="T123" s="343">
        <v>9.1999999999999993</v>
      </c>
      <c r="U123" s="343"/>
      <c r="V123" s="343"/>
      <c r="W123" s="343"/>
      <c r="X123" s="343"/>
      <c r="Y123" s="343"/>
      <c r="Z123" s="343"/>
      <c r="AA123" s="348"/>
      <c r="AB123" s="343"/>
      <c r="AC123" s="343"/>
      <c r="AD123" s="343"/>
      <c r="AE123" s="343"/>
      <c r="AF123" s="348"/>
      <c r="AG123" s="343"/>
      <c r="AH123" s="343"/>
      <c r="AI123" s="343"/>
      <c r="AJ123" s="343"/>
      <c r="AK123" s="343"/>
    </row>
    <row r="124" spans="2:37" ht="12.75" customHeight="1">
      <c r="B124" s="342" t="s">
        <v>80</v>
      </c>
      <c r="C124" s="342" t="s">
        <v>81</v>
      </c>
      <c r="D124" s="342" t="s">
        <v>305</v>
      </c>
      <c r="E124" s="342" t="s">
        <v>59</v>
      </c>
      <c r="F124" s="342" t="s">
        <v>42</v>
      </c>
      <c r="G124" s="349" t="s">
        <v>675</v>
      </c>
      <c r="H124" s="342">
        <v>0.128</v>
      </c>
      <c r="I124" s="342" t="s">
        <v>48</v>
      </c>
      <c r="J124" s="342">
        <v>6.8493150684931514</v>
      </c>
      <c r="K124" s="342" t="s">
        <v>48</v>
      </c>
      <c r="L124" s="349"/>
      <c r="M124" s="342">
        <v>0.08</v>
      </c>
      <c r="N124" s="342">
        <v>0.08</v>
      </c>
      <c r="O124" s="342">
        <v>0.08</v>
      </c>
      <c r="P124" s="342">
        <v>0.08</v>
      </c>
      <c r="Q124" s="342">
        <v>0.08</v>
      </c>
      <c r="R124" s="342">
        <v>0.08</v>
      </c>
      <c r="S124" s="350">
        <v>1</v>
      </c>
      <c r="T124" s="342"/>
      <c r="U124" s="342">
        <v>8.76</v>
      </c>
      <c r="V124" s="342">
        <v>8.76</v>
      </c>
      <c r="W124" s="342">
        <v>0</v>
      </c>
      <c r="X124" s="342">
        <v>0</v>
      </c>
      <c r="Y124" s="342">
        <v>0</v>
      </c>
      <c r="Z124" s="342">
        <v>0</v>
      </c>
      <c r="AA124" s="350">
        <v>0</v>
      </c>
      <c r="AB124" s="342">
        <v>0.12275285030445622</v>
      </c>
      <c r="AC124" s="342">
        <v>-10.271062040539826</v>
      </c>
      <c r="AD124" s="342">
        <f>3.6 * 8760 / 1000000</f>
        <v>3.1536000000000002E-2</v>
      </c>
      <c r="AE124" s="342">
        <v>0.92999999999999994</v>
      </c>
      <c r="AF124" s="350">
        <v>1</v>
      </c>
      <c r="AG124" s="342"/>
      <c r="AH124" s="342"/>
      <c r="AI124" s="342"/>
      <c r="AJ124" s="342"/>
      <c r="AK124" s="342"/>
    </row>
    <row r="125" spans="2:37" ht="12.75" customHeight="1">
      <c r="B125" s="342"/>
      <c r="C125" s="342"/>
      <c r="D125" s="342" t="s">
        <v>305</v>
      </c>
      <c r="E125" s="342" t="s">
        <v>71</v>
      </c>
      <c r="F125" s="342" t="s">
        <v>63</v>
      </c>
      <c r="G125" s="349" t="s">
        <v>675</v>
      </c>
      <c r="H125" s="342"/>
      <c r="I125" s="342"/>
      <c r="J125" s="342"/>
      <c r="K125" s="342"/>
      <c r="L125" s="349"/>
      <c r="M125" s="342">
        <v>0.95</v>
      </c>
      <c r="N125" s="342">
        <v>0.95</v>
      </c>
      <c r="O125" s="342">
        <v>0.95</v>
      </c>
      <c r="P125" s="342">
        <v>0.95</v>
      </c>
      <c r="Q125" s="342">
        <v>0.95</v>
      </c>
      <c r="R125" s="342">
        <v>0.95</v>
      </c>
      <c r="S125" s="350">
        <v>1</v>
      </c>
      <c r="T125" s="342">
        <v>60</v>
      </c>
      <c r="U125" s="342"/>
      <c r="V125" s="342"/>
      <c r="W125" s="342"/>
      <c r="X125" s="342"/>
      <c r="Y125" s="342"/>
      <c r="Z125" s="342"/>
      <c r="AA125" s="350"/>
      <c r="AB125" s="342"/>
      <c r="AC125" s="342"/>
      <c r="AD125" s="342"/>
      <c r="AE125" s="342"/>
      <c r="AF125" s="350"/>
      <c r="AG125" s="342"/>
      <c r="AH125" s="342"/>
      <c r="AI125" s="342"/>
      <c r="AJ125" s="342"/>
      <c r="AK125" s="342"/>
    </row>
    <row r="126" spans="2:37" ht="12.75" customHeight="1">
      <c r="B126" s="342"/>
      <c r="C126" s="342"/>
      <c r="D126" s="342" t="s">
        <v>305</v>
      </c>
      <c r="E126" s="342" t="s">
        <v>60</v>
      </c>
      <c r="F126" s="342"/>
      <c r="G126" s="349" t="s">
        <v>675</v>
      </c>
      <c r="H126" s="342"/>
      <c r="I126" s="342"/>
      <c r="J126" s="342"/>
      <c r="K126" s="342"/>
      <c r="L126" s="349"/>
      <c r="M126" s="342">
        <v>0.04</v>
      </c>
      <c r="N126" s="342">
        <v>0.04</v>
      </c>
      <c r="O126" s="342">
        <v>0.04</v>
      </c>
      <c r="P126" s="342">
        <v>0.04</v>
      </c>
      <c r="Q126" s="342">
        <v>0.04</v>
      </c>
      <c r="R126" s="342">
        <v>0.04</v>
      </c>
      <c r="S126" s="350" t="s">
        <v>48</v>
      </c>
      <c r="T126" s="342"/>
      <c r="U126" s="342"/>
      <c r="V126" s="342"/>
      <c r="W126" s="342"/>
      <c r="X126" s="342"/>
      <c r="Y126" s="342"/>
      <c r="Z126" s="342"/>
      <c r="AA126" s="350"/>
      <c r="AB126" s="342"/>
      <c r="AC126" s="342"/>
      <c r="AD126" s="342"/>
      <c r="AE126" s="342"/>
      <c r="AF126" s="350"/>
      <c r="AG126" s="342"/>
      <c r="AH126" s="342"/>
      <c r="AI126" s="342"/>
      <c r="AJ126" s="342"/>
      <c r="AK126" s="342"/>
    </row>
    <row r="127" spans="2:37" ht="12.75" customHeight="1">
      <c r="B127" s="343" t="s">
        <v>316</v>
      </c>
      <c r="C127" s="343" t="s">
        <v>317</v>
      </c>
      <c r="D127" s="343" t="s">
        <v>305</v>
      </c>
      <c r="E127" s="343" t="s">
        <v>53</v>
      </c>
      <c r="F127" s="343" t="s">
        <v>42</v>
      </c>
      <c r="G127" s="347" t="s">
        <v>675</v>
      </c>
      <c r="H127" s="343">
        <v>0.14720476573687355</v>
      </c>
      <c r="I127" s="343" t="s">
        <v>48</v>
      </c>
      <c r="J127" s="343">
        <v>4.5940285327532351</v>
      </c>
      <c r="K127" s="343" t="s">
        <v>48</v>
      </c>
      <c r="L127" s="347"/>
      <c r="M127" s="343">
        <v>0.91</v>
      </c>
      <c r="N127" s="343">
        <v>0.91</v>
      </c>
      <c r="O127" s="343">
        <v>0.91</v>
      </c>
      <c r="P127" s="343">
        <v>0.91</v>
      </c>
      <c r="Q127" s="343">
        <v>0.91</v>
      </c>
      <c r="R127" s="343">
        <v>0.91</v>
      </c>
      <c r="S127" s="348">
        <v>1</v>
      </c>
      <c r="T127" s="343"/>
      <c r="U127" s="343">
        <v>9.1423028177905312</v>
      </c>
      <c r="V127" s="343">
        <v>9.1423028177905312</v>
      </c>
      <c r="W127" s="343">
        <v>0</v>
      </c>
      <c r="X127" s="343">
        <v>0</v>
      </c>
      <c r="Y127" s="343">
        <v>0</v>
      </c>
      <c r="Z127" s="343">
        <v>0</v>
      </c>
      <c r="AA127" s="348">
        <v>0</v>
      </c>
      <c r="AB127" s="343">
        <v>0.32734093414521659</v>
      </c>
      <c r="AC127" s="343">
        <v>14.548485962009627</v>
      </c>
      <c r="AD127" s="343">
        <f>3.6 * 8760 / 1000000</f>
        <v>3.1536000000000002E-2</v>
      </c>
      <c r="AE127" s="343">
        <v>0.92999999999999994</v>
      </c>
      <c r="AF127" s="348">
        <v>1</v>
      </c>
      <c r="AG127" s="343"/>
      <c r="AH127" s="343"/>
      <c r="AI127" s="343"/>
      <c r="AJ127" s="343"/>
      <c r="AK127" s="343"/>
    </row>
    <row r="128" spans="2:37" ht="12.75" customHeight="1">
      <c r="B128" s="343"/>
      <c r="C128" s="343"/>
      <c r="D128" s="343" t="s">
        <v>305</v>
      </c>
      <c r="E128" s="343" t="s">
        <v>58</v>
      </c>
      <c r="F128" s="343" t="s">
        <v>63</v>
      </c>
      <c r="G128" s="347" t="s">
        <v>675</v>
      </c>
      <c r="H128" s="343"/>
      <c r="I128" s="343"/>
      <c r="J128" s="343"/>
      <c r="K128" s="343"/>
      <c r="L128" s="347"/>
      <c r="M128" s="343">
        <v>0.11</v>
      </c>
      <c r="N128" s="343">
        <v>0.11</v>
      </c>
      <c r="O128" s="343">
        <v>0.11</v>
      </c>
      <c r="P128" s="343">
        <v>0.11</v>
      </c>
      <c r="Q128" s="343">
        <v>0.11</v>
      </c>
      <c r="R128" s="343">
        <v>0.11</v>
      </c>
      <c r="S128" s="348">
        <v>1</v>
      </c>
      <c r="T128" s="343">
        <v>42</v>
      </c>
      <c r="U128" s="343"/>
      <c r="V128" s="343"/>
      <c r="W128" s="343"/>
      <c r="X128" s="343"/>
      <c r="Y128" s="343"/>
      <c r="Z128" s="343"/>
      <c r="AA128" s="348"/>
      <c r="AB128" s="343"/>
      <c r="AC128" s="343"/>
      <c r="AD128" s="343"/>
      <c r="AE128" s="343"/>
      <c r="AF128" s="348"/>
      <c r="AG128" s="343"/>
      <c r="AH128" s="343"/>
      <c r="AI128" s="343"/>
      <c r="AJ128" s="343"/>
      <c r="AK128" s="343"/>
    </row>
    <row r="129" spans="2:37" ht="12.75" customHeight="1">
      <c r="B129" s="342" t="s">
        <v>318</v>
      </c>
      <c r="C129" s="342" t="s">
        <v>319</v>
      </c>
      <c r="D129" s="342" t="s">
        <v>305</v>
      </c>
      <c r="E129" s="342" t="s">
        <v>57</v>
      </c>
      <c r="F129" s="342" t="s">
        <v>42</v>
      </c>
      <c r="G129" s="349" t="s">
        <v>675</v>
      </c>
      <c r="H129" s="342">
        <v>0.214</v>
      </c>
      <c r="I129" s="342" t="s">
        <v>48</v>
      </c>
      <c r="J129" s="342">
        <v>3.0395136778115499</v>
      </c>
      <c r="K129" s="342" t="s">
        <v>48</v>
      </c>
      <c r="L129" s="349"/>
      <c r="M129" s="342">
        <v>0.24</v>
      </c>
      <c r="N129" s="342">
        <v>0.24</v>
      </c>
      <c r="O129" s="342">
        <v>0.24</v>
      </c>
      <c r="P129" s="342">
        <v>0.24</v>
      </c>
      <c r="Q129" s="342">
        <v>0.24</v>
      </c>
      <c r="R129" s="342">
        <v>0.24</v>
      </c>
      <c r="S129" s="350">
        <v>1</v>
      </c>
      <c r="T129" s="342"/>
      <c r="U129" s="342">
        <v>57.575000000000003</v>
      </c>
      <c r="V129" s="342">
        <v>57.575000000000003</v>
      </c>
      <c r="W129" s="342">
        <v>57.575000000000003</v>
      </c>
      <c r="X129" s="342">
        <v>0</v>
      </c>
      <c r="Y129" s="342">
        <v>0</v>
      </c>
      <c r="Z129" s="342">
        <v>0</v>
      </c>
      <c r="AA129" s="350">
        <v>0</v>
      </c>
      <c r="AB129" s="342">
        <v>0.23732217725528204</v>
      </c>
      <c r="AC129" s="342">
        <v>8.8654836330996165</v>
      </c>
      <c r="AD129" s="342">
        <f>3.6 * 8760 / 1000000</f>
        <v>3.1536000000000002E-2</v>
      </c>
      <c r="AE129" s="342">
        <v>0.92999999999999994</v>
      </c>
      <c r="AF129" s="350">
        <v>1</v>
      </c>
      <c r="AG129" s="342"/>
      <c r="AH129" s="342"/>
      <c r="AI129" s="342"/>
      <c r="AJ129" s="342"/>
      <c r="AK129" s="342"/>
    </row>
    <row r="130" spans="2:37" ht="12.75" customHeight="1">
      <c r="B130" s="342"/>
      <c r="C130" s="342"/>
      <c r="D130" s="342" t="s">
        <v>305</v>
      </c>
      <c r="E130" s="342" t="s">
        <v>64</v>
      </c>
      <c r="F130" s="342" t="s">
        <v>63</v>
      </c>
      <c r="G130" s="349" t="s">
        <v>675</v>
      </c>
      <c r="H130" s="342"/>
      <c r="I130" s="342"/>
      <c r="J130" s="342"/>
      <c r="K130" s="342"/>
      <c r="L130" s="349"/>
      <c r="M130" s="342">
        <v>0.56999999999999995</v>
      </c>
      <c r="N130" s="342">
        <v>0.56999999999999995</v>
      </c>
      <c r="O130" s="342">
        <v>0.56999999999999995</v>
      </c>
      <c r="P130" s="342">
        <v>0.56999999999999995</v>
      </c>
      <c r="Q130" s="342">
        <v>0.56999999999999995</v>
      </c>
      <c r="R130" s="342">
        <v>0.56999999999999995</v>
      </c>
      <c r="S130" s="350">
        <v>1</v>
      </c>
      <c r="T130" s="342">
        <v>175</v>
      </c>
      <c r="U130" s="342"/>
      <c r="V130" s="342"/>
      <c r="W130" s="342"/>
      <c r="X130" s="342"/>
      <c r="Y130" s="342"/>
      <c r="Z130" s="342"/>
      <c r="AA130" s="350"/>
      <c r="AB130" s="342"/>
      <c r="AC130" s="342"/>
      <c r="AD130" s="342"/>
      <c r="AE130" s="342"/>
      <c r="AF130" s="350"/>
      <c r="AG130" s="342"/>
      <c r="AH130" s="342"/>
      <c r="AI130" s="342"/>
      <c r="AJ130" s="342"/>
      <c r="AK130" s="342"/>
    </row>
    <row r="131" spans="2:37" ht="12.75" customHeight="1">
      <c r="B131" s="342"/>
      <c r="C131" s="342"/>
      <c r="D131" s="342" t="s">
        <v>305</v>
      </c>
      <c r="E131" s="342" t="s">
        <v>59</v>
      </c>
      <c r="F131" s="342"/>
      <c r="G131" s="349" t="s">
        <v>675</v>
      </c>
      <c r="H131" s="342"/>
      <c r="I131" s="342"/>
      <c r="J131" s="342"/>
      <c r="K131" s="342"/>
      <c r="L131" s="349"/>
      <c r="M131" s="342">
        <v>0.15</v>
      </c>
      <c r="N131" s="342">
        <v>0.15</v>
      </c>
      <c r="O131" s="342">
        <v>0.15</v>
      </c>
      <c r="P131" s="342">
        <v>0.15</v>
      </c>
      <c r="Q131" s="342">
        <v>0.15</v>
      </c>
      <c r="R131" s="342">
        <v>0.15</v>
      </c>
      <c r="S131" s="350">
        <v>1</v>
      </c>
      <c r="T131" s="342"/>
      <c r="U131" s="342"/>
      <c r="V131" s="342"/>
      <c r="W131" s="342"/>
      <c r="X131" s="342"/>
      <c r="Y131" s="342"/>
      <c r="Z131" s="342"/>
      <c r="AA131" s="350"/>
      <c r="AB131" s="342"/>
      <c r="AC131" s="342"/>
      <c r="AD131" s="342"/>
      <c r="AE131" s="342"/>
      <c r="AF131" s="350"/>
      <c r="AG131" s="342"/>
      <c r="AH131" s="342"/>
      <c r="AI131" s="342"/>
      <c r="AJ131" s="342"/>
      <c r="AK131" s="342"/>
    </row>
    <row r="132" spans="2:37" ht="12.75" customHeight="1">
      <c r="B132" s="342"/>
      <c r="C132" s="342"/>
      <c r="D132" s="342" t="s">
        <v>305</v>
      </c>
      <c r="E132" s="342" t="s">
        <v>60</v>
      </c>
      <c r="F132" s="342"/>
      <c r="G132" s="349" t="s">
        <v>675</v>
      </c>
      <c r="H132" s="342"/>
      <c r="I132" s="342"/>
      <c r="J132" s="342"/>
      <c r="K132" s="342"/>
      <c r="L132" s="349"/>
      <c r="M132" s="342">
        <v>0.11</v>
      </c>
      <c r="N132" s="342">
        <v>0.11</v>
      </c>
      <c r="O132" s="342">
        <v>0.11</v>
      </c>
      <c r="P132" s="342">
        <v>0.11</v>
      </c>
      <c r="Q132" s="342">
        <v>0.11</v>
      </c>
      <c r="R132" s="342">
        <v>0.11</v>
      </c>
      <c r="S132" s="350">
        <v>1</v>
      </c>
      <c r="T132" s="342"/>
      <c r="U132" s="342"/>
      <c r="V132" s="342"/>
      <c r="W132" s="342"/>
      <c r="X132" s="342"/>
      <c r="Y132" s="342"/>
      <c r="Z132" s="342"/>
      <c r="AA132" s="350"/>
      <c r="AB132" s="342"/>
      <c r="AC132" s="342"/>
      <c r="AD132" s="342"/>
      <c r="AE132" s="342"/>
      <c r="AF132" s="350"/>
      <c r="AG132" s="342"/>
      <c r="AH132" s="342"/>
      <c r="AI132" s="342"/>
      <c r="AJ132" s="342"/>
      <c r="AK132" s="342"/>
    </row>
    <row r="133" spans="2:37" ht="12.75" customHeight="1">
      <c r="B133" s="343" t="s">
        <v>320</v>
      </c>
      <c r="C133" s="343" t="s">
        <v>321</v>
      </c>
      <c r="D133" s="343" t="s">
        <v>305</v>
      </c>
      <c r="E133" s="343" t="s">
        <v>57</v>
      </c>
      <c r="F133" s="343" t="s">
        <v>42</v>
      </c>
      <c r="G133" s="347" t="s">
        <v>675</v>
      </c>
      <c r="H133" s="343">
        <v>0.14110322681445872</v>
      </c>
      <c r="I133" s="343" t="s">
        <v>48</v>
      </c>
      <c r="J133" s="343">
        <v>6.1120080922794839</v>
      </c>
      <c r="K133" s="343" t="s">
        <v>48</v>
      </c>
      <c r="L133" s="347"/>
      <c r="M133" s="343">
        <f t="shared" ref="M133:R133" si="12">0.03*1.1</f>
        <v>3.3000000000000002E-2</v>
      </c>
      <c r="N133" s="343">
        <f t="shared" si="12"/>
        <v>3.3000000000000002E-2</v>
      </c>
      <c r="O133" s="343">
        <f t="shared" si="12"/>
        <v>3.3000000000000002E-2</v>
      </c>
      <c r="P133" s="343">
        <f t="shared" si="12"/>
        <v>3.3000000000000002E-2</v>
      </c>
      <c r="Q133" s="343">
        <f t="shared" si="12"/>
        <v>3.3000000000000002E-2</v>
      </c>
      <c r="R133" s="343">
        <f t="shared" si="12"/>
        <v>3.3000000000000002E-2</v>
      </c>
      <c r="S133" s="348">
        <v>1</v>
      </c>
      <c r="T133" s="343"/>
      <c r="U133" s="343">
        <v>13.121710375564845</v>
      </c>
      <c r="V133" s="343">
        <v>13.121710375564845</v>
      </c>
      <c r="W133" s="343">
        <v>11.133710375564846</v>
      </c>
      <c r="X133" s="343">
        <v>1.070507027110053</v>
      </c>
      <c r="Y133" s="343">
        <v>1.070507027110053</v>
      </c>
      <c r="Z133" s="343">
        <v>0</v>
      </c>
      <c r="AA133" s="348">
        <v>0</v>
      </c>
      <c r="AB133" s="343">
        <v>4.6883600391248198E-2</v>
      </c>
      <c r="AC133" s="343">
        <v>-20.131712068421553</v>
      </c>
      <c r="AD133" s="343">
        <f>3.6 * 8760 / 1000000</f>
        <v>3.1536000000000002E-2</v>
      </c>
      <c r="AE133" s="343">
        <v>0.92999999999999994</v>
      </c>
      <c r="AF133" s="348">
        <v>1</v>
      </c>
      <c r="AG133" s="343"/>
      <c r="AH133" s="343"/>
      <c r="AI133" s="343"/>
      <c r="AJ133" s="343"/>
      <c r="AK133" s="343"/>
    </row>
    <row r="134" spans="2:37" ht="12.75" customHeight="1">
      <c r="B134" s="343"/>
      <c r="C134" s="343"/>
      <c r="D134" s="343" t="s">
        <v>305</v>
      </c>
      <c r="E134" s="343" t="s">
        <v>64</v>
      </c>
      <c r="F134" s="343" t="s">
        <v>63</v>
      </c>
      <c r="G134" s="347" t="s">
        <v>675</v>
      </c>
      <c r="H134" s="343"/>
      <c r="I134" s="343"/>
      <c r="J134" s="343"/>
      <c r="K134" s="343"/>
      <c r="L134" s="347"/>
      <c r="M134" s="343">
        <f t="shared" ref="M134:R134" si="13">0.013*1.1</f>
        <v>1.43E-2</v>
      </c>
      <c r="N134" s="343">
        <f t="shared" si="13"/>
        <v>1.43E-2</v>
      </c>
      <c r="O134" s="343">
        <f t="shared" si="13"/>
        <v>1.43E-2</v>
      </c>
      <c r="P134" s="343">
        <f t="shared" si="13"/>
        <v>1.43E-2</v>
      </c>
      <c r="Q134" s="343">
        <f t="shared" si="13"/>
        <v>1.43E-2</v>
      </c>
      <c r="R134" s="343">
        <f t="shared" si="13"/>
        <v>1.43E-2</v>
      </c>
      <c r="S134" s="348">
        <v>1</v>
      </c>
      <c r="T134" s="343">
        <v>80.2</v>
      </c>
      <c r="U134" s="343"/>
      <c r="V134" s="343"/>
      <c r="W134" s="343"/>
      <c r="X134" s="343"/>
      <c r="Y134" s="343"/>
      <c r="Z134" s="343"/>
      <c r="AA134" s="348"/>
      <c r="AB134" s="343"/>
      <c r="AC134" s="343"/>
      <c r="AD134" s="343"/>
      <c r="AE134" s="343"/>
      <c r="AF134" s="348"/>
      <c r="AG134" s="343"/>
      <c r="AH134" s="343"/>
      <c r="AI134" s="343"/>
      <c r="AJ134" s="343"/>
      <c r="AK134" s="343"/>
    </row>
    <row r="135" spans="2:37" ht="12.75" customHeight="1">
      <c r="B135" s="343"/>
      <c r="C135" s="343"/>
      <c r="D135" s="343" t="s">
        <v>305</v>
      </c>
      <c r="E135" s="343" t="s">
        <v>71</v>
      </c>
      <c r="F135" s="343"/>
      <c r="G135" s="347" t="s">
        <v>675</v>
      </c>
      <c r="H135" s="343"/>
      <c r="I135" s="343"/>
      <c r="J135" s="343"/>
      <c r="K135" s="343"/>
      <c r="L135" s="347"/>
      <c r="M135" s="343">
        <f t="shared" ref="M135:R135" si="14">0.88*1.1</f>
        <v>0.96800000000000008</v>
      </c>
      <c r="N135" s="343">
        <f t="shared" si="14"/>
        <v>0.96800000000000008</v>
      </c>
      <c r="O135" s="343">
        <f t="shared" si="14"/>
        <v>0.96800000000000008</v>
      </c>
      <c r="P135" s="343">
        <f t="shared" si="14"/>
        <v>0.96800000000000008</v>
      </c>
      <c r="Q135" s="343">
        <f t="shared" si="14"/>
        <v>0.96800000000000008</v>
      </c>
      <c r="R135" s="343">
        <f t="shared" si="14"/>
        <v>0.96800000000000008</v>
      </c>
      <c r="S135" s="348">
        <v>1</v>
      </c>
      <c r="T135" s="343"/>
      <c r="U135" s="343"/>
      <c r="V135" s="343"/>
      <c r="W135" s="343"/>
      <c r="X135" s="343"/>
      <c r="Y135" s="343"/>
      <c r="Z135" s="343"/>
      <c r="AA135" s="348"/>
      <c r="AB135" s="343"/>
      <c r="AC135" s="343"/>
      <c r="AD135" s="343"/>
      <c r="AE135" s="343"/>
      <c r="AF135" s="348"/>
      <c r="AG135" s="343"/>
      <c r="AH135" s="343"/>
      <c r="AI135" s="343"/>
      <c r="AJ135" s="343"/>
      <c r="AK135" s="343"/>
    </row>
    <row r="136" spans="2:37" ht="12.75" customHeight="1">
      <c r="B136" s="342" t="s">
        <v>84</v>
      </c>
      <c r="C136" s="342" t="s">
        <v>85</v>
      </c>
      <c r="D136" s="342" t="s">
        <v>305</v>
      </c>
      <c r="E136" s="342" t="s">
        <v>57</v>
      </c>
      <c r="F136" s="342" t="s">
        <v>42</v>
      </c>
      <c r="G136" s="349" t="s">
        <v>675</v>
      </c>
      <c r="H136" s="342">
        <v>0.17708986604113022</v>
      </c>
      <c r="I136" s="342" t="s">
        <v>48</v>
      </c>
      <c r="J136" s="342">
        <v>4.0317574116560317</v>
      </c>
      <c r="K136" s="342" t="s">
        <v>48</v>
      </c>
      <c r="L136" s="349"/>
      <c r="M136" s="342">
        <v>0.11</v>
      </c>
      <c r="N136" s="342">
        <v>0.11</v>
      </c>
      <c r="O136" s="342">
        <v>0.11</v>
      </c>
      <c r="P136" s="342">
        <v>0.11</v>
      </c>
      <c r="Q136" s="342">
        <v>0.11</v>
      </c>
      <c r="R136" s="342">
        <v>0.11</v>
      </c>
      <c r="S136" s="350">
        <v>1</v>
      </c>
      <c r="T136" s="342"/>
      <c r="U136" s="342">
        <v>7.8625762324770738</v>
      </c>
      <c r="V136" s="342">
        <v>7.8625762324770738</v>
      </c>
      <c r="W136" s="342">
        <v>7.8625762324770738</v>
      </c>
      <c r="X136" s="342">
        <v>7.8625762324770738</v>
      </c>
      <c r="Y136" s="342">
        <v>7.8625762324770738</v>
      </c>
      <c r="Z136" s="342">
        <v>0</v>
      </c>
      <c r="AA136" s="350">
        <v>0</v>
      </c>
      <c r="AB136" s="342">
        <v>0.50410503858363354</v>
      </c>
      <c r="AC136" s="342">
        <v>5.0010420494408097</v>
      </c>
      <c r="AD136" s="342">
        <f>3.6 * 8760 / 1000000</f>
        <v>3.1536000000000002E-2</v>
      </c>
      <c r="AE136" s="342">
        <v>0.7</v>
      </c>
      <c r="AF136" s="350">
        <v>1</v>
      </c>
      <c r="AG136" s="342"/>
      <c r="AH136" s="342"/>
      <c r="AI136" s="342"/>
      <c r="AJ136" s="342"/>
      <c r="AK136" s="342"/>
    </row>
    <row r="137" spans="2:37" ht="12.75" customHeight="1">
      <c r="B137" s="342"/>
      <c r="C137" s="342"/>
      <c r="D137" s="342" t="s">
        <v>305</v>
      </c>
      <c r="E137" s="342" t="s">
        <v>64</v>
      </c>
      <c r="F137" s="342" t="s">
        <v>63</v>
      </c>
      <c r="G137" s="349" t="s">
        <v>675</v>
      </c>
      <c r="H137" s="342"/>
      <c r="I137" s="342"/>
      <c r="J137" s="342"/>
      <c r="K137" s="342"/>
      <c r="L137" s="349"/>
      <c r="M137" s="342">
        <v>0.51</v>
      </c>
      <c r="N137" s="342">
        <v>0.51</v>
      </c>
      <c r="O137" s="342">
        <v>0.51</v>
      </c>
      <c r="P137" s="342">
        <v>0.51</v>
      </c>
      <c r="Q137" s="342">
        <v>0.51</v>
      </c>
      <c r="R137" s="342">
        <v>0.51</v>
      </c>
      <c r="S137" s="350">
        <v>1</v>
      </c>
      <c r="T137" s="342">
        <v>31.7</v>
      </c>
      <c r="U137" s="342"/>
      <c r="V137" s="342"/>
      <c r="W137" s="342"/>
      <c r="X137" s="342"/>
      <c r="Y137" s="342"/>
      <c r="Z137" s="342"/>
      <c r="AA137" s="350"/>
      <c r="AB137" s="342"/>
      <c r="AC137" s="342"/>
      <c r="AD137" s="342"/>
      <c r="AE137" s="342"/>
      <c r="AF137" s="350"/>
      <c r="AG137" s="342"/>
      <c r="AH137" s="342"/>
      <c r="AI137" s="342"/>
      <c r="AJ137" s="342"/>
      <c r="AK137" s="342"/>
    </row>
    <row r="138" spans="2:37" ht="12.75" customHeight="1">
      <c r="B138" s="342"/>
      <c r="C138" s="342"/>
      <c r="D138" s="342" t="s">
        <v>305</v>
      </c>
      <c r="E138" s="342" t="s">
        <v>58</v>
      </c>
      <c r="F138" s="342"/>
      <c r="G138" s="349" t="s">
        <v>675</v>
      </c>
      <c r="H138" s="342"/>
      <c r="I138" s="342"/>
      <c r="J138" s="342"/>
      <c r="K138" s="342"/>
      <c r="L138" s="349"/>
      <c r="M138" s="342">
        <v>0.41</v>
      </c>
      <c r="N138" s="342">
        <v>0.41</v>
      </c>
      <c r="O138" s="342">
        <v>0.41</v>
      </c>
      <c r="P138" s="342">
        <v>0.41</v>
      </c>
      <c r="Q138" s="342">
        <v>0.41</v>
      </c>
      <c r="R138" s="342">
        <v>0.41</v>
      </c>
      <c r="S138" s="350">
        <v>1</v>
      </c>
      <c r="T138" s="342"/>
      <c r="U138" s="342"/>
      <c r="V138" s="342"/>
      <c r="W138" s="342"/>
      <c r="X138" s="342"/>
      <c r="Y138" s="342"/>
      <c r="Z138" s="342"/>
      <c r="AA138" s="350"/>
      <c r="AB138" s="342"/>
      <c r="AC138" s="342"/>
      <c r="AD138" s="342"/>
      <c r="AE138" s="342"/>
      <c r="AF138" s="350"/>
      <c r="AG138" s="342"/>
      <c r="AH138" s="342"/>
      <c r="AI138" s="342"/>
      <c r="AJ138" s="342"/>
      <c r="AK138" s="342"/>
    </row>
    <row r="139" spans="2:37" ht="12.75" customHeight="1">
      <c r="B139" s="343" t="s">
        <v>322</v>
      </c>
      <c r="C139" s="343" t="s">
        <v>323</v>
      </c>
      <c r="D139" s="343" t="s">
        <v>305</v>
      </c>
      <c r="E139" s="343" t="s">
        <v>71</v>
      </c>
      <c r="F139" s="343" t="s">
        <v>42</v>
      </c>
      <c r="G139" s="347" t="s">
        <v>675</v>
      </c>
      <c r="H139" s="343">
        <v>0.19400000000000001</v>
      </c>
      <c r="I139" s="343" t="s">
        <v>48</v>
      </c>
      <c r="J139" s="343">
        <v>3.4246575342465757</v>
      </c>
      <c r="K139" s="343" t="s">
        <v>48</v>
      </c>
      <c r="L139" s="347"/>
      <c r="M139" s="343">
        <v>0.67</v>
      </c>
      <c r="N139" s="343">
        <v>0.67</v>
      </c>
      <c r="O139" s="343">
        <v>0.67</v>
      </c>
      <c r="P139" s="343">
        <v>0.67</v>
      </c>
      <c r="Q139" s="343">
        <v>0.67</v>
      </c>
      <c r="R139" s="343">
        <v>0.67</v>
      </c>
      <c r="S139" s="348">
        <v>1</v>
      </c>
      <c r="T139" s="343"/>
      <c r="U139" s="343">
        <v>24.527999999999999</v>
      </c>
      <c r="V139" s="343">
        <v>24.527999999999999</v>
      </c>
      <c r="W139" s="343">
        <v>0</v>
      </c>
      <c r="X139" s="343">
        <v>0</v>
      </c>
      <c r="Y139" s="343">
        <v>0</v>
      </c>
      <c r="Z139" s="343">
        <v>0</v>
      </c>
      <c r="AA139" s="348">
        <v>0</v>
      </c>
      <c r="AB139" s="343">
        <v>0</v>
      </c>
      <c r="AC139" s="343">
        <v>-26.225126409989663</v>
      </c>
      <c r="AD139" s="343">
        <f>3.6 * 8760 / 1000000</f>
        <v>3.1536000000000002E-2</v>
      </c>
      <c r="AE139" s="343">
        <v>0.92999999999999994</v>
      </c>
      <c r="AF139" s="348">
        <v>1</v>
      </c>
      <c r="AG139" s="343"/>
      <c r="AH139" s="343"/>
      <c r="AI139" s="343"/>
      <c r="AJ139" s="343"/>
      <c r="AK139" s="343"/>
    </row>
    <row r="140" spans="2:37" ht="12.75" customHeight="1">
      <c r="B140" s="343"/>
      <c r="C140" s="343"/>
      <c r="D140" s="343" t="s">
        <v>305</v>
      </c>
      <c r="E140" s="343" t="s">
        <v>58</v>
      </c>
      <c r="F140" s="343" t="s">
        <v>63</v>
      </c>
      <c r="G140" s="347" t="s">
        <v>675</v>
      </c>
      <c r="H140" s="343"/>
      <c r="I140" s="343"/>
      <c r="J140" s="343"/>
      <c r="K140" s="343"/>
      <c r="L140" s="347"/>
      <c r="M140" s="343">
        <v>0.16</v>
      </c>
      <c r="N140" s="343">
        <v>0.16</v>
      </c>
      <c r="O140" s="343">
        <v>0.16</v>
      </c>
      <c r="P140" s="343">
        <v>0.16</v>
      </c>
      <c r="Q140" s="343">
        <v>0.16</v>
      </c>
      <c r="R140" s="343">
        <v>0.16</v>
      </c>
      <c r="S140" s="348">
        <v>1</v>
      </c>
      <c r="T140" s="343">
        <v>84</v>
      </c>
      <c r="U140" s="343"/>
      <c r="V140" s="343"/>
      <c r="W140" s="343"/>
      <c r="X140" s="343"/>
      <c r="Y140" s="343"/>
      <c r="Z140" s="343"/>
      <c r="AA140" s="348"/>
      <c r="AB140" s="343"/>
      <c r="AC140" s="343"/>
      <c r="AD140" s="343"/>
      <c r="AE140" s="343"/>
      <c r="AF140" s="348"/>
      <c r="AG140" s="343"/>
      <c r="AH140" s="343"/>
      <c r="AI140" s="343"/>
      <c r="AJ140" s="343"/>
      <c r="AK140" s="343"/>
    </row>
    <row r="141" spans="2:37" ht="12.75" customHeight="1">
      <c r="B141" s="343"/>
      <c r="C141" s="343"/>
      <c r="D141" s="343" t="s">
        <v>305</v>
      </c>
      <c r="E141" s="343" t="s">
        <v>64</v>
      </c>
      <c r="F141" s="343"/>
      <c r="G141" s="347" t="s">
        <v>675</v>
      </c>
      <c r="H141" s="343"/>
      <c r="I141" s="343"/>
      <c r="J141" s="343"/>
      <c r="K141" s="343"/>
      <c r="L141" s="347"/>
      <c r="M141" s="343">
        <v>0.09</v>
      </c>
      <c r="N141" s="343">
        <v>0.09</v>
      </c>
      <c r="O141" s="343">
        <v>0.09</v>
      </c>
      <c r="P141" s="343">
        <v>0.09</v>
      </c>
      <c r="Q141" s="343">
        <v>0.09</v>
      </c>
      <c r="R141" s="343">
        <v>0.09</v>
      </c>
      <c r="S141" s="348">
        <v>1</v>
      </c>
      <c r="T141" s="343"/>
      <c r="U141" s="343"/>
      <c r="V141" s="343"/>
      <c r="W141" s="343"/>
      <c r="X141" s="343"/>
      <c r="Y141" s="343"/>
      <c r="Z141" s="343"/>
      <c r="AA141" s="348"/>
      <c r="AB141" s="343"/>
      <c r="AC141" s="343"/>
      <c r="AD141" s="343"/>
      <c r="AE141" s="343"/>
      <c r="AF141" s="348"/>
      <c r="AG141" s="343"/>
      <c r="AH141" s="343"/>
      <c r="AI141" s="343"/>
      <c r="AJ141" s="343"/>
      <c r="AK141" s="343"/>
    </row>
    <row r="142" spans="2:37" ht="12.75" customHeight="1">
      <c r="B142" s="343"/>
      <c r="C142" s="343"/>
      <c r="D142" s="343" t="s">
        <v>305</v>
      </c>
      <c r="E142" s="343" t="s">
        <v>59</v>
      </c>
      <c r="F142" s="343"/>
      <c r="G142" s="347" t="s">
        <v>675</v>
      </c>
      <c r="H142" s="343"/>
      <c r="I142" s="343"/>
      <c r="J142" s="343"/>
      <c r="K142" s="343"/>
      <c r="L142" s="347"/>
      <c r="M142" s="343">
        <v>0.05</v>
      </c>
      <c r="N142" s="343">
        <v>0.05</v>
      </c>
      <c r="O142" s="343">
        <v>0.05</v>
      </c>
      <c r="P142" s="343">
        <v>0.05</v>
      </c>
      <c r="Q142" s="343">
        <v>0.05</v>
      </c>
      <c r="R142" s="343">
        <v>0.05</v>
      </c>
      <c r="S142" s="348">
        <v>1</v>
      </c>
      <c r="T142" s="343"/>
      <c r="U142" s="343"/>
      <c r="V142" s="343"/>
      <c r="W142" s="343"/>
      <c r="X142" s="343"/>
      <c r="Y142" s="343"/>
      <c r="Z142" s="343"/>
      <c r="AA142" s="348"/>
      <c r="AB142" s="343"/>
      <c r="AC142" s="343"/>
      <c r="AD142" s="343"/>
      <c r="AE142" s="343"/>
      <c r="AF142" s="348"/>
      <c r="AG142" s="343"/>
      <c r="AH142" s="343"/>
      <c r="AI142" s="343"/>
      <c r="AJ142" s="343"/>
      <c r="AK142" s="343"/>
    </row>
    <row r="143" spans="2:37" ht="12.75" customHeight="1">
      <c r="B143" s="343"/>
      <c r="C143" s="343"/>
      <c r="D143" s="343" t="s">
        <v>305</v>
      </c>
      <c r="E143" s="343" t="s">
        <v>60</v>
      </c>
      <c r="F143" s="343"/>
      <c r="G143" s="347" t="s">
        <v>675</v>
      </c>
      <c r="H143" s="343"/>
      <c r="I143" s="343"/>
      <c r="J143" s="343"/>
      <c r="K143" s="343"/>
      <c r="L143" s="347"/>
      <c r="M143" s="343">
        <v>0.05</v>
      </c>
      <c r="N143" s="343">
        <v>0.05</v>
      </c>
      <c r="O143" s="343">
        <v>0.05</v>
      </c>
      <c r="P143" s="343">
        <v>0.05</v>
      </c>
      <c r="Q143" s="343">
        <v>0.05</v>
      </c>
      <c r="R143" s="343">
        <v>0.05</v>
      </c>
      <c r="S143" s="348">
        <v>1</v>
      </c>
      <c r="T143" s="343"/>
      <c r="U143" s="343"/>
      <c r="V143" s="343"/>
      <c r="W143" s="343"/>
      <c r="X143" s="343"/>
      <c r="Y143" s="343"/>
      <c r="Z143" s="343"/>
      <c r="AA143" s="348"/>
      <c r="AB143" s="343"/>
      <c r="AC143" s="343"/>
      <c r="AD143" s="343"/>
      <c r="AE143" s="343"/>
      <c r="AF143" s="348"/>
      <c r="AG143" s="343"/>
      <c r="AH143" s="343"/>
      <c r="AI143" s="343"/>
      <c r="AJ143" s="343"/>
      <c r="AK143" s="343"/>
    </row>
    <row r="144" spans="2:37" ht="12.75" customHeight="1">
      <c r="B144" s="342" t="s">
        <v>615</v>
      </c>
      <c r="C144" s="342" t="s">
        <v>616</v>
      </c>
      <c r="D144" s="342" t="s">
        <v>305</v>
      </c>
      <c r="E144" s="342" t="str">
        <f>+"ELC" &amp;  SUBSTITUTE(MID(B144,3, 3), "ELC","C")</f>
        <v>ELCDSL</v>
      </c>
      <c r="F144" s="342" t="s">
        <v>42</v>
      </c>
      <c r="G144" s="349" t="s">
        <v>675</v>
      </c>
      <c r="H144" s="342">
        <v>0.26808935920047033</v>
      </c>
      <c r="I144" s="342" t="s">
        <v>48</v>
      </c>
      <c r="J144" s="342" t="s">
        <v>48</v>
      </c>
      <c r="K144" s="342" t="s">
        <v>48</v>
      </c>
      <c r="L144" s="349"/>
      <c r="M144" s="342"/>
      <c r="N144" s="342"/>
      <c r="O144" s="342"/>
      <c r="P144" s="342"/>
      <c r="Q144" s="342"/>
      <c r="R144" s="342"/>
      <c r="S144" s="350"/>
      <c r="T144" s="342"/>
      <c r="U144" s="342">
        <v>63</v>
      </c>
      <c r="V144" s="342">
        <v>63</v>
      </c>
      <c r="W144" s="342">
        <v>63</v>
      </c>
      <c r="X144" s="342">
        <v>63</v>
      </c>
      <c r="Y144" s="342">
        <v>63</v>
      </c>
      <c r="Z144" s="342">
        <v>0</v>
      </c>
      <c r="AA144" s="350">
        <v>0</v>
      </c>
      <c r="AB144" s="342">
        <v>9.0018756889934562E-2</v>
      </c>
      <c r="AC144" s="342">
        <v>3.864441583658806</v>
      </c>
      <c r="AD144" s="342">
        <f>3.6 * 8760 / 1000000</f>
        <v>3.1536000000000002E-2</v>
      </c>
      <c r="AE144" s="342">
        <v>0.97</v>
      </c>
      <c r="AF144" s="350">
        <v>1</v>
      </c>
      <c r="AG144" s="342"/>
      <c r="AH144" s="342"/>
      <c r="AI144" s="342"/>
      <c r="AJ144" s="342"/>
      <c r="AK144" s="342"/>
    </row>
    <row r="145" spans="2:37" ht="12.75" customHeight="1">
      <c r="B145" s="343" t="s">
        <v>88</v>
      </c>
      <c r="C145" s="343" t="s">
        <v>89</v>
      </c>
      <c r="D145" s="343" t="s">
        <v>305</v>
      </c>
      <c r="E145" s="343" t="s">
        <v>74</v>
      </c>
      <c r="F145" s="343" t="s">
        <v>42</v>
      </c>
      <c r="G145" s="347" t="s">
        <v>675</v>
      </c>
      <c r="H145" s="343">
        <v>0.42170027094643792</v>
      </c>
      <c r="I145" s="343" t="s">
        <v>48</v>
      </c>
      <c r="J145" s="343">
        <v>1.0585243492791654</v>
      </c>
      <c r="K145" s="343" t="s">
        <v>48</v>
      </c>
      <c r="L145" s="347"/>
      <c r="M145" s="343">
        <v>1</v>
      </c>
      <c r="N145" s="343">
        <v>1</v>
      </c>
      <c r="O145" s="343">
        <v>1</v>
      </c>
      <c r="P145" s="343" t="s">
        <v>48</v>
      </c>
      <c r="Q145" s="343">
        <v>1</v>
      </c>
      <c r="R145" s="343">
        <v>1</v>
      </c>
      <c r="S145" s="348">
        <v>1</v>
      </c>
      <c r="T145" s="343"/>
      <c r="U145" s="343">
        <v>279.61447496251355</v>
      </c>
      <c r="V145" s="343">
        <v>279.61447496251355</v>
      </c>
      <c r="W145" s="343">
        <v>71.584643596472631</v>
      </c>
      <c r="X145" s="343">
        <v>22.700000000000003</v>
      </c>
      <c r="Y145" s="343">
        <v>22.700000000000003</v>
      </c>
      <c r="Z145" s="343">
        <v>0</v>
      </c>
      <c r="AA145" s="348">
        <v>0</v>
      </c>
      <c r="AB145" s="343">
        <v>0.19422916125273174</v>
      </c>
      <c r="AC145" s="343">
        <v>5.0832767224049729</v>
      </c>
      <c r="AD145" s="343">
        <f>3.6 * 8760 / 1000000</f>
        <v>3.1536000000000002E-2</v>
      </c>
      <c r="AE145" s="343">
        <v>0.95659560708182112</v>
      </c>
      <c r="AF145" s="348">
        <v>1</v>
      </c>
      <c r="AG145" s="343"/>
      <c r="AH145" s="343"/>
      <c r="AI145" s="343"/>
      <c r="AJ145" s="343"/>
      <c r="AK145" s="343"/>
    </row>
    <row r="146" spans="2:37" ht="12.75" customHeight="1">
      <c r="B146" s="343"/>
      <c r="C146" s="343"/>
      <c r="D146" s="343" t="s">
        <v>305</v>
      </c>
      <c r="E146" s="343" t="s">
        <v>75</v>
      </c>
      <c r="F146" s="343" t="s">
        <v>63</v>
      </c>
      <c r="G146" s="347" t="s">
        <v>675</v>
      </c>
      <c r="H146" s="343"/>
      <c r="I146" s="343"/>
      <c r="J146" s="343"/>
      <c r="K146" s="343"/>
      <c r="L146" s="347"/>
      <c r="M146" s="343">
        <v>1</v>
      </c>
      <c r="N146" s="343">
        <v>1</v>
      </c>
      <c r="O146" s="343">
        <v>1</v>
      </c>
      <c r="P146" s="343">
        <v>0.1</v>
      </c>
      <c r="Q146" s="343">
        <v>1</v>
      </c>
      <c r="R146" s="343">
        <v>1</v>
      </c>
      <c r="S146" s="348">
        <v>1</v>
      </c>
      <c r="T146" s="343">
        <v>295.97873015873017</v>
      </c>
      <c r="U146" s="343"/>
      <c r="V146" s="343"/>
      <c r="W146" s="343"/>
      <c r="X146" s="343"/>
      <c r="Y146" s="343"/>
      <c r="Z146" s="343"/>
      <c r="AA146" s="348"/>
      <c r="AB146" s="343"/>
      <c r="AC146" s="343"/>
      <c r="AD146" s="343"/>
      <c r="AE146" s="343"/>
      <c r="AF146" s="348"/>
      <c r="AG146" s="343"/>
      <c r="AH146" s="343"/>
      <c r="AI146" s="343"/>
      <c r="AJ146" s="343"/>
      <c r="AK146" s="343"/>
    </row>
    <row r="147" spans="2:37" ht="12.75" customHeight="1">
      <c r="B147" s="342" t="s">
        <v>617</v>
      </c>
      <c r="C147" s="342" t="s">
        <v>618</v>
      </c>
      <c r="D147" s="342" t="s">
        <v>305</v>
      </c>
      <c r="E147" s="342" t="str">
        <f>+"ELC" &amp;  SUBSTITUTE(MID(B147,3, 3), "ELC","C")</f>
        <v>ELCDSL</v>
      </c>
      <c r="F147" s="342" t="s">
        <v>42</v>
      </c>
      <c r="G147" s="349" t="s">
        <v>675</v>
      </c>
      <c r="H147" s="342">
        <v>0.36994219653179189</v>
      </c>
      <c r="I147" s="342" t="s">
        <v>48</v>
      </c>
      <c r="J147" s="342" t="s">
        <v>48</v>
      </c>
      <c r="K147" s="342" t="s">
        <v>48</v>
      </c>
      <c r="L147" s="349"/>
      <c r="M147" s="342"/>
      <c r="N147" s="342"/>
      <c r="O147" s="342"/>
      <c r="P147" s="342"/>
      <c r="Q147" s="342"/>
      <c r="R147" s="342"/>
      <c r="S147" s="350"/>
      <c r="T147" s="342"/>
      <c r="U147" s="342">
        <v>1.4</v>
      </c>
      <c r="V147" s="342">
        <v>1.4</v>
      </c>
      <c r="W147" s="342">
        <v>1.4</v>
      </c>
      <c r="X147" s="342">
        <v>1.4</v>
      </c>
      <c r="Y147" s="342">
        <v>1.4</v>
      </c>
      <c r="Z147" s="342">
        <v>0</v>
      </c>
      <c r="AA147" s="350">
        <v>0</v>
      </c>
      <c r="AB147" s="342">
        <v>0</v>
      </c>
      <c r="AC147" s="342">
        <v>20.913448570388837</v>
      </c>
      <c r="AD147" s="342">
        <f>3.6 * 8760 / 1000000</f>
        <v>3.1536000000000002E-2</v>
      </c>
      <c r="AE147" s="342">
        <v>0.97</v>
      </c>
      <c r="AF147" s="350">
        <v>1</v>
      </c>
      <c r="AG147" s="342"/>
      <c r="AH147" s="342"/>
      <c r="AI147" s="342"/>
      <c r="AJ147" s="342"/>
      <c r="AK147" s="342"/>
    </row>
    <row r="148" spans="2:37" ht="12.75" customHeight="1">
      <c r="B148" s="343" t="s">
        <v>619</v>
      </c>
      <c r="C148" s="343" t="s">
        <v>620</v>
      </c>
      <c r="D148" s="343" t="s">
        <v>305</v>
      </c>
      <c r="E148" s="343" t="s">
        <v>50</v>
      </c>
      <c r="F148" s="343" t="s">
        <v>42</v>
      </c>
      <c r="G148" s="347" t="s">
        <v>675</v>
      </c>
      <c r="H148" s="343">
        <v>0.39920948616600799</v>
      </c>
      <c r="I148" s="343" t="s">
        <v>48</v>
      </c>
      <c r="J148" s="343" t="s">
        <v>48</v>
      </c>
      <c r="K148" s="343" t="s">
        <v>48</v>
      </c>
      <c r="L148" s="347"/>
      <c r="M148" s="343">
        <v>1</v>
      </c>
      <c r="N148" s="343">
        <v>1</v>
      </c>
      <c r="O148" s="343">
        <v>1</v>
      </c>
      <c r="P148" s="343" t="s">
        <v>48</v>
      </c>
      <c r="Q148" s="343">
        <v>1</v>
      </c>
      <c r="R148" s="343">
        <v>1</v>
      </c>
      <c r="S148" s="348">
        <v>1</v>
      </c>
      <c r="T148" s="343"/>
      <c r="U148" s="343">
        <v>22.4</v>
      </c>
      <c r="V148" s="343">
        <v>22.4</v>
      </c>
      <c r="W148" s="343">
        <v>22.4</v>
      </c>
      <c r="X148" s="343">
        <v>22.4</v>
      </c>
      <c r="Y148" s="343">
        <v>22.4</v>
      </c>
      <c r="Z148" s="343">
        <v>0</v>
      </c>
      <c r="AA148" s="348">
        <v>0</v>
      </c>
      <c r="AB148" s="343">
        <v>0</v>
      </c>
      <c r="AC148" s="343">
        <v>20.913448570388837</v>
      </c>
      <c r="AD148" s="343">
        <f>3.6 * 8760 / 1000000</f>
        <v>3.1536000000000002E-2</v>
      </c>
      <c r="AE148" s="343">
        <v>0.97</v>
      </c>
      <c r="AF148" s="348">
        <v>1</v>
      </c>
      <c r="AG148" s="343"/>
      <c r="AH148" s="343"/>
      <c r="AI148" s="343"/>
      <c r="AJ148" s="343"/>
      <c r="AK148" s="343"/>
    </row>
    <row r="149" spans="2:37" ht="12.75" customHeight="1">
      <c r="B149" s="342" t="s">
        <v>621</v>
      </c>
      <c r="C149" s="342" t="s">
        <v>622</v>
      </c>
      <c r="D149" s="342" t="s">
        <v>305</v>
      </c>
      <c r="E149" s="342" t="str">
        <f>+"ELC" &amp;  SUBSTITUTE(MID(B149,3, 3), "ELC","C")</f>
        <v>ELCDSL</v>
      </c>
      <c r="F149" s="342" t="s">
        <v>42</v>
      </c>
      <c r="G149" s="349" t="s">
        <v>675</v>
      </c>
      <c r="H149" s="342">
        <v>0.35</v>
      </c>
      <c r="I149" s="342" t="s">
        <v>48</v>
      </c>
      <c r="J149" s="342">
        <v>0.65</v>
      </c>
      <c r="K149" s="342" t="s">
        <v>48</v>
      </c>
      <c r="L149" s="349"/>
      <c r="M149" s="342"/>
      <c r="N149" s="342"/>
      <c r="O149" s="342"/>
      <c r="P149" s="342"/>
      <c r="Q149" s="342"/>
      <c r="R149" s="342"/>
      <c r="S149" s="350"/>
      <c r="T149" s="342"/>
      <c r="U149" s="342">
        <v>16</v>
      </c>
      <c r="V149" s="342">
        <v>16</v>
      </c>
      <c r="W149" s="342">
        <v>16</v>
      </c>
      <c r="X149" s="342">
        <v>16</v>
      </c>
      <c r="Y149" s="342">
        <v>16</v>
      </c>
      <c r="Z149" s="342">
        <v>0</v>
      </c>
      <c r="AA149" s="350">
        <v>0</v>
      </c>
      <c r="AB149" s="342">
        <v>8.1835233536304147E-2</v>
      </c>
      <c r="AC149" s="342">
        <v>11.452756890185416</v>
      </c>
      <c r="AD149" s="342">
        <f>3.6 * 8760 / 1000000</f>
        <v>3.1536000000000002E-2</v>
      </c>
      <c r="AE149" s="342">
        <v>0.97</v>
      </c>
      <c r="AF149" s="350">
        <v>1</v>
      </c>
      <c r="AG149" s="342"/>
      <c r="AH149" s="342"/>
      <c r="AI149" s="342"/>
      <c r="AJ149" s="342"/>
      <c r="AK149" s="342"/>
    </row>
    <row r="150" spans="2:37" ht="12.75" customHeight="1">
      <c r="B150" s="342"/>
      <c r="C150" s="342"/>
      <c r="D150" s="342" t="s">
        <v>305</v>
      </c>
      <c r="E150" s="342"/>
      <c r="F150" s="342" t="s">
        <v>54</v>
      </c>
      <c r="G150" s="349" t="s">
        <v>676</v>
      </c>
      <c r="H150" s="342"/>
      <c r="I150" s="342"/>
      <c r="J150" s="342"/>
      <c r="K150" s="342"/>
      <c r="L150" s="349"/>
      <c r="M150" s="342"/>
      <c r="N150" s="342"/>
      <c r="O150" s="342"/>
      <c r="P150" s="342"/>
      <c r="Q150" s="342"/>
      <c r="R150" s="342"/>
      <c r="S150" s="350"/>
      <c r="T150" s="342">
        <v>10.4</v>
      </c>
      <c r="U150" s="342"/>
      <c r="V150" s="342"/>
      <c r="W150" s="342"/>
      <c r="X150" s="342"/>
      <c r="Y150" s="342"/>
      <c r="Z150" s="342"/>
      <c r="AA150" s="350"/>
      <c r="AB150" s="342"/>
      <c r="AC150" s="342"/>
      <c r="AD150" s="342"/>
      <c r="AE150" s="342"/>
      <c r="AF150" s="350"/>
      <c r="AG150" s="342"/>
      <c r="AH150" s="342"/>
      <c r="AI150" s="342"/>
      <c r="AJ150" s="342"/>
      <c r="AK150" s="342"/>
    </row>
    <row r="151" spans="2:37" ht="12.75" customHeight="1">
      <c r="B151" s="343" t="s">
        <v>90</v>
      </c>
      <c r="C151" s="343" t="s">
        <v>91</v>
      </c>
      <c r="D151" s="343" t="s">
        <v>305</v>
      </c>
      <c r="E151" s="343" t="str">
        <f>+"ELC" &amp;  SUBSTITUTE(MID(B151,3, 3), "ELC","C")</f>
        <v>ELCBGA</v>
      </c>
      <c r="F151" s="343" t="s">
        <v>42</v>
      </c>
      <c r="G151" s="347" t="s">
        <v>676</v>
      </c>
      <c r="H151" s="343">
        <v>0.38268524656503611</v>
      </c>
      <c r="I151" s="343" t="s">
        <v>48</v>
      </c>
      <c r="J151" s="343">
        <v>0.96558120527429925</v>
      </c>
      <c r="K151" s="343" t="s">
        <v>48</v>
      </c>
      <c r="L151" s="347"/>
      <c r="M151" s="343"/>
      <c r="N151" s="343"/>
      <c r="O151" s="343"/>
      <c r="P151" s="343"/>
      <c r="Q151" s="343"/>
      <c r="R151" s="343"/>
      <c r="S151" s="348"/>
      <c r="T151" s="343"/>
      <c r="U151" s="343">
        <v>10.670000000000002</v>
      </c>
      <c r="V151" s="343">
        <v>10.670000000000002</v>
      </c>
      <c r="W151" s="343">
        <v>10.670000000000002</v>
      </c>
      <c r="X151" s="343">
        <v>10.670000000000002</v>
      </c>
      <c r="Y151" s="343">
        <v>10.670000000000002</v>
      </c>
      <c r="Z151" s="343">
        <v>0</v>
      </c>
      <c r="AA151" s="348">
        <v>0</v>
      </c>
      <c r="AB151" s="343">
        <v>8.1835233536304133E-2</v>
      </c>
      <c r="AC151" s="343">
        <v>11.452756890185416</v>
      </c>
      <c r="AD151" s="343">
        <f>3.6 * 8760 / 1000000</f>
        <v>3.1536000000000002E-2</v>
      </c>
      <c r="AE151" s="343">
        <v>0.97</v>
      </c>
      <c r="AF151" s="348">
        <v>1</v>
      </c>
      <c r="AG151" s="343"/>
      <c r="AH151" s="343"/>
      <c r="AI151" s="343"/>
      <c r="AJ151" s="343"/>
      <c r="AK151" s="343"/>
    </row>
    <row r="152" spans="2:37" ht="12.75" customHeight="1">
      <c r="B152" s="343"/>
      <c r="C152" s="343"/>
      <c r="D152" s="343" t="s">
        <v>305</v>
      </c>
      <c r="E152" s="343"/>
      <c r="F152" s="343" t="s">
        <v>54</v>
      </c>
      <c r="G152" s="347" t="s">
        <v>676</v>
      </c>
      <c r="H152" s="343"/>
      <c r="I152" s="343"/>
      <c r="J152" s="343"/>
      <c r="K152" s="343"/>
      <c r="L152" s="347"/>
      <c r="M152" s="343"/>
      <c r="N152" s="343"/>
      <c r="O152" s="343"/>
      <c r="P152" s="343"/>
      <c r="Q152" s="343"/>
      <c r="R152" s="343"/>
      <c r="S152" s="348"/>
      <c r="T152" s="343">
        <v>10.302751460276776</v>
      </c>
      <c r="U152" s="343"/>
      <c r="V152" s="343"/>
      <c r="W152" s="343"/>
      <c r="X152" s="343"/>
      <c r="Y152" s="343"/>
      <c r="Z152" s="343"/>
      <c r="AA152" s="348"/>
      <c r="AB152" s="343"/>
      <c r="AC152" s="343"/>
      <c r="AD152" s="343"/>
      <c r="AE152" s="343"/>
      <c r="AF152" s="348"/>
      <c r="AG152" s="343"/>
      <c r="AH152" s="343"/>
      <c r="AI152" s="343"/>
      <c r="AJ152" s="343"/>
      <c r="AK152" s="343"/>
    </row>
    <row r="153" spans="2:37" ht="12.75" customHeight="1">
      <c r="B153" s="342" t="s">
        <v>324</v>
      </c>
      <c r="C153" s="342" t="s">
        <v>325</v>
      </c>
      <c r="D153" s="342" t="s">
        <v>305</v>
      </c>
      <c r="E153" s="342" t="s">
        <v>74</v>
      </c>
      <c r="F153" s="342" t="s">
        <v>42</v>
      </c>
      <c r="G153" s="349" t="s">
        <v>676</v>
      </c>
      <c r="H153" s="342">
        <v>0.3783445470192458</v>
      </c>
      <c r="I153" s="342" t="s">
        <v>48</v>
      </c>
      <c r="J153" s="342">
        <v>1.3121287314835701</v>
      </c>
      <c r="K153" s="342" t="s">
        <v>48</v>
      </c>
      <c r="L153" s="349"/>
      <c r="M153" s="342">
        <v>1</v>
      </c>
      <c r="N153" s="342">
        <v>1</v>
      </c>
      <c r="O153" s="342">
        <v>1</v>
      </c>
      <c r="P153" s="342" t="s">
        <v>48</v>
      </c>
      <c r="Q153" s="342">
        <v>1</v>
      </c>
      <c r="R153" s="342">
        <v>1</v>
      </c>
      <c r="S153" s="350">
        <v>1</v>
      </c>
      <c r="T153" s="342"/>
      <c r="U153" s="342">
        <v>3.7</v>
      </c>
      <c r="V153" s="342">
        <v>3.7</v>
      </c>
      <c r="W153" s="342">
        <v>3.7</v>
      </c>
      <c r="X153" s="342">
        <v>3.7</v>
      </c>
      <c r="Y153" s="342">
        <v>3.7</v>
      </c>
      <c r="Z153" s="342">
        <v>0</v>
      </c>
      <c r="AA153" s="350">
        <v>0</v>
      </c>
      <c r="AB153" s="342">
        <v>8.1835233536304147E-2</v>
      </c>
      <c r="AC153" s="342">
        <v>11.452756890185416</v>
      </c>
      <c r="AD153" s="342">
        <f>3.6 * 8760 / 1000000</f>
        <v>3.1536000000000002E-2</v>
      </c>
      <c r="AE153" s="342">
        <v>0.97</v>
      </c>
      <c r="AF153" s="350">
        <v>1</v>
      </c>
      <c r="AG153" s="342"/>
      <c r="AH153" s="342"/>
      <c r="AI153" s="342"/>
      <c r="AJ153" s="342"/>
      <c r="AK153" s="342"/>
    </row>
    <row r="154" spans="2:37" ht="12.75" customHeight="1">
      <c r="B154" s="342"/>
      <c r="C154" s="342"/>
      <c r="D154" s="342" t="s">
        <v>305</v>
      </c>
      <c r="E154" s="342" t="s">
        <v>75</v>
      </c>
      <c r="F154" s="342" t="s">
        <v>54</v>
      </c>
      <c r="G154" s="349" t="s">
        <v>676</v>
      </c>
      <c r="H154" s="342"/>
      <c r="I154" s="342"/>
      <c r="J154" s="342"/>
      <c r="K154" s="342"/>
      <c r="L154" s="349"/>
      <c r="M154" s="342">
        <v>1</v>
      </c>
      <c r="N154" s="342">
        <v>1</v>
      </c>
      <c r="O154" s="342">
        <v>1</v>
      </c>
      <c r="P154" s="342">
        <v>0.1</v>
      </c>
      <c r="Q154" s="342">
        <v>1</v>
      </c>
      <c r="R154" s="342">
        <v>1</v>
      </c>
      <c r="S154" s="350">
        <v>1</v>
      </c>
      <c r="T154" s="342">
        <v>4.85487630648921</v>
      </c>
      <c r="U154" s="342"/>
      <c r="V154" s="342"/>
      <c r="W154" s="342"/>
      <c r="X154" s="342"/>
      <c r="Y154" s="342"/>
      <c r="Z154" s="342"/>
      <c r="AA154" s="350"/>
      <c r="AB154" s="342"/>
      <c r="AC154" s="342"/>
      <c r="AD154" s="342"/>
      <c r="AE154" s="342"/>
      <c r="AF154" s="350"/>
      <c r="AG154" s="342"/>
      <c r="AH154" s="342"/>
      <c r="AI154" s="342"/>
      <c r="AJ154" s="342"/>
      <c r="AK154" s="342"/>
    </row>
    <row r="155" spans="2:37" ht="12.75" customHeight="1">
      <c r="B155" s="343" t="s">
        <v>623</v>
      </c>
      <c r="C155" s="343" t="s">
        <v>624</v>
      </c>
      <c r="D155" s="343" t="s">
        <v>305</v>
      </c>
      <c r="E155" s="343" t="str">
        <f>+"ELC" &amp;  SUBSTITUTE(MID(B155,3, 3), "ELC","C")</f>
        <v>ELCDSL</v>
      </c>
      <c r="F155" s="343" t="s">
        <v>42</v>
      </c>
      <c r="G155" s="347" t="s">
        <v>676</v>
      </c>
      <c r="H155" s="343">
        <v>0.3931845389396349</v>
      </c>
      <c r="I155" s="343" t="s">
        <v>48</v>
      </c>
      <c r="J155" s="343">
        <v>1.25</v>
      </c>
      <c r="K155" s="343" t="s">
        <v>48</v>
      </c>
      <c r="L155" s="347"/>
      <c r="M155" s="343"/>
      <c r="N155" s="343"/>
      <c r="O155" s="343"/>
      <c r="P155" s="343"/>
      <c r="Q155" s="343"/>
      <c r="R155" s="343"/>
      <c r="S155" s="348"/>
      <c r="T155" s="343"/>
      <c r="U155" s="343">
        <v>27.34</v>
      </c>
      <c r="V155" s="343">
        <v>27.34</v>
      </c>
      <c r="W155" s="343">
        <v>27.34</v>
      </c>
      <c r="X155" s="343">
        <v>27.34</v>
      </c>
      <c r="Y155" s="343">
        <v>27.34</v>
      </c>
      <c r="Z155" s="343">
        <v>0</v>
      </c>
      <c r="AA155" s="348">
        <v>0</v>
      </c>
      <c r="AB155" s="343">
        <v>8.1835233536304147E-2</v>
      </c>
      <c r="AC155" s="343">
        <v>11.452756890185418</v>
      </c>
      <c r="AD155" s="343">
        <f>3.6 * 8760 / 1000000</f>
        <v>3.1536000000000002E-2</v>
      </c>
      <c r="AE155" s="343">
        <v>0.97</v>
      </c>
      <c r="AF155" s="348">
        <v>1</v>
      </c>
      <c r="AG155" s="343"/>
      <c r="AH155" s="343"/>
      <c r="AI155" s="343"/>
      <c r="AJ155" s="343"/>
      <c r="AK155" s="343"/>
    </row>
    <row r="156" spans="2:37" ht="12.75" customHeight="1">
      <c r="B156" s="343"/>
      <c r="C156" s="343"/>
      <c r="D156" s="343" t="s">
        <v>305</v>
      </c>
      <c r="E156" s="343"/>
      <c r="F156" s="343" t="s">
        <v>63</v>
      </c>
      <c r="G156" s="347" t="s">
        <v>676</v>
      </c>
      <c r="H156" s="343"/>
      <c r="I156" s="343"/>
      <c r="J156" s="343"/>
      <c r="K156" s="343"/>
      <c r="L156" s="347"/>
      <c r="M156" s="343"/>
      <c r="N156" s="343"/>
      <c r="O156" s="343"/>
      <c r="P156" s="343"/>
      <c r="Q156" s="343"/>
      <c r="R156" s="343"/>
      <c r="S156" s="348"/>
      <c r="T156" s="343">
        <v>34.174999999999997</v>
      </c>
      <c r="U156" s="343"/>
      <c r="V156" s="343"/>
      <c r="W156" s="343"/>
      <c r="X156" s="343"/>
      <c r="Y156" s="343"/>
      <c r="Z156" s="343"/>
      <c r="AA156" s="348"/>
      <c r="AB156" s="343"/>
      <c r="AC156" s="343"/>
      <c r="AD156" s="343"/>
      <c r="AE156" s="343"/>
      <c r="AF156" s="348"/>
      <c r="AG156" s="343"/>
      <c r="AH156" s="343"/>
      <c r="AI156" s="343"/>
      <c r="AJ156" s="343"/>
      <c r="AK156" s="343"/>
    </row>
    <row r="157" spans="2:37" ht="12.75" customHeight="1">
      <c r="B157" s="342" t="s">
        <v>326</v>
      </c>
      <c r="C157" s="342" t="s">
        <v>327</v>
      </c>
      <c r="D157" s="342" t="s">
        <v>305</v>
      </c>
      <c r="E157" s="342" t="str">
        <f>+"ELC" &amp;  SUBSTITUTE(MID(B157,3, 3), "ELC","C")</f>
        <v>ELCBGA</v>
      </c>
      <c r="F157" s="342" t="s">
        <v>42</v>
      </c>
      <c r="G157" s="349" t="s">
        <v>676</v>
      </c>
      <c r="H157" s="342">
        <v>0.39031482898642206</v>
      </c>
      <c r="I157" s="342" t="s">
        <v>48</v>
      </c>
      <c r="J157" s="342">
        <v>1.1726346825904463</v>
      </c>
      <c r="K157" s="342" t="s">
        <v>48</v>
      </c>
      <c r="L157" s="349"/>
      <c r="M157" s="342"/>
      <c r="N157" s="342"/>
      <c r="O157" s="342"/>
      <c r="P157" s="342"/>
      <c r="Q157" s="342"/>
      <c r="R157" s="342"/>
      <c r="S157" s="350"/>
      <c r="T157" s="342"/>
      <c r="U157" s="342">
        <v>29.988000000000003</v>
      </c>
      <c r="V157" s="342">
        <v>29.988000000000003</v>
      </c>
      <c r="W157" s="342">
        <v>29.988000000000003</v>
      </c>
      <c r="X157" s="342">
        <v>29.988000000000003</v>
      </c>
      <c r="Y157" s="342">
        <v>29.988000000000003</v>
      </c>
      <c r="Z157" s="342">
        <v>0</v>
      </c>
      <c r="AA157" s="350">
        <v>0</v>
      </c>
      <c r="AB157" s="342">
        <v>8.1835233536304147E-2</v>
      </c>
      <c r="AC157" s="342">
        <v>11.452756890185416</v>
      </c>
      <c r="AD157" s="342">
        <f>3.6 * 8760 / 1000000</f>
        <v>3.1536000000000002E-2</v>
      </c>
      <c r="AE157" s="342">
        <v>0.97</v>
      </c>
      <c r="AF157" s="350">
        <v>1</v>
      </c>
      <c r="AG157" s="342"/>
      <c r="AH157" s="342"/>
      <c r="AI157" s="342"/>
      <c r="AJ157" s="342"/>
      <c r="AK157" s="342"/>
    </row>
    <row r="158" spans="2:37" ht="12.75" customHeight="1">
      <c r="B158" s="342"/>
      <c r="C158" s="342"/>
      <c r="D158" s="342" t="s">
        <v>305</v>
      </c>
      <c r="E158" s="342"/>
      <c r="F158" s="342" t="s">
        <v>63</v>
      </c>
      <c r="G158" s="349" t="s">
        <v>676</v>
      </c>
      <c r="H158" s="342"/>
      <c r="I158" s="342"/>
      <c r="J158" s="342"/>
      <c r="K158" s="342"/>
      <c r="L158" s="349"/>
      <c r="M158" s="342"/>
      <c r="N158" s="342"/>
      <c r="O158" s="342"/>
      <c r="P158" s="342"/>
      <c r="Q158" s="342"/>
      <c r="R158" s="342"/>
      <c r="S158" s="350"/>
      <c r="T158" s="342">
        <v>35.164968861522311</v>
      </c>
      <c r="U158" s="342"/>
      <c r="V158" s="342"/>
      <c r="W158" s="342"/>
      <c r="X158" s="342"/>
      <c r="Y158" s="342"/>
      <c r="Z158" s="342"/>
      <c r="AA158" s="350"/>
      <c r="AB158" s="342"/>
      <c r="AC158" s="342"/>
      <c r="AD158" s="342"/>
      <c r="AE158" s="342"/>
      <c r="AF158" s="350"/>
      <c r="AG158" s="342"/>
      <c r="AH158" s="342"/>
      <c r="AI158" s="342"/>
      <c r="AJ158" s="342"/>
      <c r="AK158" s="342"/>
    </row>
    <row r="159" spans="2:37" ht="12.75" customHeight="1">
      <c r="B159" s="343" t="s">
        <v>328</v>
      </c>
      <c r="C159" s="343" t="s">
        <v>329</v>
      </c>
      <c r="D159" s="343" t="s">
        <v>305</v>
      </c>
      <c r="E159" s="343" t="str">
        <f>+"ELC" &amp;  SUBSTITUTE(MID(B159,3, 3), "ELC","C")</f>
        <v>ELCWPE</v>
      </c>
      <c r="F159" s="343" t="s">
        <v>42</v>
      </c>
      <c r="G159" s="347" t="s">
        <v>676</v>
      </c>
      <c r="H159" s="343">
        <v>0.27490775571914539</v>
      </c>
      <c r="I159" s="343" t="s">
        <v>48</v>
      </c>
      <c r="J159" s="343">
        <v>2.0895977372721561</v>
      </c>
      <c r="K159" s="343" t="s">
        <v>48</v>
      </c>
      <c r="L159" s="347"/>
      <c r="M159" s="343"/>
      <c r="N159" s="343"/>
      <c r="O159" s="343"/>
      <c r="P159" s="343"/>
      <c r="Q159" s="343"/>
      <c r="R159" s="343"/>
      <c r="S159" s="348"/>
      <c r="T159" s="343"/>
      <c r="U159" s="343">
        <v>5.3120271916499968</v>
      </c>
      <c r="V159" s="343">
        <v>5.3120271916499968</v>
      </c>
      <c r="W159" s="343">
        <v>5.3120271916499968</v>
      </c>
      <c r="X159" s="343">
        <v>5.3120271916499968</v>
      </c>
      <c r="Y159" s="343">
        <v>5.3120271916499968</v>
      </c>
      <c r="Z159" s="343">
        <v>0</v>
      </c>
      <c r="AA159" s="348">
        <v>0</v>
      </c>
      <c r="AB159" s="343">
        <v>8.1835233536304147E-2</v>
      </c>
      <c r="AC159" s="343">
        <v>11.452756890185416</v>
      </c>
      <c r="AD159" s="343">
        <f>3.6 * 8760 / 1000000</f>
        <v>3.1536000000000002E-2</v>
      </c>
      <c r="AE159" s="343">
        <v>0.7</v>
      </c>
      <c r="AF159" s="348">
        <v>1</v>
      </c>
      <c r="AG159" s="343"/>
      <c r="AH159" s="343"/>
      <c r="AI159" s="343"/>
      <c r="AJ159" s="343"/>
      <c r="AK159" s="343"/>
    </row>
    <row r="160" spans="2:37" ht="12.75" customHeight="1">
      <c r="B160" s="343"/>
      <c r="C160" s="343"/>
      <c r="D160" s="343" t="s">
        <v>305</v>
      </c>
      <c r="E160" s="343"/>
      <c r="F160" s="343" t="s">
        <v>63</v>
      </c>
      <c r="G160" s="347" t="s">
        <v>676</v>
      </c>
      <c r="H160" s="343"/>
      <c r="I160" s="343"/>
      <c r="J160" s="343"/>
      <c r="K160" s="343"/>
      <c r="L160" s="347"/>
      <c r="M160" s="343"/>
      <c r="N160" s="343"/>
      <c r="O160" s="343"/>
      <c r="P160" s="343"/>
      <c r="Q160" s="343"/>
      <c r="R160" s="343"/>
      <c r="S160" s="348"/>
      <c r="T160" s="343">
        <v>11.1</v>
      </c>
      <c r="U160" s="343"/>
      <c r="V160" s="343"/>
      <c r="W160" s="343"/>
      <c r="X160" s="343"/>
      <c r="Y160" s="343"/>
      <c r="Z160" s="343"/>
      <c r="AA160" s="348"/>
      <c r="AB160" s="343"/>
      <c r="AC160" s="343"/>
      <c r="AD160" s="343"/>
      <c r="AE160" s="343"/>
      <c r="AF160" s="348"/>
      <c r="AG160" s="343"/>
      <c r="AH160" s="343"/>
      <c r="AI160" s="343"/>
      <c r="AJ160" s="343"/>
      <c r="AK160" s="343"/>
    </row>
    <row r="161" spans="2:40" ht="12.75" customHeight="1">
      <c r="B161" s="342" t="s">
        <v>92</v>
      </c>
      <c r="C161" s="342" t="s">
        <v>93</v>
      </c>
      <c r="D161" s="342" t="s">
        <v>305</v>
      </c>
      <c r="E161" s="342" t="s">
        <v>74</v>
      </c>
      <c r="F161" s="342" t="s">
        <v>42</v>
      </c>
      <c r="G161" s="349" t="s">
        <v>676</v>
      </c>
      <c r="H161" s="342">
        <v>0.39246108743066255</v>
      </c>
      <c r="I161" s="342" t="s">
        <v>48</v>
      </c>
      <c r="J161" s="342">
        <v>1.3372036638768023</v>
      </c>
      <c r="K161" s="342" t="s">
        <v>48</v>
      </c>
      <c r="L161" s="349"/>
      <c r="M161" s="342">
        <v>1</v>
      </c>
      <c r="N161" s="342">
        <v>1</v>
      </c>
      <c r="O161" s="342">
        <v>1</v>
      </c>
      <c r="P161" s="342" t="s">
        <v>48</v>
      </c>
      <c r="Q161" s="342">
        <v>1</v>
      </c>
      <c r="R161" s="342">
        <v>1</v>
      </c>
      <c r="S161" s="350">
        <v>1</v>
      </c>
      <c r="T161" s="342"/>
      <c r="U161" s="342">
        <v>645.47196819652061</v>
      </c>
      <c r="V161" s="342">
        <v>645.47196819652061</v>
      </c>
      <c r="W161" s="342">
        <v>528.93616819652084</v>
      </c>
      <c r="X161" s="342">
        <v>331.4650681965208</v>
      </c>
      <c r="Y161" s="342">
        <v>331.4650681965208</v>
      </c>
      <c r="Z161" s="342">
        <v>0</v>
      </c>
      <c r="AA161" s="350">
        <v>0</v>
      </c>
      <c r="AB161" s="342">
        <v>8.1835233536304175E-2</v>
      </c>
      <c r="AC161" s="342">
        <v>11.452756890185423</v>
      </c>
      <c r="AD161" s="342">
        <f>3.6 * 8760 / 1000000</f>
        <v>3.1536000000000002E-2</v>
      </c>
      <c r="AE161" s="342">
        <v>0.97</v>
      </c>
      <c r="AF161" s="350">
        <v>1</v>
      </c>
      <c r="AG161" s="342"/>
      <c r="AH161" s="342"/>
      <c r="AI161" s="342"/>
      <c r="AJ161" s="342"/>
      <c r="AK161" s="342"/>
    </row>
    <row r="162" spans="2:40" ht="12.75" customHeight="1">
      <c r="B162" s="342"/>
      <c r="C162" s="342"/>
      <c r="D162" s="342" t="s">
        <v>305</v>
      </c>
      <c r="E162" s="342" t="s">
        <v>75</v>
      </c>
      <c r="F162" s="342" t="s">
        <v>63</v>
      </c>
      <c r="G162" s="349" t="s">
        <v>676</v>
      </c>
      <c r="H162" s="342"/>
      <c r="I162" s="342"/>
      <c r="J162" s="342"/>
      <c r="K162" s="342"/>
      <c r="L162" s="349"/>
      <c r="M162" s="342">
        <v>1</v>
      </c>
      <c r="N162" s="342">
        <v>1</v>
      </c>
      <c r="O162" s="342">
        <v>1</v>
      </c>
      <c r="P162" s="342">
        <v>0.1</v>
      </c>
      <c r="Q162" s="342">
        <v>1</v>
      </c>
      <c r="R162" s="342">
        <v>1</v>
      </c>
      <c r="S162" s="350">
        <v>1</v>
      </c>
      <c r="T162" s="342">
        <v>863.12748080215817</v>
      </c>
      <c r="U162" s="342"/>
      <c r="V162" s="342"/>
      <c r="W162" s="342"/>
      <c r="X162" s="342"/>
      <c r="Y162" s="342"/>
      <c r="Z162" s="342"/>
      <c r="AA162" s="350"/>
      <c r="AB162" s="342"/>
      <c r="AC162" s="342"/>
      <c r="AD162" s="342"/>
      <c r="AE162" s="342"/>
      <c r="AF162" s="350"/>
      <c r="AG162" s="342"/>
      <c r="AH162" s="342"/>
      <c r="AI162" s="342"/>
      <c r="AJ162" s="342"/>
      <c r="AK162" s="342"/>
    </row>
    <row r="163" spans="2:40" ht="12.75" customHeight="1">
      <c r="B163" s="343" t="s">
        <v>94</v>
      </c>
      <c r="C163" s="343" t="s">
        <v>625</v>
      </c>
      <c r="D163" s="343" t="s">
        <v>305</v>
      </c>
      <c r="E163" s="343" t="s">
        <v>49</v>
      </c>
      <c r="F163" s="343" t="s">
        <v>42</v>
      </c>
      <c r="G163" s="347" t="s">
        <v>676</v>
      </c>
      <c r="H163" s="343">
        <v>0.37100841365117621</v>
      </c>
      <c r="I163" s="343" t="s">
        <v>48</v>
      </c>
      <c r="J163" s="343">
        <v>1.5405570705103233</v>
      </c>
      <c r="K163" s="343" t="s">
        <v>48</v>
      </c>
      <c r="L163" s="347"/>
      <c r="M163" s="343">
        <v>0.75</v>
      </c>
      <c r="N163" s="343">
        <v>0.75</v>
      </c>
      <c r="O163" s="343">
        <v>0.75</v>
      </c>
      <c r="P163" s="343">
        <v>0.75</v>
      </c>
      <c r="Q163" s="343">
        <v>0.75</v>
      </c>
      <c r="R163" s="343">
        <v>0.75</v>
      </c>
      <c r="S163" s="348">
        <v>1</v>
      </c>
      <c r="T163" s="343"/>
      <c r="U163" s="343">
        <v>12.36</v>
      </c>
      <c r="V163" s="343">
        <v>12.36</v>
      </c>
      <c r="W163" s="343">
        <v>12.36</v>
      </c>
      <c r="X163" s="343">
        <v>12.36</v>
      </c>
      <c r="Y163" s="343">
        <v>12.36</v>
      </c>
      <c r="Z163" s="343">
        <v>0</v>
      </c>
      <c r="AA163" s="348">
        <v>0</v>
      </c>
      <c r="AB163" s="343">
        <v>8.1835233536304147E-2</v>
      </c>
      <c r="AC163" s="343">
        <v>11.452756890185416</v>
      </c>
      <c r="AD163" s="343">
        <f>3.6 * 8760 / 1000000</f>
        <v>3.1536000000000002E-2</v>
      </c>
      <c r="AE163" s="343">
        <v>0.97</v>
      </c>
      <c r="AF163" s="348">
        <v>1</v>
      </c>
      <c r="AG163" s="343"/>
      <c r="AH163" s="343"/>
      <c r="AI163" s="343"/>
      <c r="AJ163" s="343"/>
      <c r="AK163" s="343"/>
      <c r="AN163" s="261">
        <v>0.46786649477683695</v>
      </c>
    </row>
    <row r="164" spans="2:40" ht="12.75" customHeight="1">
      <c r="B164" s="343"/>
      <c r="C164" s="343"/>
      <c r="D164" s="343" t="s">
        <v>305</v>
      </c>
      <c r="E164" s="343" t="s">
        <v>47</v>
      </c>
      <c r="F164" s="343" t="s">
        <v>63</v>
      </c>
      <c r="G164" s="347" t="s">
        <v>676</v>
      </c>
      <c r="H164" s="343"/>
      <c r="I164" s="343"/>
      <c r="J164" s="343"/>
      <c r="K164" s="343"/>
      <c r="L164" s="347"/>
      <c r="M164" s="343">
        <v>0.25</v>
      </c>
      <c r="N164" s="343">
        <v>0.25</v>
      </c>
      <c r="O164" s="343">
        <v>0.25</v>
      </c>
      <c r="P164" s="343">
        <v>0.25</v>
      </c>
      <c r="Q164" s="343">
        <v>0.25</v>
      </c>
      <c r="R164" s="343">
        <v>0.25</v>
      </c>
      <c r="S164" s="348">
        <v>1</v>
      </c>
      <c r="T164" s="343">
        <v>19.041285391507596</v>
      </c>
      <c r="U164" s="343"/>
      <c r="V164" s="343"/>
      <c r="W164" s="343"/>
      <c r="X164" s="343"/>
      <c r="Y164" s="343"/>
      <c r="Z164" s="343"/>
      <c r="AA164" s="348"/>
      <c r="AB164" s="343"/>
      <c r="AC164" s="343"/>
      <c r="AD164" s="343"/>
      <c r="AE164" s="343"/>
      <c r="AF164" s="348"/>
      <c r="AG164" s="343"/>
      <c r="AH164" s="343"/>
      <c r="AI164" s="343"/>
      <c r="AJ164" s="343"/>
      <c r="AK164" s="343"/>
      <c r="AN164" s="264">
        <v>0.23888897819390964</v>
      </c>
    </row>
    <row r="165" spans="2:40" ht="12.75" customHeight="1">
      <c r="B165" s="343"/>
      <c r="C165" s="343"/>
      <c r="D165" s="343" t="s">
        <v>305</v>
      </c>
      <c r="E165" s="343" t="s">
        <v>59</v>
      </c>
      <c r="F165" s="343"/>
      <c r="G165" s="347" t="s">
        <v>676</v>
      </c>
      <c r="H165" s="343"/>
      <c r="I165" s="343"/>
      <c r="J165" s="343"/>
      <c r="K165" s="343"/>
      <c r="L165" s="347"/>
      <c r="M165" s="343">
        <v>0.02</v>
      </c>
      <c r="N165" s="343">
        <v>0.02</v>
      </c>
      <c r="O165" s="343">
        <v>0.02</v>
      </c>
      <c r="P165" s="343">
        <v>0.02</v>
      </c>
      <c r="Q165" s="343">
        <v>0.02</v>
      </c>
      <c r="R165" s="343">
        <v>0.02</v>
      </c>
      <c r="S165" s="348" t="s">
        <v>48</v>
      </c>
      <c r="T165" s="343"/>
      <c r="U165" s="343"/>
      <c r="V165" s="343"/>
      <c r="W165" s="343"/>
      <c r="X165" s="343"/>
      <c r="Y165" s="343"/>
      <c r="Z165" s="343"/>
      <c r="AA165" s="348"/>
      <c r="AB165" s="343"/>
      <c r="AC165" s="343"/>
      <c r="AD165" s="343"/>
      <c r="AE165" s="343"/>
      <c r="AF165" s="348"/>
      <c r="AG165" s="343"/>
      <c r="AH165" s="343"/>
      <c r="AI165" s="343"/>
      <c r="AJ165" s="343"/>
      <c r="AK165" s="343"/>
    </row>
    <row r="166" spans="2:40" ht="12.75" customHeight="1">
      <c r="B166" s="343"/>
      <c r="C166" s="343"/>
      <c r="D166" s="343" t="s">
        <v>305</v>
      </c>
      <c r="E166" s="343" t="s">
        <v>60</v>
      </c>
      <c r="F166" s="343"/>
      <c r="G166" s="347" t="s">
        <v>676</v>
      </c>
      <c r="H166" s="343"/>
      <c r="I166" s="343"/>
      <c r="J166" s="343"/>
      <c r="K166" s="343"/>
      <c r="L166" s="347"/>
      <c r="M166" s="343">
        <v>0.02</v>
      </c>
      <c r="N166" s="343">
        <v>0.02</v>
      </c>
      <c r="O166" s="343">
        <v>0.02</v>
      </c>
      <c r="P166" s="343">
        <v>0.02</v>
      </c>
      <c r="Q166" s="343">
        <v>0.02</v>
      </c>
      <c r="R166" s="343">
        <v>0.02</v>
      </c>
      <c r="S166" s="348" t="s">
        <v>48</v>
      </c>
      <c r="T166" s="343"/>
      <c r="Z166" s="343"/>
      <c r="AA166" s="348"/>
      <c r="AB166" s="343"/>
      <c r="AC166" s="343"/>
      <c r="AD166" s="343"/>
      <c r="AE166" s="343"/>
      <c r="AF166" s="348"/>
      <c r="AG166" s="343"/>
      <c r="AH166" s="343"/>
      <c r="AI166" s="343"/>
      <c r="AJ166" s="343"/>
      <c r="AK166" s="343"/>
    </row>
    <row r="167" spans="2:40" s="355" customFormat="1" ht="12.75" customHeight="1">
      <c r="B167" s="352" t="s">
        <v>95</v>
      </c>
      <c r="C167" s="352" t="s">
        <v>96</v>
      </c>
      <c r="D167" s="352" t="s">
        <v>305</v>
      </c>
      <c r="E167" s="352" t="str">
        <f>+"ELC" &amp;  SUBSTITUTE(MID(B167,3, 3), "ELC","C")</f>
        <v>ELCWIN</v>
      </c>
      <c r="F167" s="352" t="s">
        <v>42</v>
      </c>
      <c r="G167" s="353" t="s">
        <v>676</v>
      </c>
      <c r="H167" s="352">
        <v>1</v>
      </c>
      <c r="I167" s="352" t="s">
        <v>48</v>
      </c>
      <c r="J167" s="352" t="s">
        <v>48</v>
      </c>
      <c r="K167" s="352" t="s">
        <v>48</v>
      </c>
      <c r="L167" s="353"/>
      <c r="M167" s="352"/>
      <c r="N167" s="352"/>
      <c r="O167" s="352"/>
      <c r="P167" s="352"/>
      <c r="Q167" s="352"/>
      <c r="R167" s="352"/>
      <c r="S167" s="354"/>
      <c r="T167" s="352"/>
      <c r="U167" s="363">
        <v>439.8</v>
      </c>
      <c r="V167" s="363">
        <v>439.8</v>
      </c>
      <c r="W167" s="194">
        <f>V167</f>
        <v>439.8</v>
      </c>
      <c r="X167" s="363">
        <v>216.9</v>
      </c>
      <c r="Y167" s="363">
        <v>216.9</v>
      </c>
      <c r="Z167" s="352">
        <v>0</v>
      </c>
      <c r="AA167" s="354">
        <v>0</v>
      </c>
      <c r="AB167" s="352">
        <v>0</v>
      </c>
      <c r="AC167" s="352">
        <v>38.644415836588074</v>
      </c>
      <c r="AD167" s="352">
        <f t="shared" ref="AD167:AD177" si="15">3.6 * 8760 / 1000000</f>
        <v>3.1536000000000002E-2</v>
      </c>
      <c r="AE167" s="352">
        <v>0.46285819398200101</v>
      </c>
      <c r="AF167" s="354">
        <v>0.3</v>
      </c>
      <c r="AG167" s="352"/>
      <c r="AH167" s="352"/>
      <c r="AI167" s="352"/>
      <c r="AJ167" s="352"/>
      <c r="AK167" s="352"/>
    </row>
    <row r="168" spans="2:40" s="355" customFormat="1" ht="12.75" customHeight="1">
      <c r="B168" s="352" t="s">
        <v>98</v>
      </c>
      <c r="C168" s="352" t="s">
        <v>99</v>
      </c>
      <c r="D168" s="352" t="s">
        <v>305</v>
      </c>
      <c r="E168" s="352" t="str">
        <f>+"ELC" &amp;  SUBSTITUTE(MID(B168,3, 3), "ELC","C")</f>
        <v>ELCWIN</v>
      </c>
      <c r="F168" s="352" t="s">
        <v>42</v>
      </c>
      <c r="G168" s="353" t="s">
        <v>676</v>
      </c>
      <c r="H168" s="352">
        <v>1</v>
      </c>
      <c r="I168" s="352" t="s">
        <v>48</v>
      </c>
      <c r="J168" s="352" t="s">
        <v>48</v>
      </c>
      <c r="K168" s="352" t="s">
        <v>48</v>
      </c>
      <c r="L168" s="353"/>
      <c r="M168" s="352"/>
      <c r="N168" s="352"/>
      <c r="O168" s="352"/>
      <c r="P168" s="352"/>
      <c r="Q168" s="352"/>
      <c r="R168" s="352"/>
      <c r="S168" s="354"/>
      <c r="T168" s="352"/>
      <c r="U168" s="363">
        <v>2194</v>
      </c>
      <c r="V168" s="363">
        <v>2194</v>
      </c>
      <c r="W168" s="363">
        <v>2194</v>
      </c>
      <c r="X168" s="363">
        <v>1656.3049999999994</v>
      </c>
      <c r="Y168" s="363">
        <v>463.974999999999</v>
      </c>
      <c r="Z168" s="352">
        <v>0</v>
      </c>
      <c r="AA168" s="354">
        <v>0</v>
      </c>
      <c r="AB168" s="352">
        <v>0</v>
      </c>
      <c r="AC168" s="352">
        <v>20.458808384076033</v>
      </c>
      <c r="AD168" s="352">
        <f t="shared" si="15"/>
        <v>3.1536000000000002E-2</v>
      </c>
      <c r="AE168" s="352">
        <v>0.23847842641291339</v>
      </c>
      <c r="AF168" s="354">
        <v>0.3</v>
      </c>
      <c r="AG168" s="352"/>
      <c r="AH168" s="352"/>
      <c r="AI168" s="352"/>
      <c r="AJ168" s="352"/>
      <c r="AK168" s="352"/>
    </row>
    <row r="169" spans="2:40" s="370" customFormat="1" ht="12.75" customHeight="1">
      <c r="B169" s="343" t="s">
        <v>680</v>
      </c>
      <c r="C169" s="343" t="s">
        <v>681</v>
      </c>
      <c r="D169" s="343" t="s">
        <v>305</v>
      </c>
      <c r="E169" s="343" t="s">
        <v>122</v>
      </c>
      <c r="F169" s="373" t="s">
        <v>42</v>
      </c>
      <c r="G169" s="343" t="s">
        <v>676</v>
      </c>
      <c r="H169" s="343">
        <v>1</v>
      </c>
      <c r="I169" s="343"/>
      <c r="J169" s="343" t="s">
        <v>48</v>
      </c>
      <c r="K169" s="343" t="s">
        <v>48</v>
      </c>
      <c r="L169" s="373" t="s">
        <v>48</v>
      </c>
      <c r="M169" s="343"/>
      <c r="N169" s="343"/>
      <c r="O169" s="343"/>
      <c r="P169" s="343"/>
      <c r="Q169" s="343"/>
      <c r="R169" s="343"/>
      <c r="S169" s="373"/>
      <c r="T169" s="343"/>
      <c r="U169" s="375">
        <v>4.9799999999999995</v>
      </c>
      <c r="V169" s="375">
        <v>4.9799999999999995</v>
      </c>
      <c r="W169" s="375">
        <v>4.9799999999999995</v>
      </c>
      <c r="X169" s="375">
        <v>4.9799999999999995</v>
      </c>
      <c r="Y169" s="375">
        <v>4.9799999999999995</v>
      </c>
      <c r="Z169" s="375">
        <v>0.96</v>
      </c>
      <c r="AA169" s="376">
        <v>0</v>
      </c>
      <c r="AB169" s="374">
        <v>9.8574141601965301E-2</v>
      </c>
      <c r="AC169" s="377">
        <v>0</v>
      </c>
      <c r="AD169" s="378">
        <v>3.1536000000000002E-2</v>
      </c>
      <c r="AF169" s="377">
        <v>0.1</v>
      </c>
      <c r="AG169" s="377"/>
      <c r="AH169" s="377"/>
      <c r="AI169" s="377"/>
      <c r="AJ169" s="377"/>
      <c r="AK169" s="377"/>
      <c r="AN169" s="374">
        <v>0.11415525114155256</v>
      </c>
    </row>
    <row r="170" spans="2:40" ht="12.75" customHeight="1">
      <c r="B170" s="342" t="s">
        <v>330</v>
      </c>
      <c r="C170" s="342" t="s">
        <v>331</v>
      </c>
      <c r="D170" s="342" t="s">
        <v>305</v>
      </c>
      <c r="E170" s="342" t="str">
        <f>+"ELC" &amp;  SUBSTITUTE(MID(B170,3, 3), "ELC","C")</f>
        <v>ELCHYD</v>
      </c>
      <c r="F170" s="342" t="s">
        <v>42</v>
      </c>
      <c r="G170" s="349" t="s">
        <v>676</v>
      </c>
      <c r="H170" s="342">
        <v>1</v>
      </c>
      <c r="I170" s="342" t="s">
        <v>48</v>
      </c>
      <c r="J170" s="342" t="s">
        <v>48</v>
      </c>
      <c r="K170" s="342" t="s">
        <v>48</v>
      </c>
      <c r="L170" s="349"/>
      <c r="M170" s="342"/>
      <c r="N170" s="342"/>
      <c r="O170" s="342"/>
      <c r="P170" s="342"/>
      <c r="Q170" s="342"/>
      <c r="R170" s="342"/>
      <c r="S170" s="350"/>
      <c r="T170" s="342"/>
      <c r="U170" s="342">
        <v>8.6</v>
      </c>
      <c r="V170" s="342">
        <v>8.6</v>
      </c>
      <c r="W170" s="342">
        <v>8.6</v>
      </c>
      <c r="X170" s="342">
        <v>8.6</v>
      </c>
      <c r="Y170" s="342">
        <v>8.6</v>
      </c>
      <c r="Z170" s="342">
        <v>0</v>
      </c>
      <c r="AA170" s="350">
        <v>0</v>
      </c>
      <c r="AB170" s="342">
        <v>0.5</v>
      </c>
      <c r="AC170" s="342">
        <v>16.055555555555557</v>
      </c>
      <c r="AD170" s="342">
        <f t="shared" si="15"/>
        <v>3.1536000000000002E-2</v>
      </c>
      <c r="AE170" s="342">
        <v>0.19469443559520017</v>
      </c>
      <c r="AF170" s="350">
        <v>1</v>
      </c>
      <c r="AG170" s="342"/>
      <c r="AH170" s="342"/>
      <c r="AI170" s="342"/>
      <c r="AJ170" s="342"/>
      <c r="AK170" s="342"/>
    </row>
    <row r="171" spans="2:40" ht="12.75" customHeight="1">
      <c r="B171" s="343" t="s">
        <v>626</v>
      </c>
      <c r="C171" s="343" t="s">
        <v>627</v>
      </c>
      <c r="D171" s="343" t="s">
        <v>305</v>
      </c>
      <c r="E171" s="343" t="str">
        <f>+"ELC" &amp; SUBSTITUTE(MID(Tech!B171, 3, 3), "ELC","C")</f>
        <v>ELCDSL</v>
      </c>
      <c r="F171" s="343" t="s">
        <v>54</v>
      </c>
      <c r="G171" s="347" t="s">
        <v>676</v>
      </c>
      <c r="H171" s="343">
        <v>0.91560861670820903</v>
      </c>
      <c r="I171" s="343"/>
      <c r="J171" s="343"/>
      <c r="K171" s="343"/>
      <c r="L171" s="347"/>
      <c r="M171" s="343"/>
      <c r="N171" s="343"/>
      <c r="O171" s="343"/>
      <c r="P171" s="343"/>
      <c r="Q171" s="343"/>
      <c r="R171" s="343"/>
      <c r="S171" s="348"/>
      <c r="T171" s="343">
        <v>2063.1899999999996</v>
      </c>
      <c r="U171" s="343">
        <v>2063.1899999999996</v>
      </c>
      <c r="V171" s="343">
        <v>2063.1899999999996</v>
      </c>
      <c r="W171" s="343">
        <v>2063.1899999999996</v>
      </c>
      <c r="X171" s="343">
        <v>2063.1899999999996</v>
      </c>
      <c r="Y171" s="343">
        <v>2063.1899999999996</v>
      </c>
      <c r="Z171" s="343">
        <v>0</v>
      </c>
      <c r="AA171" s="348">
        <v>0</v>
      </c>
      <c r="AB171" s="343">
        <v>1.6367046707260829E-2</v>
      </c>
      <c r="AC171" s="343">
        <v>3.4994534942233213</v>
      </c>
      <c r="AD171" s="343">
        <f t="shared" si="15"/>
        <v>3.1536000000000002E-2</v>
      </c>
      <c r="AE171" s="343">
        <v>1</v>
      </c>
      <c r="AF171" s="348">
        <v>1</v>
      </c>
      <c r="AG171" s="343"/>
      <c r="AH171" s="343"/>
      <c r="AI171" s="343"/>
      <c r="AJ171" s="343"/>
      <c r="AK171" s="343"/>
    </row>
    <row r="172" spans="2:40" ht="12.75" customHeight="1">
      <c r="B172" s="342" t="s">
        <v>332</v>
      </c>
      <c r="C172" s="342" t="s">
        <v>333</v>
      </c>
      <c r="D172" s="342" t="s">
        <v>305</v>
      </c>
      <c r="E172" s="342" t="str">
        <f>+"ELC" &amp; SUBSTITUTE(MID(Tech!B172, 3, 3), "ELC","C")</f>
        <v>ELCBGA</v>
      </c>
      <c r="F172" s="342" t="s">
        <v>54</v>
      </c>
      <c r="G172" s="349" t="s">
        <v>676</v>
      </c>
      <c r="H172" s="342">
        <v>0.890625</v>
      </c>
      <c r="I172" s="342"/>
      <c r="J172" s="342"/>
      <c r="K172" s="342"/>
      <c r="L172" s="349"/>
      <c r="M172" s="342"/>
      <c r="N172" s="342"/>
      <c r="O172" s="342"/>
      <c r="P172" s="342"/>
      <c r="Q172" s="342"/>
      <c r="R172" s="342"/>
      <c r="S172" s="350"/>
      <c r="T172" s="342">
        <v>1.4</v>
      </c>
      <c r="U172" s="342">
        <v>1.4</v>
      </c>
      <c r="V172" s="342">
        <v>1.4</v>
      </c>
      <c r="W172" s="342">
        <v>1.4</v>
      </c>
      <c r="X172" s="342">
        <v>1.4</v>
      </c>
      <c r="Y172" s="342">
        <v>1.4</v>
      </c>
      <c r="Z172" s="342">
        <v>0</v>
      </c>
      <c r="AA172" s="350">
        <v>0</v>
      </c>
      <c r="AB172" s="342">
        <v>1.6367046707260829E-2</v>
      </c>
      <c r="AC172" s="342">
        <v>2.3329689961488813</v>
      </c>
      <c r="AD172" s="342">
        <f t="shared" si="15"/>
        <v>3.1536000000000002E-2</v>
      </c>
      <c r="AE172" s="342">
        <v>1</v>
      </c>
      <c r="AF172" s="350">
        <v>1</v>
      </c>
      <c r="AG172" s="342"/>
      <c r="AH172" s="342"/>
      <c r="AI172" s="342"/>
      <c r="AJ172" s="342"/>
      <c r="AK172" s="342"/>
    </row>
    <row r="173" spans="2:40" ht="12.75" customHeight="1">
      <c r="B173" s="343" t="s">
        <v>334</v>
      </c>
      <c r="C173" s="343" t="s">
        <v>335</v>
      </c>
      <c r="D173" s="343" t="s">
        <v>305</v>
      </c>
      <c r="E173" s="343" t="str">
        <f>+"ELC" &amp; SUBSTITUTE(MID(Tech!B173, 3, 3), "ELC","C")</f>
        <v>ELCWPE</v>
      </c>
      <c r="F173" s="343" t="s">
        <v>54</v>
      </c>
      <c r="G173" s="347" t="s">
        <v>676</v>
      </c>
      <c r="H173" s="343">
        <v>0.91334806643669675</v>
      </c>
      <c r="I173" s="343"/>
      <c r="J173" s="343"/>
      <c r="K173" s="343"/>
      <c r="L173" s="347"/>
      <c r="M173" s="343"/>
      <c r="N173" s="343"/>
      <c r="O173" s="343"/>
      <c r="P173" s="343"/>
      <c r="Q173" s="343"/>
      <c r="R173" s="343"/>
      <c r="S173" s="348"/>
      <c r="T173" s="343">
        <v>0.9</v>
      </c>
      <c r="U173" s="343">
        <v>0.9</v>
      </c>
      <c r="V173" s="343">
        <v>0.9</v>
      </c>
      <c r="W173" s="343">
        <v>0.9</v>
      </c>
      <c r="X173" s="343">
        <v>0.9</v>
      </c>
      <c r="Y173" s="343">
        <v>0.9</v>
      </c>
      <c r="Z173" s="343">
        <v>0</v>
      </c>
      <c r="AA173" s="348">
        <v>0</v>
      </c>
      <c r="AB173" s="343">
        <v>0</v>
      </c>
      <c r="AC173" s="343">
        <v>6.1376425152228116</v>
      </c>
      <c r="AD173" s="343">
        <f t="shared" si="15"/>
        <v>3.1536000000000002E-2</v>
      </c>
      <c r="AE173" s="343">
        <v>0.97</v>
      </c>
      <c r="AF173" s="348">
        <v>1</v>
      </c>
      <c r="AG173" s="343"/>
      <c r="AH173" s="343"/>
      <c r="AI173" s="343"/>
      <c r="AJ173" s="343"/>
      <c r="AK173" s="343"/>
    </row>
    <row r="174" spans="2:40" ht="12.75" customHeight="1">
      <c r="B174" s="342" t="s">
        <v>336</v>
      </c>
      <c r="C174" s="342" t="s">
        <v>337</v>
      </c>
      <c r="D174" s="342" t="s">
        <v>305</v>
      </c>
      <c r="E174" s="342" t="str">
        <f>+"ELC" &amp; SUBSTITUTE(MID(Tech!B174, 3, 3), "ELC","C")</f>
        <v>ELCWCH</v>
      </c>
      <c r="F174" s="342" t="s">
        <v>54</v>
      </c>
      <c r="G174" s="349" t="s">
        <v>676</v>
      </c>
      <c r="H174" s="342">
        <v>1.0862347395755849</v>
      </c>
      <c r="I174" s="342"/>
      <c r="J174" s="342"/>
      <c r="K174" s="342"/>
      <c r="L174" s="349"/>
      <c r="M174" s="342"/>
      <c r="N174" s="342"/>
      <c r="O174" s="342"/>
      <c r="P174" s="342"/>
      <c r="Q174" s="342"/>
      <c r="R174" s="342"/>
      <c r="S174" s="350"/>
      <c r="T174" s="342">
        <v>32</v>
      </c>
      <c r="U174" s="342">
        <v>32</v>
      </c>
      <c r="V174" s="342">
        <v>32</v>
      </c>
      <c r="W174" s="342">
        <v>32</v>
      </c>
      <c r="X174" s="342">
        <v>32</v>
      </c>
      <c r="Y174" s="342">
        <v>32</v>
      </c>
      <c r="Z174" s="342">
        <v>0</v>
      </c>
      <c r="AA174" s="350">
        <v>0</v>
      </c>
      <c r="AB174" s="342">
        <v>0</v>
      </c>
      <c r="AC174" s="342">
        <v>6.1376425152228116</v>
      </c>
      <c r="AD174" s="342">
        <f t="shared" si="15"/>
        <v>3.1536000000000002E-2</v>
      </c>
      <c r="AE174" s="342">
        <v>0.97</v>
      </c>
      <c r="AF174" s="350">
        <v>1</v>
      </c>
      <c r="AG174" s="342"/>
      <c r="AH174" s="342"/>
      <c r="AI174" s="342"/>
      <c r="AJ174" s="342"/>
      <c r="AK174" s="342"/>
    </row>
    <row r="175" spans="2:40" ht="12.75" customHeight="1">
      <c r="B175" s="343" t="s">
        <v>100</v>
      </c>
      <c r="C175" s="343" t="s">
        <v>101</v>
      </c>
      <c r="D175" s="343" t="s">
        <v>305</v>
      </c>
      <c r="E175" s="343" t="str">
        <f>+"ELC" &amp; SUBSTITUTE(MID(Tech!B175, 3, 3), "ELC","C")</f>
        <v>ELCWST</v>
      </c>
      <c r="F175" s="343" t="s">
        <v>54</v>
      </c>
      <c r="G175" s="347" t="s">
        <v>676</v>
      </c>
      <c r="H175" s="343">
        <v>0.93600000000000017</v>
      </c>
      <c r="I175" s="343"/>
      <c r="J175" s="343"/>
      <c r="K175" s="343"/>
      <c r="L175" s="347"/>
      <c r="M175" s="343"/>
      <c r="N175" s="343"/>
      <c r="O175" s="343"/>
      <c r="P175" s="343"/>
      <c r="Q175" s="343"/>
      <c r="R175" s="343"/>
      <c r="S175" s="348"/>
      <c r="T175" s="343">
        <v>10</v>
      </c>
      <c r="U175" s="343">
        <v>10</v>
      </c>
      <c r="V175" s="343">
        <v>10</v>
      </c>
      <c r="W175" s="343">
        <v>10</v>
      </c>
      <c r="X175" s="343">
        <v>10</v>
      </c>
      <c r="Y175" s="343">
        <v>10</v>
      </c>
      <c r="Z175" s="343">
        <v>0</v>
      </c>
      <c r="AA175" s="348">
        <v>0</v>
      </c>
      <c r="AB175" s="343">
        <v>0.43372673774241199</v>
      </c>
      <c r="AC175" s="343">
        <v>-46.570760177826777</v>
      </c>
      <c r="AD175" s="343">
        <f t="shared" si="15"/>
        <v>3.1536000000000002E-2</v>
      </c>
      <c r="AE175" s="343">
        <v>0.92999999999999994</v>
      </c>
      <c r="AF175" s="348">
        <v>1</v>
      </c>
      <c r="AG175" s="343"/>
      <c r="AH175" s="343"/>
      <c r="AI175" s="343"/>
      <c r="AJ175" s="343"/>
      <c r="AK175" s="343"/>
    </row>
    <row r="176" spans="2:40" ht="12.75" customHeight="1">
      <c r="B176" s="342" t="s">
        <v>628</v>
      </c>
      <c r="C176" s="342" t="s">
        <v>629</v>
      </c>
      <c r="D176" s="342" t="s">
        <v>305</v>
      </c>
      <c r="E176" s="342" t="s">
        <v>50</v>
      </c>
      <c r="F176" s="342" t="s">
        <v>54</v>
      </c>
      <c r="G176" s="349" t="s">
        <v>676</v>
      </c>
      <c r="H176" s="342">
        <v>0.91848309120901206</v>
      </c>
      <c r="I176" s="342"/>
      <c r="J176" s="342"/>
      <c r="K176" s="342"/>
      <c r="L176" s="349"/>
      <c r="M176" s="342">
        <v>1</v>
      </c>
      <c r="N176" s="342">
        <v>1</v>
      </c>
      <c r="O176" s="342">
        <v>1</v>
      </c>
      <c r="P176" s="342" t="s">
        <v>48</v>
      </c>
      <c r="Q176" s="342">
        <v>1</v>
      </c>
      <c r="R176" s="342">
        <v>1</v>
      </c>
      <c r="S176" s="350">
        <v>1</v>
      </c>
      <c r="T176" s="342">
        <v>233.10000000000002</v>
      </c>
      <c r="U176" s="342">
        <v>233.10000000000002</v>
      </c>
      <c r="V176" s="342">
        <v>233.10000000000002</v>
      </c>
      <c r="W176" s="342">
        <v>233.10000000000002</v>
      </c>
      <c r="X176" s="342">
        <v>233.10000000000002</v>
      </c>
      <c r="Y176" s="342">
        <v>233.10000000000002</v>
      </c>
      <c r="Z176" s="342">
        <v>0</v>
      </c>
      <c r="AA176" s="350">
        <v>0</v>
      </c>
      <c r="AB176" s="342">
        <v>1.6367046707260829E-2</v>
      </c>
      <c r="AC176" s="342">
        <v>3.4994534942233217</v>
      </c>
      <c r="AD176" s="342">
        <f t="shared" si="15"/>
        <v>3.1536000000000002E-2</v>
      </c>
      <c r="AE176" s="342">
        <v>1</v>
      </c>
      <c r="AF176" s="350">
        <v>1</v>
      </c>
      <c r="AG176" s="342"/>
      <c r="AH176" s="342"/>
      <c r="AI176" s="342"/>
      <c r="AJ176" s="342"/>
      <c r="AK176" s="342"/>
    </row>
    <row r="177" spans="2:37" ht="12.75" customHeight="1">
      <c r="B177" s="343" t="s">
        <v>102</v>
      </c>
      <c r="C177" s="343" t="s">
        <v>103</v>
      </c>
      <c r="D177" s="343" t="s">
        <v>305</v>
      </c>
      <c r="E177" s="343" t="s">
        <v>74</v>
      </c>
      <c r="F177" s="343" t="s">
        <v>54</v>
      </c>
      <c r="G177" s="347" t="s">
        <v>676</v>
      </c>
      <c r="H177" s="343">
        <v>0.91913492685401543</v>
      </c>
      <c r="I177" s="343"/>
      <c r="J177" s="343"/>
      <c r="K177" s="343"/>
      <c r="L177" s="347"/>
      <c r="M177" s="343">
        <v>1</v>
      </c>
      <c r="N177" s="343">
        <v>1</v>
      </c>
      <c r="O177" s="343">
        <v>1</v>
      </c>
      <c r="P177" s="343" t="s">
        <v>48</v>
      </c>
      <c r="Q177" s="343">
        <v>1</v>
      </c>
      <c r="R177" s="343">
        <v>1</v>
      </c>
      <c r="S177" s="348">
        <v>1</v>
      </c>
      <c r="T177" s="343">
        <v>680.12</v>
      </c>
      <c r="U177" s="343">
        <v>680.12</v>
      </c>
      <c r="V177" s="343">
        <v>680.12</v>
      </c>
      <c r="W177" s="343">
        <v>680.12</v>
      </c>
      <c r="X177" s="343">
        <v>680.12</v>
      </c>
      <c r="Y177" s="343">
        <v>680.12</v>
      </c>
      <c r="Z177" s="343">
        <v>0</v>
      </c>
      <c r="AA177" s="348">
        <v>0</v>
      </c>
      <c r="AB177" s="343">
        <v>1.6367046707260829E-2</v>
      </c>
      <c r="AC177" s="343">
        <v>2.3329689961488813</v>
      </c>
      <c r="AD177" s="343">
        <f t="shared" si="15"/>
        <v>3.1536000000000002E-2</v>
      </c>
      <c r="AE177" s="343">
        <v>1</v>
      </c>
      <c r="AF177" s="348">
        <v>1</v>
      </c>
      <c r="AG177" s="343"/>
      <c r="AH177" s="343"/>
      <c r="AI177" s="343"/>
      <c r="AJ177" s="343"/>
      <c r="AK177" s="343"/>
    </row>
    <row r="178" spans="2:37" ht="12.75" customHeight="1">
      <c r="B178" s="343"/>
      <c r="C178" s="343"/>
      <c r="D178" s="343" t="s">
        <v>305</v>
      </c>
      <c r="E178" s="343" t="s">
        <v>75</v>
      </c>
      <c r="F178" s="343"/>
      <c r="G178" s="347" t="s">
        <v>676</v>
      </c>
      <c r="H178" s="343"/>
      <c r="I178" s="343"/>
      <c r="J178" s="343"/>
      <c r="K178" s="343"/>
      <c r="L178" s="347"/>
      <c r="M178" s="343">
        <v>1</v>
      </c>
      <c r="N178" s="343">
        <v>1</v>
      </c>
      <c r="O178" s="343">
        <v>1</v>
      </c>
      <c r="P178" s="343">
        <v>0.1</v>
      </c>
      <c r="Q178" s="343">
        <v>1</v>
      </c>
      <c r="R178" s="343">
        <v>1</v>
      </c>
      <c r="S178" s="348">
        <v>1</v>
      </c>
      <c r="T178" s="343"/>
      <c r="U178" s="343"/>
      <c r="V178" s="343"/>
      <c r="W178" s="343"/>
      <c r="X178" s="343"/>
      <c r="Y178" s="343"/>
      <c r="Z178" s="343"/>
      <c r="AA178" s="348"/>
      <c r="AB178" s="343"/>
      <c r="AC178" s="343"/>
      <c r="AD178" s="343"/>
      <c r="AE178" s="343"/>
      <c r="AF178" s="348"/>
      <c r="AG178" s="343"/>
      <c r="AH178" s="343"/>
      <c r="AI178" s="343"/>
      <c r="AJ178" s="343"/>
      <c r="AK178" s="343"/>
    </row>
    <row r="179" spans="2:37" ht="12.75" customHeight="1">
      <c r="B179" s="342" t="s">
        <v>338</v>
      </c>
      <c r="C179" s="342" t="s">
        <v>339</v>
      </c>
      <c r="D179" s="342" t="s">
        <v>305</v>
      </c>
      <c r="E179" s="342" t="s">
        <v>57</v>
      </c>
      <c r="F179" s="342" t="s">
        <v>54</v>
      </c>
      <c r="G179" s="349" t="s">
        <v>676</v>
      </c>
      <c r="H179" s="342">
        <v>0.77645666704163196</v>
      </c>
      <c r="I179" s="342"/>
      <c r="J179" s="342"/>
      <c r="K179" s="342"/>
      <c r="L179" s="349"/>
      <c r="M179" s="342">
        <f t="shared" ref="M179:R179" si="16">0.03*1.1</f>
        <v>3.3000000000000002E-2</v>
      </c>
      <c r="N179" s="342">
        <f t="shared" si="16"/>
        <v>3.3000000000000002E-2</v>
      </c>
      <c r="O179" s="342">
        <f t="shared" si="16"/>
        <v>3.3000000000000002E-2</v>
      </c>
      <c r="P179" s="342">
        <f t="shared" si="16"/>
        <v>3.3000000000000002E-2</v>
      </c>
      <c r="Q179" s="342">
        <f t="shared" si="16"/>
        <v>3.3000000000000002E-2</v>
      </c>
      <c r="R179" s="342">
        <f t="shared" si="16"/>
        <v>3.3000000000000002E-2</v>
      </c>
      <c r="S179" s="350">
        <v>1</v>
      </c>
      <c r="T179" s="342">
        <v>28</v>
      </c>
      <c r="U179" s="342">
        <v>28</v>
      </c>
      <c r="V179" s="342">
        <v>28</v>
      </c>
      <c r="W179" s="342">
        <v>28</v>
      </c>
      <c r="X179" s="342">
        <v>28</v>
      </c>
      <c r="Y179" s="342">
        <v>28</v>
      </c>
      <c r="Z179" s="342">
        <v>0</v>
      </c>
      <c r="AA179" s="350">
        <v>0</v>
      </c>
      <c r="AB179" s="342">
        <v>0.43372673774241199</v>
      </c>
      <c r="AC179" s="342">
        <v>-46.570760177826777</v>
      </c>
      <c r="AD179" s="342">
        <f>3.6 * 8760 / 1000000</f>
        <v>3.1536000000000002E-2</v>
      </c>
      <c r="AE179" s="342">
        <v>0.92999999999999994</v>
      </c>
      <c r="AF179" s="350">
        <v>1</v>
      </c>
      <c r="AG179" s="342"/>
      <c r="AH179" s="342"/>
      <c r="AI179" s="342"/>
      <c r="AJ179" s="342"/>
      <c r="AK179" s="342"/>
    </row>
    <row r="180" spans="2:37" ht="12.75" customHeight="1">
      <c r="B180" s="342"/>
      <c r="C180" s="342"/>
      <c r="D180" s="342" t="s">
        <v>305</v>
      </c>
      <c r="E180" s="342" t="s">
        <v>64</v>
      </c>
      <c r="F180" s="342"/>
      <c r="G180" s="349" t="s">
        <v>676</v>
      </c>
      <c r="H180" s="342"/>
      <c r="I180" s="342"/>
      <c r="J180" s="342"/>
      <c r="K180" s="342"/>
      <c r="L180" s="349"/>
      <c r="M180" s="342">
        <f t="shared" ref="M180:R180" si="17">0.013*1.1</f>
        <v>1.43E-2</v>
      </c>
      <c r="N180" s="342">
        <f t="shared" si="17"/>
        <v>1.43E-2</v>
      </c>
      <c r="O180" s="342">
        <f t="shared" si="17"/>
        <v>1.43E-2</v>
      </c>
      <c r="P180" s="342">
        <f t="shared" si="17"/>
        <v>1.43E-2</v>
      </c>
      <c r="Q180" s="342">
        <f t="shared" si="17"/>
        <v>1.43E-2</v>
      </c>
      <c r="R180" s="342">
        <f t="shared" si="17"/>
        <v>1.43E-2</v>
      </c>
      <c r="S180" s="350">
        <v>1</v>
      </c>
      <c r="T180" s="342"/>
      <c r="U180" s="342"/>
      <c r="V180" s="342"/>
      <c r="W180" s="342"/>
      <c r="X180" s="342"/>
      <c r="Y180" s="342"/>
      <c r="Z180" s="342"/>
      <c r="AA180" s="350"/>
      <c r="AB180" s="342"/>
      <c r="AC180" s="342"/>
      <c r="AD180" s="342"/>
      <c r="AE180" s="342"/>
      <c r="AF180" s="350"/>
      <c r="AG180" s="342"/>
      <c r="AH180" s="342"/>
      <c r="AI180" s="342"/>
      <c r="AJ180" s="342"/>
      <c r="AK180" s="342"/>
    </row>
    <row r="181" spans="2:37" ht="12.75" customHeight="1">
      <c r="B181" s="342"/>
      <c r="C181" s="342"/>
      <c r="D181" s="342" t="s">
        <v>305</v>
      </c>
      <c r="E181" s="342" t="s">
        <v>71</v>
      </c>
      <c r="F181" s="342"/>
      <c r="G181" s="349" t="s">
        <v>676</v>
      </c>
      <c r="H181" s="342"/>
      <c r="I181" s="342"/>
      <c r="J181" s="342"/>
      <c r="K181" s="342"/>
      <c r="L181" s="349"/>
      <c r="M181" s="342">
        <f t="shared" ref="M181:R181" si="18">0.88*1.1</f>
        <v>0.96800000000000008</v>
      </c>
      <c r="N181" s="342">
        <f t="shared" si="18"/>
        <v>0.96800000000000008</v>
      </c>
      <c r="O181" s="342">
        <f t="shared" si="18"/>
        <v>0.96800000000000008</v>
      </c>
      <c r="P181" s="342">
        <f t="shared" si="18"/>
        <v>0.96800000000000008</v>
      </c>
      <c r="Q181" s="342">
        <f t="shared" si="18"/>
        <v>0.96800000000000008</v>
      </c>
      <c r="R181" s="342">
        <f t="shared" si="18"/>
        <v>0.96800000000000008</v>
      </c>
      <c r="S181" s="350">
        <v>1</v>
      </c>
      <c r="T181" s="342"/>
      <c r="U181" s="342"/>
      <c r="V181" s="342"/>
      <c r="W181" s="342"/>
      <c r="X181" s="342"/>
      <c r="Y181" s="342"/>
      <c r="Z181" s="342"/>
      <c r="AA181" s="350"/>
      <c r="AB181" s="342"/>
      <c r="AC181" s="342"/>
      <c r="AD181" s="342"/>
      <c r="AE181" s="342"/>
      <c r="AF181" s="350"/>
      <c r="AG181" s="342"/>
      <c r="AH181" s="342"/>
      <c r="AI181" s="342"/>
      <c r="AJ181" s="342"/>
      <c r="AK181" s="342"/>
    </row>
    <row r="182" spans="2:37" ht="12.75" customHeight="1">
      <c r="B182" s="343" t="s">
        <v>630</v>
      </c>
      <c r="C182" s="343" t="s">
        <v>631</v>
      </c>
      <c r="D182" s="343" t="s">
        <v>305</v>
      </c>
      <c r="E182" s="343" t="str">
        <f>+"ELC" &amp; SUBSTITUTE(MID(Tech!B182, 3, 3), "ELC","C")</f>
        <v>ELCDSL</v>
      </c>
      <c r="F182" s="343" t="s">
        <v>63</v>
      </c>
      <c r="G182" s="347" t="s">
        <v>676</v>
      </c>
      <c r="H182" s="343">
        <v>0.87151711218006789</v>
      </c>
      <c r="I182" s="343"/>
      <c r="J182" s="343"/>
      <c r="K182" s="343"/>
      <c r="L182" s="347"/>
      <c r="M182" s="343"/>
      <c r="N182" s="343"/>
      <c r="O182" s="343"/>
      <c r="P182" s="343"/>
      <c r="Q182" s="343"/>
      <c r="R182" s="343"/>
      <c r="S182" s="348"/>
      <c r="T182" s="343">
        <v>1372.924</v>
      </c>
      <c r="U182" s="343">
        <v>1372.924</v>
      </c>
      <c r="V182" s="343">
        <v>1372.924</v>
      </c>
      <c r="W182" s="343">
        <v>1372.924</v>
      </c>
      <c r="X182" s="343">
        <v>1372.924</v>
      </c>
      <c r="Y182" s="343">
        <v>1372.924</v>
      </c>
      <c r="Z182" s="343">
        <v>0</v>
      </c>
      <c r="AA182" s="348">
        <v>0</v>
      </c>
      <c r="AB182" s="343">
        <v>1.6367046707260826E-2</v>
      </c>
      <c r="AC182" s="343">
        <v>3.4994534942233209</v>
      </c>
      <c r="AD182" s="343">
        <f>3.6 * 8760 / 1000000</f>
        <v>3.1536000000000002E-2</v>
      </c>
      <c r="AE182" s="343">
        <v>1</v>
      </c>
      <c r="AF182" s="348">
        <v>1</v>
      </c>
      <c r="AG182" s="343"/>
      <c r="AH182" s="343"/>
      <c r="AI182" s="343"/>
      <c r="AJ182" s="343"/>
      <c r="AK182" s="343"/>
    </row>
    <row r="183" spans="2:37" ht="12.75" customHeight="1">
      <c r="B183" s="342" t="s">
        <v>632</v>
      </c>
      <c r="C183" s="342" t="s">
        <v>633</v>
      </c>
      <c r="D183" s="342" t="s">
        <v>305</v>
      </c>
      <c r="E183" s="342" t="str">
        <f>+"ELC" &amp; SUBSTITUTE(MID(Tech!B183, 3, 3), "ELC","C")</f>
        <v>ELCSTR</v>
      </c>
      <c r="F183" s="342" t="s">
        <v>63</v>
      </c>
      <c r="G183" s="349" t="s">
        <v>676</v>
      </c>
      <c r="H183" s="342">
        <v>0.83704433497536956</v>
      </c>
      <c r="I183" s="342"/>
      <c r="J183" s="342"/>
      <c r="K183" s="342"/>
      <c r="L183" s="349"/>
      <c r="M183" s="342"/>
      <c r="N183" s="342"/>
      <c r="O183" s="342"/>
      <c r="P183" s="342"/>
      <c r="Q183" s="342"/>
      <c r="R183" s="342"/>
      <c r="S183" s="350"/>
      <c r="T183" s="342">
        <v>1</v>
      </c>
      <c r="U183" s="342">
        <v>1</v>
      </c>
      <c r="V183" s="342">
        <v>1</v>
      </c>
      <c r="W183" s="342">
        <v>1</v>
      </c>
      <c r="X183" s="342">
        <v>1</v>
      </c>
      <c r="Y183" s="342">
        <v>1</v>
      </c>
      <c r="Z183" s="342">
        <v>0</v>
      </c>
      <c r="AA183" s="350">
        <v>0</v>
      </c>
      <c r="AB183" s="342">
        <v>0</v>
      </c>
      <c r="AC183" s="342">
        <v>6.1376425152228116</v>
      </c>
      <c r="AD183" s="342">
        <f>3.6 * 8760 / 1000000</f>
        <v>3.1536000000000002E-2</v>
      </c>
      <c r="AE183" s="342">
        <v>0.97</v>
      </c>
      <c r="AF183" s="350">
        <v>1</v>
      </c>
      <c r="AG183" s="342"/>
      <c r="AH183" s="342"/>
      <c r="AI183" s="342"/>
      <c r="AJ183" s="342"/>
      <c r="AK183" s="342"/>
    </row>
    <row r="184" spans="2:37" ht="12.75" customHeight="1">
      <c r="B184" s="343" t="s">
        <v>634</v>
      </c>
      <c r="C184" s="343" t="s">
        <v>635</v>
      </c>
      <c r="D184" s="343" t="s">
        <v>305</v>
      </c>
      <c r="E184" s="343" t="s">
        <v>50</v>
      </c>
      <c r="F184" s="343" t="s">
        <v>63</v>
      </c>
      <c r="G184" s="347" t="s">
        <v>676</v>
      </c>
      <c r="H184" s="343">
        <v>0.84539455615942061</v>
      </c>
      <c r="I184" s="343"/>
      <c r="J184" s="343"/>
      <c r="K184" s="343"/>
      <c r="L184" s="347"/>
      <c r="M184" s="343">
        <v>1</v>
      </c>
      <c r="N184" s="343">
        <v>1</v>
      </c>
      <c r="O184" s="343">
        <v>1</v>
      </c>
      <c r="P184" s="343" t="s">
        <v>48</v>
      </c>
      <c r="Q184" s="343">
        <v>1</v>
      </c>
      <c r="R184" s="343">
        <v>1</v>
      </c>
      <c r="S184" s="348">
        <v>1</v>
      </c>
      <c r="T184" s="343">
        <v>53.95</v>
      </c>
      <c r="U184" s="343">
        <v>53.95</v>
      </c>
      <c r="V184" s="343">
        <v>53.95</v>
      </c>
      <c r="W184" s="343">
        <v>53.95</v>
      </c>
      <c r="X184" s="343">
        <v>53.95</v>
      </c>
      <c r="Y184" s="343">
        <v>53.95</v>
      </c>
      <c r="Z184" s="343">
        <v>0</v>
      </c>
      <c r="AA184" s="348">
        <v>0</v>
      </c>
      <c r="AB184" s="343">
        <v>1.6367046707260829E-2</v>
      </c>
      <c r="AC184" s="343">
        <v>3.4994534942233213</v>
      </c>
      <c r="AD184" s="343">
        <f>3.6 * 8760 / 1000000</f>
        <v>3.1536000000000002E-2</v>
      </c>
      <c r="AE184" s="343">
        <v>1</v>
      </c>
      <c r="AF184" s="348">
        <v>1</v>
      </c>
      <c r="AG184" s="343"/>
      <c r="AH184" s="343"/>
      <c r="AI184" s="343"/>
      <c r="AJ184" s="343"/>
      <c r="AK184" s="343"/>
    </row>
    <row r="185" spans="2:37" ht="12.75" customHeight="1">
      <c r="B185" s="342" t="s">
        <v>110</v>
      </c>
      <c r="C185" s="342" t="s">
        <v>111</v>
      </c>
      <c r="D185" s="342" t="s">
        <v>305</v>
      </c>
      <c r="E185" s="342" t="s">
        <v>74</v>
      </c>
      <c r="F185" s="342" t="s">
        <v>63</v>
      </c>
      <c r="G185" s="349" t="s">
        <v>676</v>
      </c>
      <c r="H185" s="342">
        <v>1.0110590105694583</v>
      </c>
      <c r="I185" s="342"/>
      <c r="J185" s="342"/>
      <c r="K185" s="342"/>
      <c r="L185" s="349"/>
      <c r="M185" s="342">
        <v>1</v>
      </c>
      <c r="N185" s="342">
        <v>1</v>
      </c>
      <c r="O185" s="342">
        <v>1</v>
      </c>
      <c r="P185" s="342" t="s">
        <v>48</v>
      </c>
      <c r="Q185" s="342">
        <v>1</v>
      </c>
      <c r="R185" s="342">
        <v>1</v>
      </c>
      <c r="S185" s="350">
        <v>1</v>
      </c>
      <c r="T185" s="342">
        <v>2190.2429999999999</v>
      </c>
      <c r="U185" s="342">
        <v>2190.2429999999999</v>
      </c>
      <c r="V185" s="342">
        <v>2190.2429999999999</v>
      </c>
      <c r="W185" s="342">
        <v>2190.2429999999999</v>
      </c>
      <c r="X185" s="342">
        <v>2190.2429999999999</v>
      </c>
      <c r="Y185" s="342">
        <v>2190.2429999999999</v>
      </c>
      <c r="Z185" s="342">
        <v>0</v>
      </c>
      <c r="AA185" s="350">
        <v>0</v>
      </c>
      <c r="AB185" s="342">
        <v>1.6367046707260829E-2</v>
      </c>
      <c r="AC185" s="342">
        <v>2.3329689961488818</v>
      </c>
      <c r="AD185" s="342">
        <f>3.6 * 8760 / 1000000</f>
        <v>3.1536000000000002E-2</v>
      </c>
      <c r="AE185" s="342">
        <v>1</v>
      </c>
      <c r="AF185" s="350">
        <v>1</v>
      </c>
      <c r="AG185" s="342"/>
      <c r="AH185" s="342"/>
      <c r="AI185" s="342"/>
      <c r="AJ185" s="342"/>
      <c r="AK185" s="342"/>
    </row>
    <row r="186" spans="2:37" ht="12.75" customHeight="1">
      <c r="B186" s="342"/>
      <c r="C186" s="342"/>
      <c r="D186" s="342" t="s">
        <v>305</v>
      </c>
      <c r="E186" s="342" t="s">
        <v>75</v>
      </c>
      <c r="F186" s="342"/>
      <c r="G186" s="349" t="s">
        <v>676</v>
      </c>
      <c r="H186" s="342"/>
      <c r="I186" s="342"/>
      <c r="J186" s="342"/>
      <c r="K186" s="342"/>
      <c r="L186" s="349"/>
      <c r="M186" s="342">
        <v>1</v>
      </c>
      <c r="N186" s="342">
        <v>1</v>
      </c>
      <c r="O186" s="342">
        <v>1</v>
      </c>
      <c r="P186" s="342">
        <v>0.1</v>
      </c>
      <c r="Q186" s="342">
        <v>1</v>
      </c>
      <c r="R186" s="342">
        <v>1</v>
      </c>
      <c r="S186" s="350">
        <v>1</v>
      </c>
      <c r="T186" s="342"/>
      <c r="U186" s="342"/>
      <c r="V186" s="342"/>
      <c r="W186" s="342"/>
      <c r="X186" s="342"/>
      <c r="Y186" s="342"/>
      <c r="Z186" s="342"/>
      <c r="AA186" s="350"/>
      <c r="AB186" s="342"/>
      <c r="AC186" s="342"/>
      <c r="AD186" s="342"/>
      <c r="AE186" s="342"/>
      <c r="AF186" s="350"/>
      <c r="AG186" s="342"/>
      <c r="AH186" s="342"/>
      <c r="AI186" s="342"/>
      <c r="AJ186" s="342"/>
      <c r="AK186" s="342"/>
    </row>
    <row r="187" spans="2:37" ht="12.75" customHeight="1">
      <c r="B187" s="343" t="s">
        <v>112</v>
      </c>
      <c r="C187" s="343" t="s">
        <v>113</v>
      </c>
      <c r="D187" s="343" t="s">
        <v>305</v>
      </c>
      <c r="E187" s="343" t="s">
        <v>57</v>
      </c>
      <c r="F187" s="343" t="s">
        <v>63</v>
      </c>
      <c r="G187" s="347" t="s">
        <v>676</v>
      </c>
      <c r="H187" s="343">
        <v>0.94925323030142772</v>
      </c>
      <c r="I187" s="343"/>
      <c r="J187" s="343"/>
      <c r="K187" s="343"/>
      <c r="L187" s="347"/>
      <c r="M187" s="343">
        <v>0.24</v>
      </c>
      <c r="N187" s="343">
        <v>0.24</v>
      </c>
      <c r="O187" s="343">
        <v>0.24</v>
      </c>
      <c r="P187" s="343">
        <v>0.24</v>
      </c>
      <c r="Q187" s="343">
        <v>0.24</v>
      </c>
      <c r="R187" s="343">
        <v>0.24</v>
      </c>
      <c r="S187" s="348">
        <v>1</v>
      </c>
      <c r="T187" s="343">
        <v>228.75</v>
      </c>
      <c r="U187" s="343">
        <v>228.75</v>
      </c>
      <c r="V187" s="343">
        <v>228.75</v>
      </c>
      <c r="W187" s="343">
        <v>228.75</v>
      </c>
      <c r="X187" s="343">
        <v>228.75</v>
      </c>
      <c r="Y187" s="343">
        <v>228.75</v>
      </c>
      <c r="Z187" s="343">
        <v>0</v>
      </c>
      <c r="AA187" s="348">
        <v>0</v>
      </c>
      <c r="AB187" s="343">
        <v>0</v>
      </c>
      <c r="AC187" s="343">
        <v>6.1376425152228116</v>
      </c>
      <c r="AD187" s="343">
        <f>3.6 * 8760 / 1000000</f>
        <v>3.1536000000000002E-2</v>
      </c>
      <c r="AE187" s="343">
        <v>0.97</v>
      </c>
      <c r="AF187" s="348">
        <v>1</v>
      </c>
      <c r="AG187" s="343"/>
      <c r="AH187" s="343"/>
      <c r="AI187" s="343"/>
      <c r="AJ187" s="343"/>
      <c r="AK187" s="343"/>
    </row>
    <row r="188" spans="2:37" ht="12.75" customHeight="1">
      <c r="B188" s="343"/>
      <c r="C188" s="343"/>
      <c r="D188" s="343" t="s">
        <v>305</v>
      </c>
      <c r="E188" s="343" t="s">
        <v>64</v>
      </c>
      <c r="F188" s="343"/>
      <c r="G188" s="347" t="s">
        <v>676</v>
      </c>
      <c r="H188" s="343"/>
      <c r="I188" s="343"/>
      <c r="J188" s="343"/>
      <c r="K188" s="343"/>
      <c r="L188" s="347"/>
      <c r="M188" s="343">
        <v>0.56999999999999995</v>
      </c>
      <c r="N188" s="343">
        <v>0.56999999999999995</v>
      </c>
      <c r="O188" s="343">
        <v>0.56999999999999995</v>
      </c>
      <c r="P188" s="343">
        <v>0.56999999999999995</v>
      </c>
      <c r="Q188" s="343">
        <v>0.56999999999999995</v>
      </c>
      <c r="R188" s="343">
        <v>0.56999999999999995</v>
      </c>
      <c r="S188" s="348">
        <v>1</v>
      </c>
      <c r="T188" s="343"/>
      <c r="U188" s="343"/>
      <c r="V188" s="343"/>
      <c r="W188" s="343"/>
      <c r="X188" s="343"/>
      <c r="Y188" s="343"/>
      <c r="Z188" s="343"/>
      <c r="AA188" s="348"/>
      <c r="AB188" s="343"/>
      <c r="AC188" s="343"/>
      <c r="AD188" s="343"/>
      <c r="AE188" s="343"/>
      <c r="AF188" s="348"/>
      <c r="AG188" s="343"/>
      <c r="AH188" s="343"/>
      <c r="AI188" s="343"/>
      <c r="AJ188" s="343"/>
      <c r="AK188" s="343"/>
    </row>
    <row r="189" spans="2:37" ht="12.75" customHeight="1">
      <c r="B189" s="343"/>
      <c r="C189" s="343"/>
      <c r="D189" s="343" t="s">
        <v>305</v>
      </c>
      <c r="E189" s="343" t="s">
        <v>59</v>
      </c>
      <c r="F189" s="343"/>
      <c r="G189" s="347" t="s">
        <v>676</v>
      </c>
      <c r="H189" s="343"/>
      <c r="I189" s="343"/>
      <c r="J189" s="343"/>
      <c r="K189" s="343"/>
      <c r="L189" s="347"/>
      <c r="M189" s="343">
        <v>0.15</v>
      </c>
      <c r="N189" s="343">
        <v>0.15</v>
      </c>
      <c r="O189" s="343">
        <v>0.15</v>
      </c>
      <c r="P189" s="343">
        <v>0.15</v>
      </c>
      <c r="Q189" s="343">
        <v>0.15</v>
      </c>
      <c r="R189" s="343">
        <v>0.15</v>
      </c>
      <c r="S189" s="348">
        <v>1</v>
      </c>
      <c r="T189" s="343"/>
      <c r="U189" s="343"/>
      <c r="V189" s="343"/>
      <c r="W189" s="343"/>
      <c r="X189" s="343"/>
      <c r="Y189" s="343"/>
      <c r="Z189" s="343"/>
      <c r="AA189" s="348"/>
      <c r="AB189" s="343"/>
      <c r="AC189" s="343"/>
      <c r="AD189" s="343"/>
      <c r="AE189" s="343"/>
      <c r="AF189" s="348"/>
      <c r="AG189" s="343"/>
      <c r="AH189" s="343"/>
      <c r="AI189" s="343"/>
      <c r="AJ189" s="343"/>
      <c r="AK189" s="343"/>
    </row>
    <row r="190" spans="2:37" ht="12.75" customHeight="1">
      <c r="B190" s="343"/>
      <c r="C190" s="343"/>
      <c r="D190" s="343" t="s">
        <v>305</v>
      </c>
      <c r="E190" s="343" t="s">
        <v>60</v>
      </c>
      <c r="F190" s="343"/>
      <c r="G190" s="347" t="s">
        <v>676</v>
      </c>
      <c r="H190" s="343"/>
      <c r="I190" s="343"/>
      <c r="J190" s="343"/>
      <c r="K190" s="343"/>
      <c r="L190" s="347"/>
      <c r="M190" s="343">
        <v>0.11</v>
      </c>
      <c r="N190" s="343">
        <v>0.11</v>
      </c>
      <c r="O190" s="343">
        <v>0.11</v>
      </c>
      <c r="P190" s="343">
        <v>0.11</v>
      </c>
      <c r="Q190" s="343">
        <v>0.11</v>
      </c>
      <c r="R190" s="343">
        <v>0.11</v>
      </c>
      <c r="S190" s="348">
        <v>1</v>
      </c>
      <c r="T190" s="343"/>
      <c r="U190" s="343"/>
      <c r="V190" s="343"/>
      <c r="W190" s="343"/>
      <c r="X190" s="343"/>
      <c r="Y190" s="343"/>
      <c r="Z190" s="343"/>
      <c r="AA190" s="348"/>
      <c r="AB190" s="343"/>
      <c r="AC190" s="343"/>
      <c r="AD190" s="343"/>
      <c r="AE190" s="343"/>
      <c r="AF190" s="348"/>
      <c r="AG190" s="343"/>
      <c r="AH190" s="343"/>
      <c r="AI190" s="343"/>
      <c r="AJ190" s="343"/>
      <c r="AK190" s="343"/>
    </row>
    <row r="191" spans="2:37" ht="12.75" customHeight="1">
      <c r="B191" s="342" t="s">
        <v>114</v>
      </c>
      <c r="C191" s="342" t="s">
        <v>115</v>
      </c>
      <c r="D191" s="342" t="s">
        <v>305</v>
      </c>
      <c r="E191" s="342" t="s">
        <v>57</v>
      </c>
      <c r="F191" s="342" t="s">
        <v>63</v>
      </c>
      <c r="G191" s="349" t="s">
        <v>676</v>
      </c>
      <c r="H191" s="342">
        <v>1.0169999999999999</v>
      </c>
      <c r="I191" s="342"/>
      <c r="J191" s="342"/>
      <c r="K191" s="342"/>
      <c r="L191" s="349"/>
      <c r="M191" s="342">
        <v>0.26</v>
      </c>
      <c r="N191" s="342">
        <v>0.26</v>
      </c>
      <c r="O191" s="342">
        <v>0.26</v>
      </c>
      <c r="P191" s="342">
        <v>0.26</v>
      </c>
      <c r="Q191" s="342">
        <v>0.26</v>
      </c>
      <c r="R191" s="342">
        <v>0.26</v>
      </c>
      <c r="S191" s="350">
        <v>1</v>
      </c>
      <c r="T191" s="342">
        <v>18</v>
      </c>
      <c r="U191" s="342">
        <v>18</v>
      </c>
      <c r="V191" s="342">
        <v>18</v>
      </c>
      <c r="W191" s="342">
        <v>18</v>
      </c>
      <c r="X191" s="342">
        <v>18</v>
      </c>
      <c r="Y191" s="342">
        <v>18</v>
      </c>
      <c r="Z191" s="342">
        <v>0</v>
      </c>
      <c r="AA191" s="350">
        <v>0</v>
      </c>
      <c r="AB191" s="342">
        <v>0</v>
      </c>
      <c r="AC191" s="342">
        <v>6.1376425152228116</v>
      </c>
      <c r="AD191" s="342">
        <f>3.6 * 8760 / 1000000</f>
        <v>3.1536000000000002E-2</v>
      </c>
      <c r="AE191" s="342">
        <v>0.97</v>
      </c>
      <c r="AF191" s="350">
        <v>1</v>
      </c>
      <c r="AG191" s="342"/>
      <c r="AH191" s="342"/>
      <c r="AI191" s="342"/>
      <c r="AJ191" s="342"/>
      <c r="AK191" s="342"/>
    </row>
    <row r="192" spans="2:37" ht="12.75" customHeight="1">
      <c r="B192" s="342"/>
      <c r="C192" s="342"/>
      <c r="D192" s="342" t="s">
        <v>305</v>
      </c>
      <c r="E192" s="342" t="s">
        <v>64</v>
      </c>
      <c r="F192" s="342"/>
      <c r="G192" s="349" t="s">
        <v>676</v>
      </c>
      <c r="H192" s="342"/>
      <c r="I192" s="342"/>
      <c r="J192" s="342"/>
      <c r="K192" s="342"/>
      <c r="L192" s="349"/>
      <c r="M192" s="342">
        <v>0.75</v>
      </c>
      <c r="N192" s="342">
        <v>0.75</v>
      </c>
      <c r="O192" s="342">
        <v>0.75</v>
      </c>
      <c r="P192" s="342">
        <v>0.75</v>
      </c>
      <c r="Q192" s="342">
        <v>0.75</v>
      </c>
      <c r="R192" s="342">
        <v>0.75</v>
      </c>
      <c r="S192" s="350">
        <v>1</v>
      </c>
      <c r="T192" s="342"/>
      <c r="U192" s="342"/>
      <c r="V192" s="342"/>
      <c r="W192" s="342"/>
      <c r="X192" s="342"/>
      <c r="Y192" s="342"/>
      <c r="Z192" s="342"/>
      <c r="AA192" s="350"/>
      <c r="AB192" s="342"/>
      <c r="AC192" s="342"/>
      <c r="AD192" s="342"/>
      <c r="AE192" s="342"/>
      <c r="AF192" s="350"/>
      <c r="AG192" s="342"/>
      <c r="AH192" s="342"/>
      <c r="AI192" s="342"/>
      <c r="AJ192" s="342"/>
      <c r="AK192" s="342"/>
    </row>
    <row r="193" spans="2:40" ht="12.75" customHeight="1">
      <c r="B193" s="343" t="s">
        <v>116</v>
      </c>
      <c r="C193" s="343" t="s">
        <v>117</v>
      </c>
      <c r="D193" s="343" t="s">
        <v>305</v>
      </c>
      <c r="E193" s="343" t="s">
        <v>57</v>
      </c>
      <c r="F193" s="343" t="s">
        <v>63</v>
      </c>
      <c r="G193" s="347" t="s">
        <v>676</v>
      </c>
      <c r="H193" s="343">
        <v>0.82753965943620778</v>
      </c>
      <c r="I193" s="343"/>
      <c r="J193" s="343"/>
      <c r="K193" s="343"/>
      <c r="L193" s="347"/>
      <c r="M193" s="343">
        <f t="shared" ref="M193:R193" si="19">0.03*1.1</f>
        <v>3.3000000000000002E-2</v>
      </c>
      <c r="N193" s="343">
        <f t="shared" si="19"/>
        <v>3.3000000000000002E-2</v>
      </c>
      <c r="O193" s="343">
        <f t="shared" si="19"/>
        <v>3.3000000000000002E-2</v>
      </c>
      <c r="P193" s="343">
        <f t="shared" si="19"/>
        <v>3.3000000000000002E-2</v>
      </c>
      <c r="Q193" s="343">
        <f t="shared" si="19"/>
        <v>3.3000000000000002E-2</v>
      </c>
      <c r="R193" s="343">
        <f t="shared" si="19"/>
        <v>3.3000000000000002E-2</v>
      </c>
      <c r="S193" s="348">
        <v>1</v>
      </c>
      <c r="T193" s="343">
        <v>60.660000000000004</v>
      </c>
      <c r="U193" s="343">
        <v>60.660000000000004</v>
      </c>
      <c r="V193" s="343">
        <v>60.660000000000004</v>
      </c>
      <c r="W193" s="343">
        <v>60.660000000000004</v>
      </c>
      <c r="X193" s="343">
        <v>60.660000000000004</v>
      </c>
      <c r="Y193" s="343">
        <v>60.660000000000004</v>
      </c>
      <c r="Z193" s="343">
        <v>0</v>
      </c>
      <c r="AA193" s="348">
        <v>0</v>
      </c>
      <c r="AB193" s="343">
        <v>0.43372673774241199</v>
      </c>
      <c r="AC193" s="343">
        <v>-46.570760177826777</v>
      </c>
      <c r="AD193" s="343">
        <f>3.6 * 8760 / 1000000</f>
        <v>3.1536000000000002E-2</v>
      </c>
      <c r="AE193" s="343">
        <v>0.92999999999999994</v>
      </c>
      <c r="AF193" s="348">
        <v>1</v>
      </c>
      <c r="AG193" s="343"/>
      <c r="AH193" s="343"/>
      <c r="AI193" s="343"/>
      <c r="AJ193" s="343"/>
      <c r="AK193" s="343"/>
    </row>
    <row r="194" spans="2:40" ht="12.75" customHeight="1">
      <c r="B194" s="343"/>
      <c r="C194" s="343"/>
      <c r="D194" s="343" t="s">
        <v>305</v>
      </c>
      <c r="E194" s="343" t="s">
        <v>64</v>
      </c>
      <c r="F194" s="343"/>
      <c r="G194" s="347" t="s">
        <v>676</v>
      </c>
      <c r="H194" s="343"/>
      <c r="I194" s="343"/>
      <c r="J194" s="343"/>
      <c r="K194" s="343"/>
      <c r="L194" s="347"/>
      <c r="M194" s="343">
        <f t="shared" ref="M194:R194" si="20">0.013*1.1</f>
        <v>1.43E-2</v>
      </c>
      <c r="N194" s="343">
        <f t="shared" si="20"/>
        <v>1.43E-2</v>
      </c>
      <c r="O194" s="343">
        <f t="shared" si="20"/>
        <v>1.43E-2</v>
      </c>
      <c r="P194" s="343">
        <f t="shared" si="20"/>
        <v>1.43E-2</v>
      </c>
      <c r="Q194" s="343">
        <f t="shared" si="20"/>
        <v>1.43E-2</v>
      </c>
      <c r="R194" s="343">
        <f t="shared" si="20"/>
        <v>1.43E-2</v>
      </c>
      <c r="S194" s="348">
        <v>1</v>
      </c>
      <c r="T194" s="343"/>
      <c r="U194" s="343"/>
      <c r="V194" s="343"/>
      <c r="W194" s="343"/>
      <c r="X194" s="343"/>
      <c r="Y194" s="343"/>
      <c r="Z194" s="343"/>
      <c r="AA194" s="348"/>
      <c r="AB194" s="343"/>
      <c r="AC194" s="343"/>
      <c r="AD194" s="343"/>
      <c r="AE194" s="343"/>
      <c r="AF194" s="348"/>
      <c r="AG194" s="343"/>
      <c r="AH194" s="343"/>
      <c r="AI194" s="343"/>
      <c r="AJ194" s="343"/>
      <c r="AK194" s="343"/>
      <c r="AN194" s="264">
        <v>0.11415525114155256</v>
      </c>
    </row>
    <row r="195" spans="2:40" ht="12.75" customHeight="1">
      <c r="B195" s="343"/>
      <c r="C195" s="343"/>
      <c r="D195" s="343" t="s">
        <v>305</v>
      </c>
      <c r="E195" s="343" t="s">
        <v>71</v>
      </c>
      <c r="F195" s="343"/>
      <c r="G195" s="347" t="s">
        <v>676</v>
      </c>
      <c r="H195" s="343"/>
      <c r="I195" s="343"/>
      <c r="J195" s="343"/>
      <c r="K195" s="343"/>
      <c r="L195" s="347"/>
      <c r="M195" s="343">
        <f t="shared" ref="M195:R195" si="21">0.88*1.1</f>
        <v>0.96800000000000008</v>
      </c>
      <c r="N195" s="343">
        <f t="shared" si="21"/>
        <v>0.96800000000000008</v>
      </c>
      <c r="O195" s="343">
        <f t="shared" si="21"/>
        <v>0.96800000000000008</v>
      </c>
      <c r="P195" s="343">
        <f t="shared" si="21"/>
        <v>0.96800000000000008</v>
      </c>
      <c r="Q195" s="343">
        <f t="shared" si="21"/>
        <v>0.96800000000000008</v>
      </c>
      <c r="R195" s="343">
        <f t="shared" si="21"/>
        <v>0.96800000000000008</v>
      </c>
      <c r="S195" s="348">
        <v>1</v>
      </c>
      <c r="T195" s="343"/>
      <c r="U195" s="343"/>
      <c r="V195" s="343"/>
      <c r="W195" s="343"/>
      <c r="X195" s="343"/>
      <c r="Y195" s="343"/>
      <c r="Z195" s="343"/>
      <c r="AA195" s="348"/>
      <c r="AB195" s="343"/>
      <c r="AC195" s="343"/>
      <c r="AD195" s="343"/>
      <c r="AE195" s="343"/>
      <c r="AF195" s="348"/>
      <c r="AG195" s="343"/>
      <c r="AH195" s="343"/>
      <c r="AI195" s="343"/>
      <c r="AJ195" s="343"/>
      <c r="AK195" s="343"/>
    </row>
    <row r="196" spans="2:40" ht="12.75" customHeight="1">
      <c r="B196" s="342" t="s">
        <v>118</v>
      </c>
      <c r="C196" s="342" t="s">
        <v>119</v>
      </c>
      <c r="D196" s="342" t="s">
        <v>305</v>
      </c>
      <c r="E196" s="342" t="s">
        <v>57</v>
      </c>
      <c r="F196" s="342" t="s">
        <v>63</v>
      </c>
      <c r="G196" s="349" t="s">
        <v>676</v>
      </c>
      <c r="H196" s="342">
        <v>0.97525171906824237</v>
      </c>
      <c r="I196" s="342"/>
      <c r="J196" s="342"/>
      <c r="K196" s="342"/>
      <c r="L196" s="349"/>
      <c r="M196" s="342">
        <v>0.11</v>
      </c>
      <c r="N196" s="342">
        <v>0.11</v>
      </c>
      <c r="O196" s="342">
        <v>0.11</v>
      </c>
      <c r="P196" s="342">
        <v>0.11</v>
      </c>
      <c r="Q196" s="342">
        <v>0.11</v>
      </c>
      <c r="R196" s="342">
        <v>0.11</v>
      </c>
      <c r="S196" s="350">
        <v>1</v>
      </c>
      <c r="T196" s="342">
        <v>933.42499999999973</v>
      </c>
      <c r="U196" s="342">
        <v>933.42499999999973</v>
      </c>
      <c r="V196" s="342">
        <v>933.42499999999973</v>
      </c>
      <c r="W196" s="342">
        <v>933.42499999999973</v>
      </c>
      <c r="X196" s="342">
        <v>933.42499999999973</v>
      </c>
      <c r="Y196" s="342">
        <v>933.42499999999973</v>
      </c>
      <c r="Z196" s="342">
        <v>0</v>
      </c>
      <c r="AA196" s="350">
        <v>0</v>
      </c>
      <c r="AB196" s="342">
        <v>0</v>
      </c>
      <c r="AC196" s="342">
        <v>6.1376425152228116</v>
      </c>
      <c r="AD196" s="342">
        <f>3.6 * 8760 / 1000000</f>
        <v>3.1536000000000002E-2</v>
      </c>
      <c r="AE196" s="342">
        <v>0.97</v>
      </c>
      <c r="AF196" s="350">
        <v>1</v>
      </c>
      <c r="AG196" s="342"/>
      <c r="AH196" s="342"/>
      <c r="AI196" s="342"/>
      <c r="AJ196" s="342"/>
      <c r="AK196" s="342"/>
    </row>
    <row r="197" spans="2:40" ht="12.75" customHeight="1">
      <c r="B197" s="342"/>
      <c r="C197" s="342"/>
      <c r="D197" s="342" t="s">
        <v>305</v>
      </c>
      <c r="E197" s="342" t="s">
        <v>64</v>
      </c>
      <c r="F197" s="342"/>
      <c r="G197" s="349" t="s">
        <v>676</v>
      </c>
      <c r="H197" s="342"/>
      <c r="I197" s="342"/>
      <c r="J197" s="342"/>
      <c r="K197" s="342"/>
      <c r="L197" s="349"/>
      <c r="M197" s="342">
        <v>0.51</v>
      </c>
      <c r="N197" s="342">
        <v>0.51</v>
      </c>
      <c r="O197" s="342">
        <v>0.51</v>
      </c>
      <c r="P197" s="342">
        <v>0.51</v>
      </c>
      <c r="Q197" s="342">
        <v>0.51</v>
      </c>
      <c r="R197" s="342">
        <v>0.51</v>
      </c>
      <c r="S197" s="350">
        <v>1</v>
      </c>
      <c r="T197" s="342"/>
      <c r="U197" s="342"/>
      <c r="V197" s="342"/>
      <c r="W197" s="342"/>
      <c r="X197" s="342"/>
      <c r="Y197" s="342"/>
      <c r="Z197" s="342"/>
      <c r="AA197" s="350"/>
      <c r="AB197" s="342"/>
      <c r="AC197" s="342"/>
      <c r="AD197" s="342"/>
      <c r="AE197" s="342"/>
      <c r="AF197" s="350"/>
      <c r="AG197" s="342"/>
      <c r="AH197" s="342"/>
      <c r="AI197" s="342"/>
      <c r="AJ197" s="342"/>
      <c r="AK197" s="342"/>
    </row>
    <row r="198" spans="2:40" ht="12.75" customHeight="1">
      <c r="B198" s="342"/>
      <c r="C198" s="342"/>
      <c r="D198" s="342" t="s">
        <v>305</v>
      </c>
      <c r="E198" s="342" t="s">
        <v>58</v>
      </c>
      <c r="F198" s="342"/>
      <c r="G198" s="349" t="s">
        <v>676</v>
      </c>
      <c r="H198" s="342"/>
      <c r="I198" s="342"/>
      <c r="J198" s="342"/>
      <c r="K198" s="342"/>
      <c r="L198" s="349"/>
      <c r="M198" s="342">
        <v>0.41</v>
      </c>
      <c r="N198" s="342">
        <v>0.41</v>
      </c>
      <c r="O198" s="342">
        <v>0.41</v>
      </c>
      <c r="P198" s="342">
        <v>0.41</v>
      </c>
      <c r="Q198" s="342">
        <v>0.41</v>
      </c>
      <c r="R198" s="342">
        <v>0.41</v>
      </c>
      <c r="S198" s="350">
        <v>1</v>
      </c>
      <c r="T198" s="342"/>
      <c r="U198" s="342"/>
      <c r="V198" s="342"/>
      <c r="W198" s="342"/>
      <c r="X198" s="342"/>
      <c r="Y198" s="342"/>
      <c r="Z198" s="342"/>
      <c r="AA198" s="350"/>
      <c r="AB198" s="342"/>
      <c r="AC198" s="342"/>
      <c r="AD198" s="342"/>
      <c r="AE198" s="342"/>
      <c r="AF198" s="350"/>
      <c r="AG198" s="342"/>
      <c r="AH198" s="342"/>
      <c r="AI198" s="342"/>
      <c r="AJ198" s="342"/>
      <c r="AK198" s="342"/>
    </row>
    <row r="199" spans="2:40" ht="12.75" customHeight="1">
      <c r="B199" s="343" t="s">
        <v>120</v>
      </c>
      <c r="C199" s="343" t="s">
        <v>121</v>
      </c>
      <c r="D199" s="343" t="s">
        <v>305</v>
      </c>
      <c r="E199" s="343" t="s">
        <v>49</v>
      </c>
      <c r="F199" s="343" t="s">
        <v>63</v>
      </c>
      <c r="G199" s="347" t="s">
        <v>676</v>
      </c>
      <c r="H199" s="343">
        <v>0.84840204353643034</v>
      </c>
      <c r="I199" s="343"/>
      <c r="J199" s="343"/>
      <c r="K199" s="343"/>
      <c r="L199" s="347"/>
      <c r="M199" s="343">
        <v>0.95</v>
      </c>
      <c r="N199" s="343">
        <v>0.95</v>
      </c>
      <c r="O199" s="343">
        <v>0.95</v>
      </c>
      <c r="P199" s="343">
        <v>0.95</v>
      </c>
      <c r="Q199" s="343">
        <v>0.95</v>
      </c>
      <c r="R199" s="343">
        <v>0.95</v>
      </c>
      <c r="S199" s="348">
        <v>1</v>
      </c>
      <c r="T199" s="343">
        <v>69.599999999999994</v>
      </c>
      <c r="U199" s="343">
        <v>69.599999999999994</v>
      </c>
      <c r="V199" s="343">
        <v>69.599999999999994</v>
      </c>
      <c r="W199" s="343">
        <v>69.599999999999994</v>
      </c>
      <c r="X199" s="343">
        <v>69.599999999999994</v>
      </c>
      <c r="Y199" s="343">
        <v>69.599999999999994</v>
      </c>
      <c r="Z199" s="343">
        <v>0</v>
      </c>
      <c r="AA199" s="348">
        <v>0</v>
      </c>
      <c r="AB199" s="343">
        <v>1.6367046707260829E-2</v>
      </c>
      <c r="AC199" s="343">
        <v>3.4994534942233213</v>
      </c>
      <c r="AD199" s="343">
        <f>3.6 * 8760 / 1000000</f>
        <v>3.1536000000000002E-2</v>
      </c>
      <c r="AE199" s="343">
        <v>1</v>
      </c>
      <c r="AF199" s="348">
        <v>1</v>
      </c>
      <c r="AG199" s="343"/>
      <c r="AH199" s="343"/>
      <c r="AI199" s="343"/>
      <c r="AJ199" s="343"/>
      <c r="AK199" s="343"/>
    </row>
    <row r="200" spans="2:40" ht="12.75" customHeight="1">
      <c r="B200" s="343"/>
      <c r="C200" s="343"/>
      <c r="D200" s="343" t="s">
        <v>305</v>
      </c>
      <c r="E200" s="343" t="s">
        <v>50</v>
      </c>
      <c r="F200" s="343"/>
      <c r="G200" s="347" t="s">
        <v>676</v>
      </c>
      <c r="H200" s="343"/>
      <c r="I200" s="343"/>
      <c r="J200" s="343"/>
      <c r="K200" s="343"/>
      <c r="L200" s="347"/>
      <c r="M200" s="343">
        <v>0.1</v>
      </c>
      <c r="N200" s="343">
        <v>0.1</v>
      </c>
      <c r="O200" s="343">
        <v>0.1</v>
      </c>
      <c r="P200" s="343">
        <v>0.1</v>
      </c>
      <c r="Q200" s="343">
        <v>0.1</v>
      </c>
      <c r="R200" s="343">
        <v>0.1</v>
      </c>
      <c r="S200" s="348">
        <v>1</v>
      </c>
      <c r="T200" s="343"/>
      <c r="U200" s="343"/>
      <c r="V200" s="343"/>
      <c r="W200" s="343"/>
      <c r="X200" s="343"/>
      <c r="Y200" s="343"/>
      <c r="Z200" s="343"/>
      <c r="AA200" s="348"/>
      <c r="AB200" s="343"/>
      <c r="AC200" s="343"/>
      <c r="AD200" s="343"/>
      <c r="AE200" s="343"/>
      <c r="AF200" s="348"/>
      <c r="AG200" s="343"/>
      <c r="AH200" s="343"/>
      <c r="AI200" s="343"/>
      <c r="AJ200" s="343"/>
      <c r="AK200" s="343"/>
    </row>
    <row r="201" spans="2:40" ht="12.75" customHeight="1">
      <c r="B201" s="342" t="s">
        <v>636</v>
      </c>
      <c r="C201" s="342" t="s">
        <v>637</v>
      </c>
      <c r="D201" s="342" t="s">
        <v>305</v>
      </c>
      <c r="E201" s="342" t="s">
        <v>49</v>
      </c>
      <c r="F201" s="342" t="s">
        <v>63</v>
      </c>
      <c r="G201" s="349" t="s">
        <v>676</v>
      </c>
      <c r="H201" s="342">
        <v>0.84494540169223231</v>
      </c>
      <c r="I201" s="342"/>
      <c r="J201" s="342"/>
      <c r="K201" s="342"/>
      <c r="L201" s="349"/>
      <c r="M201" s="342">
        <v>0.75</v>
      </c>
      <c r="N201" s="342">
        <v>0.75</v>
      </c>
      <c r="O201" s="342">
        <v>0.75</v>
      </c>
      <c r="P201" s="342">
        <v>0.75</v>
      </c>
      <c r="Q201" s="342">
        <v>0.75</v>
      </c>
      <c r="R201" s="342">
        <v>0.75</v>
      </c>
      <c r="S201" s="350">
        <v>1</v>
      </c>
      <c r="T201" s="342">
        <v>283.20000000000005</v>
      </c>
      <c r="U201" s="342">
        <v>283.20000000000005</v>
      </c>
      <c r="V201" s="342">
        <v>283.20000000000005</v>
      </c>
      <c r="W201" s="342">
        <v>283.20000000000005</v>
      </c>
      <c r="X201" s="342">
        <v>283.20000000000005</v>
      </c>
      <c r="Y201" s="342">
        <v>283.20000000000005</v>
      </c>
      <c r="Z201" s="342">
        <v>0</v>
      </c>
      <c r="AA201" s="350">
        <v>0</v>
      </c>
      <c r="AB201" s="342">
        <v>1.6367046707260829E-2</v>
      </c>
      <c r="AC201" s="342">
        <v>3.4994534942233209</v>
      </c>
      <c r="AD201" s="342">
        <f>3.6 * 8760 / 1000000</f>
        <v>3.1536000000000002E-2</v>
      </c>
      <c r="AE201" s="342">
        <v>1</v>
      </c>
      <c r="AF201" s="350">
        <v>1</v>
      </c>
      <c r="AG201" s="342"/>
      <c r="AH201" s="342"/>
      <c r="AI201" s="342"/>
      <c r="AJ201" s="342"/>
      <c r="AK201" s="342"/>
    </row>
    <row r="202" spans="2:40" ht="12.75" customHeight="1">
      <c r="B202" s="342"/>
      <c r="C202" s="342"/>
      <c r="D202" s="342" t="s">
        <v>305</v>
      </c>
      <c r="E202" s="342" t="s">
        <v>47</v>
      </c>
      <c r="F202" s="342"/>
      <c r="G202" s="349" t="s">
        <v>676</v>
      </c>
      <c r="H202" s="342"/>
      <c r="I202" s="342"/>
      <c r="J202" s="342"/>
      <c r="K202" s="342"/>
      <c r="L202" s="349"/>
      <c r="M202" s="342">
        <v>0.25</v>
      </c>
      <c r="N202" s="342">
        <v>0.25</v>
      </c>
      <c r="O202" s="342">
        <v>0.25</v>
      </c>
      <c r="P202" s="342">
        <v>0.25</v>
      </c>
      <c r="Q202" s="342">
        <v>0.25</v>
      </c>
      <c r="R202" s="342">
        <v>0.25</v>
      </c>
      <c r="S202" s="350">
        <v>1</v>
      </c>
      <c r="T202" s="342"/>
      <c r="U202" s="342"/>
      <c r="V202" s="342"/>
      <c r="W202" s="342"/>
      <c r="X202" s="342"/>
      <c r="Y202" s="342"/>
      <c r="Z202" s="342"/>
      <c r="AA202" s="350"/>
      <c r="AB202" s="342"/>
      <c r="AC202" s="342"/>
      <c r="AD202" s="342"/>
      <c r="AE202" s="342"/>
      <c r="AF202" s="350"/>
      <c r="AG202" s="342"/>
      <c r="AH202" s="342"/>
      <c r="AI202" s="342"/>
      <c r="AJ202" s="342"/>
      <c r="AK202" s="342"/>
    </row>
    <row r="203" spans="2:40" ht="12.75" customHeight="1">
      <c r="B203" s="342"/>
      <c r="C203" s="342"/>
      <c r="D203" s="342" t="s">
        <v>305</v>
      </c>
      <c r="E203" s="342" t="s">
        <v>59</v>
      </c>
      <c r="F203" s="342"/>
      <c r="G203" s="349" t="s">
        <v>676</v>
      </c>
      <c r="H203" s="342"/>
      <c r="I203" s="342"/>
      <c r="J203" s="342"/>
      <c r="K203" s="342"/>
      <c r="L203" s="349"/>
      <c r="M203" s="342">
        <v>0.02</v>
      </c>
      <c r="N203" s="342">
        <v>0.02</v>
      </c>
      <c r="O203" s="342">
        <v>0.02</v>
      </c>
      <c r="P203" s="342">
        <v>0.02</v>
      </c>
      <c r="Q203" s="342">
        <v>0.02</v>
      </c>
      <c r="R203" s="342">
        <v>0.02</v>
      </c>
      <c r="S203" s="350" t="s">
        <v>48</v>
      </c>
      <c r="T203" s="342"/>
      <c r="U203" s="342"/>
      <c r="V203" s="342"/>
      <c r="W203" s="342"/>
      <c r="X203" s="342"/>
      <c r="Y203" s="342"/>
      <c r="Z203" s="342"/>
      <c r="AA203" s="350"/>
      <c r="AB203" s="342"/>
      <c r="AC203" s="342"/>
      <c r="AD203" s="342"/>
      <c r="AE203" s="342"/>
      <c r="AF203" s="350"/>
      <c r="AG203" s="342"/>
      <c r="AH203" s="342"/>
      <c r="AI203" s="342"/>
      <c r="AJ203" s="342"/>
      <c r="AK203" s="342"/>
    </row>
    <row r="204" spans="2:40" ht="12.75" customHeight="1">
      <c r="B204" s="342"/>
      <c r="C204" s="342"/>
      <c r="D204" s="342" t="s">
        <v>305</v>
      </c>
      <c r="E204" s="342" t="s">
        <v>60</v>
      </c>
      <c r="F204" s="342"/>
      <c r="G204" s="349" t="s">
        <v>676</v>
      </c>
      <c r="H204" s="342"/>
      <c r="I204" s="342"/>
      <c r="J204" s="342"/>
      <c r="K204" s="342"/>
      <c r="L204" s="349"/>
      <c r="M204" s="342">
        <v>0.02</v>
      </c>
      <c r="N204" s="342">
        <v>0.02</v>
      </c>
      <c r="O204" s="342">
        <v>0.02</v>
      </c>
      <c r="P204" s="342">
        <v>0.02</v>
      </c>
      <c r="Q204" s="342">
        <v>0.02</v>
      </c>
      <c r="R204" s="342">
        <v>0.02</v>
      </c>
      <c r="S204" s="350" t="s">
        <v>48</v>
      </c>
      <c r="T204" s="342"/>
      <c r="U204" s="342"/>
      <c r="V204" s="342"/>
      <c r="W204" s="342"/>
      <c r="X204" s="342"/>
      <c r="Y204" s="342"/>
      <c r="Z204" s="342"/>
      <c r="AA204" s="350"/>
      <c r="AB204" s="342"/>
      <c r="AC204" s="342"/>
      <c r="AD204" s="342"/>
      <c r="AE204" s="342"/>
      <c r="AF204" s="350"/>
      <c r="AG204" s="342"/>
      <c r="AH204" s="342"/>
      <c r="AI204" s="342"/>
      <c r="AJ204" s="342"/>
      <c r="AK204" s="342"/>
    </row>
    <row r="205" spans="2:40" ht="12.75" customHeight="1">
      <c r="B205" s="342" t="s">
        <v>638</v>
      </c>
      <c r="C205" s="342" t="s">
        <v>639</v>
      </c>
      <c r="D205" s="342" t="s">
        <v>305</v>
      </c>
      <c r="E205" s="342" t="str">
        <f>+"ELC" &amp; SUBSTITUTE(MID(Tech!B205, 3, 3), "ELC","C")</f>
        <v>ELCC</v>
      </c>
      <c r="F205" s="342" t="s">
        <v>54</v>
      </c>
      <c r="G205" s="349" t="s">
        <v>676</v>
      </c>
      <c r="H205" s="342">
        <v>1</v>
      </c>
      <c r="I205" s="342"/>
      <c r="J205" s="342"/>
      <c r="K205" s="342"/>
      <c r="L205" s="349"/>
      <c r="M205" s="342"/>
      <c r="N205" s="342"/>
      <c r="O205" s="342"/>
      <c r="P205" s="342"/>
      <c r="Q205" s="342"/>
      <c r="R205" s="342"/>
      <c r="S205" s="350"/>
      <c r="T205" s="342">
        <v>16</v>
      </c>
      <c r="U205" s="342">
        <v>16</v>
      </c>
      <c r="V205" s="342">
        <v>16</v>
      </c>
      <c r="W205" s="342">
        <v>16</v>
      </c>
      <c r="X205" s="342">
        <v>16</v>
      </c>
      <c r="Y205" s="342">
        <v>16</v>
      </c>
      <c r="Z205" s="342">
        <v>0</v>
      </c>
      <c r="AA205" s="350">
        <v>0</v>
      </c>
      <c r="AB205" s="342">
        <v>9.0018756889934572E-3</v>
      </c>
      <c r="AC205" s="342">
        <v>1.1366004657820021</v>
      </c>
      <c r="AD205" s="342">
        <f>3.6 * 8760 / 1000000</f>
        <v>3.1536000000000002E-2</v>
      </c>
      <c r="AE205" s="342">
        <v>0.99</v>
      </c>
      <c r="AF205" s="350">
        <v>1</v>
      </c>
      <c r="AG205" s="342"/>
      <c r="AH205" s="342"/>
      <c r="AI205" s="342"/>
      <c r="AJ205" s="342"/>
      <c r="AK205" s="342"/>
    </row>
    <row r="206" spans="2:40" ht="12.75" customHeight="1">
      <c r="B206" s="343" t="s">
        <v>340</v>
      </c>
      <c r="C206" s="343" t="s">
        <v>341</v>
      </c>
      <c r="D206" s="343" t="s">
        <v>305</v>
      </c>
      <c r="E206" s="343" t="str">
        <f>+"ELC" &amp; SUBSTITUTE(MID(Tech!B206, 3, 3), "ELC","C")</f>
        <v>ELCSTR</v>
      </c>
      <c r="F206" s="343" t="s">
        <v>54</v>
      </c>
      <c r="G206" s="347" t="s">
        <v>676</v>
      </c>
      <c r="H206" s="343">
        <v>1.7</v>
      </c>
      <c r="I206" s="343"/>
      <c r="J206" s="343"/>
      <c r="K206" s="343"/>
      <c r="L206" s="347"/>
      <c r="M206" s="343"/>
      <c r="N206" s="343"/>
      <c r="O206" s="343"/>
      <c r="P206" s="343"/>
      <c r="Q206" s="343"/>
      <c r="R206" s="343"/>
      <c r="S206" s="348"/>
      <c r="T206" s="343">
        <v>17</v>
      </c>
      <c r="U206" s="343">
        <v>17</v>
      </c>
      <c r="V206" s="343">
        <v>17</v>
      </c>
      <c r="W206" s="343">
        <v>17</v>
      </c>
      <c r="X206" s="343">
        <v>17</v>
      </c>
      <c r="Y206" s="343">
        <v>17</v>
      </c>
      <c r="Z206" s="343">
        <v>0</v>
      </c>
      <c r="AA206" s="348">
        <v>0</v>
      </c>
      <c r="AB206" s="343">
        <v>0.40099264432789034</v>
      </c>
      <c r="AC206" s="343">
        <v>0</v>
      </c>
      <c r="AD206" s="343">
        <f>3.6 * 8760 / 1000000</f>
        <v>3.1536000000000002E-2</v>
      </c>
      <c r="AE206" s="343">
        <v>0.92999999999999994</v>
      </c>
      <c r="AF206" s="348">
        <v>1</v>
      </c>
      <c r="AG206" s="343"/>
      <c r="AH206" s="343"/>
      <c r="AI206" s="343"/>
      <c r="AJ206" s="343"/>
      <c r="AK206" s="343"/>
    </row>
    <row r="207" spans="2:40" ht="12.75" customHeight="1">
      <c r="G207" s="3"/>
    </row>
    <row r="208" spans="2:40" ht="12.75" customHeight="1">
      <c r="G208" s="3"/>
    </row>
  </sheetData>
  <dataConsolidate/>
  <pageMargins left="0.7" right="0.7" top="0.75" bottom="0.75" header="0.3" footer="0.3"/>
  <pageSetup paperSize="9" orientation="portrait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27">
    <tabColor rgb="FF92D050"/>
  </sheetPr>
  <dimension ref="B2:AY238"/>
  <sheetViews>
    <sheetView showGridLines="0" topLeftCell="I1" workbookViewId="0">
      <pane ySplit="8" topLeftCell="A9" activePane="bottomLeft" state="frozen"/>
      <selection pane="bottomLeft" activeCell="I39" sqref="A39:XFD39"/>
    </sheetView>
  </sheetViews>
  <sheetFormatPr defaultColWidth="9.109375" defaultRowHeight="12.75" customHeight="1"/>
  <cols>
    <col min="1" max="1" width="2.6640625" style="3" customWidth="1"/>
    <col min="2" max="2" width="23.109375" style="3" customWidth="1"/>
    <col min="3" max="3" width="9.88671875" style="3" customWidth="1"/>
    <col min="4" max="18" width="9.109375" style="3"/>
    <col min="19" max="19" width="12.6640625" style="3" bestFit="1" customWidth="1"/>
    <col min="20" max="20" width="9.44140625" style="3" bestFit="1" customWidth="1"/>
    <col min="21" max="21" width="7.109375" style="3" bestFit="1" customWidth="1"/>
    <col min="22" max="22" width="17.44140625" style="3" bestFit="1" customWidth="1"/>
    <col min="23" max="23" width="17" style="3" customWidth="1"/>
    <col min="24" max="24" width="22.44140625" style="3" customWidth="1"/>
    <col min="25" max="25" width="7.109375" style="3" bestFit="1" customWidth="1"/>
    <col min="26" max="26" width="5.6640625" style="3" bestFit="1" customWidth="1"/>
    <col min="27" max="27" width="8.109375" style="3" bestFit="1" customWidth="1"/>
    <col min="28" max="28" width="5.44140625" style="3" bestFit="1" customWidth="1"/>
    <col min="29" max="29" width="7.109375" style="3" bestFit="1" customWidth="1"/>
    <col min="30" max="30" width="9.5546875" style="3" bestFit="1" customWidth="1"/>
    <col min="31" max="31" width="4.88671875" style="3" bestFit="1" customWidth="1"/>
    <col min="32" max="32" width="4.6640625" style="3" bestFit="1" customWidth="1"/>
    <col min="33" max="33" width="5.44140625" style="3" bestFit="1" customWidth="1"/>
    <col min="34" max="34" width="6" style="3" bestFit="1" customWidth="1"/>
    <col min="35" max="35" width="6.5546875" style="3" bestFit="1" customWidth="1"/>
    <col min="36" max="36" width="5.44140625" style="3" bestFit="1" customWidth="1"/>
    <col min="37" max="37" width="7.109375" style="3" hidden="1" customWidth="1"/>
    <col min="38" max="38" width="6.88671875" style="3" hidden="1" customWidth="1"/>
    <col min="39" max="39" width="8.109375" style="3" hidden="1" customWidth="1"/>
    <col min="40" max="42" width="6.88671875" style="3" hidden="1" customWidth="1"/>
    <col min="43" max="43" width="4.88671875" style="3" hidden="1" customWidth="1"/>
    <col min="44" max="44" width="6.88671875" style="3" hidden="1" customWidth="1"/>
    <col min="45" max="45" width="5.44140625" style="3" hidden="1" customWidth="1"/>
    <col min="46" max="46" width="6" style="3" hidden="1" customWidth="1"/>
    <col min="47" max="47" width="6.5546875" style="3" hidden="1" customWidth="1"/>
    <col min="48" max="48" width="3.44140625" style="3" hidden="1" customWidth="1"/>
    <col min="49" max="50" width="0" style="3" hidden="1" customWidth="1"/>
    <col min="51" max="16384" width="9.109375" style="3"/>
  </cols>
  <sheetData>
    <row r="2" spans="2:50" ht="12.75" customHeight="1">
      <c r="Y2" s="3" t="s">
        <v>917</v>
      </c>
    </row>
    <row r="3" spans="2:50" ht="12.75" customHeight="1">
      <c r="Y3" s="3" t="s">
        <v>795</v>
      </c>
      <c r="Z3" s="215">
        <v>0.35</v>
      </c>
    </row>
    <row r="4" spans="2:50" ht="12.75" customHeight="1">
      <c r="B4" s="308" t="s">
        <v>267</v>
      </c>
      <c r="C4" s="310"/>
      <c r="D4" s="310"/>
      <c r="E4" s="310"/>
      <c r="F4" s="311"/>
      <c r="G4" s="310"/>
      <c r="H4" s="311" t="s">
        <v>268</v>
      </c>
      <c r="I4" s="310"/>
      <c r="J4" s="310"/>
      <c r="K4" s="310"/>
      <c r="L4" s="310"/>
      <c r="M4" s="310"/>
      <c r="N4" s="310"/>
      <c r="O4" s="310"/>
      <c r="P4" s="306"/>
      <c r="S4" s="162" t="s">
        <v>872</v>
      </c>
      <c r="Y4" s="3" t="s">
        <v>799</v>
      </c>
      <c r="Z4" s="433">
        <v>0.32500000000000001</v>
      </c>
    </row>
    <row r="5" spans="2:50" ht="12.75" customHeight="1">
      <c r="B5" s="307" t="s">
        <v>269</v>
      </c>
      <c r="C5" s="306"/>
      <c r="D5" s="306"/>
      <c r="E5" s="306"/>
      <c r="F5" s="306"/>
      <c r="G5" s="306"/>
      <c r="H5" s="306"/>
      <c r="I5" s="306"/>
      <c r="J5" s="306"/>
      <c r="K5" s="306"/>
      <c r="L5" s="306"/>
      <c r="M5" s="306"/>
      <c r="N5" s="306"/>
      <c r="O5" s="306"/>
      <c r="P5" s="306"/>
      <c r="Y5" s="3" t="s">
        <v>801</v>
      </c>
      <c r="Z5" s="433">
        <v>0.32500000000000001</v>
      </c>
    </row>
    <row r="6" spans="2:50" ht="12.75" customHeight="1">
      <c r="B6" s="306"/>
      <c r="C6" s="307" t="s">
        <v>273</v>
      </c>
      <c r="D6" s="306"/>
      <c r="E6" s="306"/>
      <c r="F6" s="307" t="s">
        <v>274</v>
      </c>
      <c r="G6" s="306"/>
      <c r="H6" s="306"/>
      <c r="I6" s="307" t="s">
        <v>275</v>
      </c>
      <c r="J6" s="306"/>
      <c r="K6" s="306"/>
      <c r="L6" s="307" t="s">
        <v>276</v>
      </c>
      <c r="M6" s="306"/>
      <c r="N6" s="306"/>
      <c r="O6" s="307" t="s">
        <v>277</v>
      </c>
      <c r="P6" s="306"/>
    </row>
    <row r="7" spans="2:50" ht="12.75" customHeight="1">
      <c r="B7" s="306"/>
      <c r="C7" s="306"/>
      <c r="D7" s="307" t="s">
        <v>278</v>
      </c>
      <c r="E7" s="306"/>
      <c r="F7" s="306"/>
      <c r="G7" s="307" t="s">
        <v>279</v>
      </c>
      <c r="H7" s="306"/>
      <c r="I7" s="306"/>
      <c r="J7" s="307" t="s">
        <v>280</v>
      </c>
      <c r="K7" s="306"/>
      <c r="L7" s="306"/>
      <c r="M7" s="307" t="s">
        <v>281</v>
      </c>
      <c r="N7" s="306"/>
      <c r="O7" s="306"/>
      <c r="P7" s="306"/>
      <c r="Y7" s="436" t="s">
        <v>863</v>
      </c>
      <c r="Z7" s="437"/>
      <c r="AA7" s="437"/>
      <c r="AB7" s="437"/>
      <c r="AC7" s="437"/>
      <c r="AD7" s="437"/>
      <c r="AE7" s="437"/>
      <c r="AF7" s="437"/>
      <c r="AG7" s="437"/>
      <c r="AH7" s="437"/>
      <c r="AI7" s="437"/>
      <c r="AJ7" s="438"/>
      <c r="AK7" s="436" t="s">
        <v>864</v>
      </c>
      <c r="AL7" s="437"/>
      <c r="AM7" s="437"/>
      <c r="AN7" s="437"/>
      <c r="AO7" s="437"/>
      <c r="AP7" s="437"/>
      <c r="AQ7" s="437"/>
      <c r="AR7" s="437"/>
      <c r="AS7" s="437"/>
      <c r="AT7" s="437"/>
      <c r="AU7" s="437"/>
      <c r="AV7" s="438"/>
    </row>
    <row r="8" spans="2:50" ht="12.75" customHeight="1">
      <c r="B8" s="309" t="s">
        <v>270</v>
      </c>
      <c r="C8" s="306"/>
      <c r="D8" s="306"/>
      <c r="E8" s="307" t="s">
        <v>282</v>
      </c>
      <c r="F8" s="306"/>
      <c r="G8" s="306"/>
      <c r="H8" s="307" t="s">
        <v>283</v>
      </c>
      <c r="I8" s="306"/>
      <c r="J8" s="306"/>
      <c r="K8" s="307" t="s">
        <v>284</v>
      </c>
      <c r="L8" s="306"/>
      <c r="M8" s="306"/>
      <c r="N8" s="307" t="s">
        <v>285</v>
      </c>
      <c r="O8" s="306"/>
      <c r="P8" s="307" t="s">
        <v>577</v>
      </c>
      <c r="S8" s="307" t="s">
        <v>861</v>
      </c>
      <c r="T8" s="3" t="s">
        <v>862</v>
      </c>
      <c r="U8" s="3" t="s">
        <v>724</v>
      </c>
      <c r="V8" s="3" t="s">
        <v>911</v>
      </c>
      <c r="W8" s="3" t="s">
        <v>912</v>
      </c>
      <c r="X8" s="307" t="s">
        <v>913</v>
      </c>
      <c r="Y8" s="424" t="s">
        <v>712</v>
      </c>
      <c r="Z8" s="420" t="s">
        <v>713</v>
      </c>
      <c r="AA8" s="420" t="s">
        <v>714</v>
      </c>
      <c r="AB8" s="420" t="s">
        <v>715</v>
      </c>
      <c r="AC8" s="420" t="s">
        <v>716</v>
      </c>
      <c r="AD8" s="420" t="s">
        <v>370</v>
      </c>
      <c r="AE8" s="420" t="s">
        <v>717</v>
      </c>
      <c r="AF8" s="420" t="s">
        <v>718</v>
      </c>
      <c r="AG8" s="420" t="s">
        <v>719</v>
      </c>
      <c r="AH8" s="420" t="s">
        <v>720</v>
      </c>
      <c r="AI8" s="420" t="s">
        <v>721</v>
      </c>
      <c r="AJ8" s="421" t="s">
        <v>722</v>
      </c>
      <c r="AK8" s="424" t="s">
        <v>712</v>
      </c>
      <c r="AL8" s="420" t="s">
        <v>713</v>
      </c>
      <c r="AM8" s="420" t="s">
        <v>714</v>
      </c>
      <c r="AN8" s="420" t="s">
        <v>715</v>
      </c>
      <c r="AO8" s="420" t="s">
        <v>716</v>
      </c>
      <c r="AP8" s="420" t="s">
        <v>370</v>
      </c>
      <c r="AQ8" s="420" t="s">
        <v>717</v>
      </c>
      <c r="AR8" s="420" t="s">
        <v>718</v>
      </c>
      <c r="AS8" s="420" t="s">
        <v>719</v>
      </c>
      <c r="AT8" s="420" t="s">
        <v>720</v>
      </c>
      <c r="AU8" s="420" t="s">
        <v>721</v>
      </c>
      <c r="AV8" s="421" t="s">
        <v>722</v>
      </c>
      <c r="AW8" s="426" t="s">
        <v>866</v>
      </c>
      <c r="AX8" s="426" t="s">
        <v>868</v>
      </c>
    </row>
    <row r="9" spans="2:50" ht="12.75" customHeight="1">
      <c r="B9" s="312" t="s">
        <v>223</v>
      </c>
      <c r="C9" s="313" t="s">
        <v>53</v>
      </c>
      <c r="D9" s="314" t="s">
        <v>47</v>
      </c>
      <c r="E9" s="314" t="s">
        <v>49</v>
      </c>
      <c r="F9" s="314" t="s">
        <v>74</v>
      </c>
      <c r="G9" s="314" t="s">
        <v>60</v>
      </c>
      <c r="H9" s="314" t="s">
        <v>57</v>
      </c>
      <c r="I9" s="314" t="s">
        <v>64</v>
      </c>
      <c r="J9" s="314" t="s">
        <v>58</v>
      </c>
      <c r="K9" s="314" t="s">
        <v>71</v>
      </c>
      <c r="L9" s="314" t="s">
        <v>97</v>
      </c>
      <c r="M9" s="314" t="s">
        <v>122</v>
      </c>
      <c r="N9" s="314" t="s">
        <v>260</v>
      </c>
      <c r="O9" s="314" t="s">
        <v>262</v>
      </c>
      <c r="P9" s="314" t="s">
        <v>578</v>
      </c>
      <c r="S9" s="3" t="s">
        <v>865</v>
      </c>
      <c r="T9" s="3" t="s">
        <v>53</v>
      </c>
      <c r="U9" s="3">
        <f t="array" ref="U9">INDEX('EmiFact Stationary'!B4:B390,MATCH(Emis!V9&amp;Emis!W9&amp;Emis!X9,'EmiFact Stationary'!A4:A390&amp;'EmiFact Stationary'!C4:C390&amp;'EmiFact Stationary'!D4:D390,0))</f>
        <v>10101</v>
      </c>
      <c r="V9" s="388" t="s">
        <v>731</v>
      </c>
      <c r="W9" s="388" t="s">
        <v>732</v>
      </c>
      <c r="X9" s="388" t="s">
        <v>733</v>
      </c>
      <c r="Y9" s="425">
        <f t="array" ref="Y9">IF($X9="Average value",AK9,INDEX('EmiFact Stationary'!$E$4:$P$390,MATCH($W9&amp;$V9&amp;$X9,'EmiFact Stationary'!$C$4:$C$390&amp;'EmiFact Stationary'!$A$4:$A$390&amp;'EmiFact Stationary'!$D$4:$D$390,0),MATCH(Y$8,'EmiFact Stationary'!$E$2:$P$2,0)))</f>
        <v>10</v>
      </c>
      <c r="Z9" s="422">
        <f t="array" ref="Z9">IF($X9="Average value",AL9,INDEX('EmiFact Stationary'!$E$4:$P$390,MATCH($W9&amp;$V9&amp;$X9,'EmiFact Stationary'!$C$4:$C$390&amp;'EmiFact Stationary'!$A$4:$A$390&amp;'EmiFact Stationary'!$D$4:$D$390,0),MATCH(Z$8,'EmiFact Stationary'!$E$2:$P$2,0)))</f>
        <v>25</v>
      </c>
      <c r="AA9" s="422">
        <f t="array" ref="AA9">IF($X9="Average value",AM9,INDEX('EmiFact Stationary'!$E$4:$P$390,MATCH($W9&amp;$V9&amp;$X9,'EmiFact Stationary'!$C$4:$C$390&amp;'EmiFact Stationary'!$A$4:$A$390&amp;'EmiFact Stationary'!$D$4:$D$390,0),MATCH(AA$8,'EmiFact Stationary'!$E$2:$P$2,0)))</f>
        <v>1</v>
      </c>
      <c r="AB9" s="422">
        <f t="array" ref="AB9">IF($X9="Average value",AN9,INDEX('EmiFact Stationary'!$E$4:$P$390,MATCH($W9&amp;$V9&amp;$X9,'EmiFact Stationary'!$C$4:$C$390&amp;'EmiFact Stationary'!$A$4:$A$390&amp;'EmiFact Stationary'!$D$4:$D$390,0),MATCH(AB$8,'EmiFact Stationary'!$E$2:$P$2,0)))</f>
        <v>0.9</v>
      </c>
      <c r="AC9" s="422">
        <f t="array" ref="AC9">IF($X9="Average value",AO9,INDEX('EmiFact Stationary'!$E$4:$P$390,MATCH($W9&amp;$V9&amp;$X9,'EmiFact Stationary'!$C$4:$C$390&amp;'EmiFact Stationary'!$A$4:$A$390&amp;'EmiFact Stationary'!$D$4:$D$390,0),MATCH(AC$8,'EmiFact Stationary'!$E$2:$P$2,0)))</f>
        <v>10</v>
      </c>
      <c r="AD9" s="422">
        <f t="array" ref="AD9">IF($X9="Average value",AP9,INDEX('EmiFact Stationary'!$E$4:$P$390,MATCH($W9&amp;$V9&amp;$X9,'EmiFact Stationary'!$C$4:$C$390&amp;'EmiFact Stationary'!$A$4:$A$390&amp;'EmiFact Stationary'!$D$4:$D$390,0),MATCH(AD$8,'EmiFact Stationary'!$E$2:$P$2,0)))</f>
        <v>94.04</v>
      </c>
      <c r="AE9" s="422">
        <f t="array" ref="AE9">IF($X9="Average value",AQ9,INDEX('EmiFact Stationary'!$E$4:$P$390,MATCH($W9&amp;$V9&amp;$X9,'EmiFact Stationary'!$C$4:$C$390&amp;'EmiFact Stationary'!$A$4:$A$390&amp;'EmiFact Stationary'!$D$4:$D$390,0),MATCH(AE$8,'EmiFact Stationary'!$E$2:$P$2,0)))</f>
        <v>0.8</v>
      </c>
      <c r="AF9" s="422" t="str">
        <f t="array" ref="AF9">IF($X9="Average value",AR9,INDEX('EmiFact Stationary'!$E$4:$P$390,MATCH($W9&amp;$V9&amp;$X9,'EmiFact Stationary'!$C$4:$C$390&amp;'EmiFact Stationary'!$A$4:$A$390&amp;'EmiFact Stationary'!$D$4:$D$390,0),MATCH(AF$8,'EmiFact Stationary'!$E$2:$P$2,0)))</f>
        <v>-</v>
      </c>
      <c r="AG9" s="422">
        <f t="array" ref="AG9">IF($X9="Average value",AS9,INDEX('EmiFact Stationary'!$E$4:$P$390,MATCH($W9&amp;$V9&amp;$X9,'EmiFact Stationary'!$C$4:$C$390&amp;'EmiFact Stationary'!$A$4:$A$390&amp;'EmiFact Stationary'!$D$4:$D$390,0),MATCH(AG$8,'EmiFact Stationary'!$E$2:$P$2,0)))</f>
        <v>3</v>
      </c>
      <c r="AH9" s="422">
        <f t="array" ref="AH9">IF($X9="Average value",AT9,INDEX('EmiFact Stationary'!$E$4:$P$390,MATCH($W9&amp;$V9&amp;$X9,'EmiFact Stationary'!$C$4:$C$390&amp;'EmiFact Stationary'!$A$4:$A$390&amp;'EmiFact Stationary'!$D$4:$D$390,0),MATCH(AH$8,'EmiFact Stationary'!$E$2:$P$2,0)))</f>
        <v>2.6</v>
      </c>
      <c r="AI9" s="422">
        <f t="array" ref="AI9">IF($X9="Average value",AU9,INDEX('EmiFact Stationary'!$E$4:$P$390,MATCH($W9&amp;$V9&amp;$X9,'EmiFact Stationary'!$C$4:$C$390&amp;'EmiFact Stationary'!$A$4:$A$390&amp;'EmiFact Stationary'!$D$4:$D$390,0),MATCH(AI$8,'EmiFact Stationary'!$E$2:$P$2,0)))</f>
        <v>2.1</v>
      </c>
      <c r="AJ9" s="423">
        <f t="array" ref="AJ9">IF($X9="Average value",AV9,INDEX('EmiFact Stationary'!$E$4:$P$390,MATCH($W9&amp;$V9&amp;$X9,'EmiFact Stationary'!$C$4:$C$390&amp;'EmiFact Stationary'!$A$4:$A$390&amp;'EmiFact Stationary'!$D$4:$D$390,0),MATCH(AJ$8,'EmiFact Stationary'!$E$2:$P$2,0)))</f>
        <v>4.6199999999999998E-2</v>
      </c>
      <c r="AK9" s="422">
        <f>IFERROR(AVERAGEIFS('EmiFact Stationary'!E$4:E$390,'EmiFact Stationary'!$C$4:$C$390,$W9,'EmiFact Stationary'!$A$4:$A$390,$V9),0)</f>
        <v>10</v>
      </c>
      <c r="AL9" s="422">
        <f>IFERROR(AVERAGEIFS('EmiFact Stationary'!F$4:F$390,'EmiFact Stationary'!$C$4:$C$390,$W9,'EmiFact Stationary'!$A$4:$A$390,$V9),0)</f>
        <v>25</v>
      </c>
      <c r="AM9" s="422">
        <f>IFERROR(AVERAGEIFS('EmiFact Stationary'!G$4:G$390,'EmiFact Stationary'!$C$4:$C$390,$W9,'EmiFact Stationary'!$A$4:$A$390,$V9),0)</f>
        <v>1</v>
      </c>
      <c r="AN9" s="422">
        <f>IFERROR(AVERAGEIFS('EmiFact Stationary'!H$4:H$390,'EmiFact Stationary'!$C$4:$C$390,$W9,'EmiFact Stationary'!$A$4:$A$390,$V9),0)</f>
        <v>0.9</v>
      </c>
      <c r="AO9" s="422">
        <f>IFERROR(AVERAGEIFS('EmiFact Stationary'!I$4:I$390,'EmiFact Stationary'!$C$4:$C$390,$W9,'EmiFact Stationary'!$A$4:$A$390,$V9),0)</f>
        <v>10</v>
      </c>
      <c r="AP9" s="422">
        <f>IFERROR(AVERAGEIFS('EmiFact Stationary'!J$4:J$390,'EmiFact Stationary'!$C$4:$C$390,$W9,'EmiFact Stationary'!$A$4:$A$390,$V9),0)</f>
        <v>94.04</v>
      </c>
      <c r="AQ9" s="422">
        <f>IFERROR(AVERAGEIFS('EmiFact Stationary'!K$4:K$390,'EmiFact Stationary'!$C$4:$C$390,$W9,'EmiFact Stationary'!$A$4:$A$390,$V9),0)</f>
        <v>0.8</v>
      </c>
      <c r="AR9" s="422">
        <f>IFERROR(AVERAGEIFS('EmiFact Stationary'!L$4:L$390,'EmiFact Stationary'!$C$4:$C$390,$W9,'EmiFact Stationary'!$A$4:$A$390,$V9),0)</f>
        <v>0</v>
      </c>
      <c r="AS9" s="422">
        <f>IFERROR(AVERAGEIFS('EmiFact Stationary'!M$4:M$390,'EmiFact Stationary'!$C$4:$C$390,$W9,'EmiFact Stationary'!$A$4:$A$390,$V9),0)</f>
        <v>3</v>
      </c>
      <c r="AT9" s="422">
        <f>IFERROR(AVERAGEIFS('EmiFact Stationary'!N$4:N$390,'EmiFact Stationary'!$C$4:$C$390,$W9,'EmiFact Stationary'!$A$4:$A$390,$V9),0)</f>
        <v>2.6</v>
      </c>
      <c r="AU9" s="422">
        <f>IFERROR(AVERAGEIFS('EmiFact Stationary'!O$4:O$390,'EmiFact Stationary'!$C$4:$C$390,$W9,'EmiFact Stationary'!$A$4:$A$390,$V9),0)</f>
        <v>2.1</v>
      </c>
      <c r="AV9" s="423">
        <f>IFERROR(AVERAGEIFS('EmiFact Stationary'!P$4:P$390,'EmiFact Stationary'!$C$4:$C$390,$W9,'EmiFact Stationary'!$A$4:$A$390,$V9),0)</f>
        <v>4.6199999999999998E-2</v>
      </c>
      <c r="AW9" s="419">
        <f>SUM(Y9:AJ9)-SUM(AK9:AV9)</f>
        <v>0</v>
      </c>
    </row>
    <row r="10" spans="2:50" ht="12.75" customHeight="1" thickBot="1">
      <c r="B10" s="315" t="s">
        <v>271</v>
      </c>
      <c r="C10" s="316" t="s">
        <v>272</v>
      </c>
      <c r="D10" s="316" t="s">
        <v>272</v>
      </c>
      <c r="E10" s="316" t="s">
        <v>272</v>
      </c>
      <c r="F10" s="316" t="s">
        <v>272</v>
      </c>
      <c r="G10" s="316" t="s">
        <v>272</v>
      </c>
      <c r="H10" s="316" t="s">
        <v>272</v>
      </c>
      <c r="I10" s="316" t="s">
        <v>272</v>
      </c>
      <c r="J10" s="316" t="s">
        <v>272</v>
      </c>
      <c r="K10" s="316" t="s">
        <v>272</v>
      </c>
      <c r="L10" s="316" t="s">
        <v>272</v>
      </c>
      <c r="M10" s="316" t="s">
        <v>272</v>
      </c>
      <c r="N10" s="316" t="s">
        <v>272</v>
      </c>
      <c r="O10" s="316" t="s">
        <v>272</v>
      </c>
      <c r="P10" s="316" t="s">
        <v>272</v>
      </c>
      <c r="S10" s="307" t="s">
        <v>865</v>
      </c>
      <c r="T10" s="307" t="s">
        <v>64</v>
      </c>
      <c r="U10" s="307">
        <f t="array" ref="U10">INDEX('EmiFact Stationary'!B5:B391,MATCH(Emis!V10&amp;Emis!W10&amp;Emis!X10,'EmiFact Stationary'!A5:A391&amp;'EmiFact Stationary'!C5:C391&amp;'EmiFact Stationary'!D5:D391,0))</f>
        <v>10101</v>
      </c>
      <c r="V10" s="388" t="str">
        <f>'EmiFact Stationary'!A63</f>
        <v>WOOD AND SIMIL.</v>
      </c>
      <c r="W10" s="388" t="s">
        <v>732</v>
      </c>
      <c r="X10" s="388" t="s">
        <v>733</v>
      </c>
      <c r="Y10" s="425">
        <f t="array" ref="Y10">IF($X10="Average value",AK10,INDEX('EmiFact Stationary'!$E$4:$P$390,MATCH($W10&amp;$V10&amp;$X10,'EmiFact Stationary'!$C$4:$C$390&amp;'EmiFact Stationary'!$A$4:$A$390&amp;'EmiFact Stationary'!$D$4:$D$390,0),MATCH(Y$8,'EmiFact Stationary'!$E$2:$P$2,0)))</f>
        <v>1.9</v>
      </c>
      <c r="Z10" s="422">
        <f t="array" ref="Z10">IF($X10="Average value",AL10,INDEX('EmiFact Stationary'!$E$4:$P$390,MATCH($W10&amp;$V10&amp;$X10,'EmiFact Stationary'!$C$4:$C$390&amp;'EmiFact Stationary'!$A$4:$A$390&amp;'EmiFact Stationary'!$D$4:$D$390,0),MATCH(Z$8,'EmiFact Stationary'!$E$2:$P$2,0)))</f>
        <v>81</v>
      </c>
      <c r="AA10" s="422">
        <f t="array" ref="AA10">IF($X10="Average value",AM10,INDEX('EmiFact Stationary'!$E$4:$P$390,MATCH($W10&amp;$V10&amp;$X10,'EmiFact Stationary'!$C$4:$C$390&amp;'EmiFact Stationary'!$A$4:$A$390&amp;'EmiFact Stationary'!$D$4:$D$390,0),MATCH(AA$8,'EmiFact Stationary'!$E$2:$P$2,0)))</f>
        <v>5.0999999999999996</v>
      </c>
      <c r="AB10" s="422">
        <f t="array" ref="AB10">IF($X10="Average value",AN10,INDEX('EmiFact Stationary'!$E$4:$P$390,MATCH($W10&amp;$V10&amp;$X10,'EmiFact Stationary'!$C$4:$C$390&amp;'EmiFact Stationary'!$A$4:$A$390&amp;'EmiFact Stationary'!$D$4:$D$390,0),MATCH(AB$8,'EmiFact Stationary'!$E$2:$P$2,0)))</f>
        <v>3.1</v>
      </c>
      <c r="AC10" s="422">
        <f t="array" ref="AC10">IF($X10="Average value",AO10,INDEX('EmiFact Stationary'!$E$4:$P$390,MATCH($W10&amp;$V10&amp;$X10,'EmiFact Stationary'!$C$4:$C$390&amp;'EmiFact Stationary'!$A$4:$A$390&amp;'EmiFact Stationary'!$D$4:$D$390,0),MATCH(AC$8,'EmiFact Stationary'!$E$2:$P$2,0)))</f>
        <v>90</v>
      </c>
      <c r="AD10" s="422">
        <f t="array" ref="AD10">IF($X10="Average value",AP10,INDEX('EmiFact Stationary'!$E$4:$P$390,MATCH($W10&amp;$V10&amp;$X10,'EmiFact Stationary'!$C$4:$C$390&amp;'EmiFact Stationary'!$A$4:$A$390&amp;'EmiFact Stationary'!$D$4:$D$390,0),MATCH(AD$8,'EmiFact Stationary'!$E$2:$P$2,0)))</f>
        <v>112</v>
      </c>
      <c r="AE10" s="422">
        <f t="array" ref="AE10">IF($X10="Average value",AQ10,INDEX('EmiFact Stationary'!$E$4:$P$390,MATCH($W10&amp;$V10&amp;$X10,'EmiFact Stationary'!$C$4:$C$390&amp;'EmiFact Stationary'!$A$4:$A$390&amp;'EmiFact Stationary'!$D$4:$D$390,0),MATCH(AE$8,'EmiFact Stationary'!$E$2:$P$2,0)))</f>
        <v>0.8</v>
      </c>
      <c r="AF10" s="422" t="str">
        <f t="array" ref="AF10">IF($X10="Average value",AR10,INDEX('EmiFact Stationary'!$E$4:$P$390,MATCH($W10&amp;$V10&amp;$X10,'EmiFact Stationary'!$C$4:$C$390&amp;'EmiFact Stationary'!$A$4:$A$390&amp;'EmiFact Stationary'!$D$4:$D$390,0),MATCH(AF$8,'EmiFact Stationary'!$E$2:$P$2,0)))</f>
        <v>-</v>
      </c>
      <c r="AG10" s="422">
        <f t="array" ref="AG10">IF($X10="Average value",AS10,INDEX('EmiFact Stationary'!$E$4:$P$390,MATCH($W10&amp;$V10&amp;$X10,'EmiFact Stationary'!$C$4:$C$390&amp;'EmiFact Stationary'!$A$4:$A$390&amp;'EmiFact Stationary'!$D$4:$D$390,0),MATCH(AG$8,'EmiFact Stationary'!$E$2:$P$2,0)))</f>
        <v>10</v>
      </c>
      <c r="AH10" s="422">
        <f t="array" ref="AH10">IF($X10="Average value",AT10,INDEX('EmiFact Stationary'!$E$4:$P$390,MATCH($W10&amp;$V10&amp;$X10,'EmiFact Stationary'!$C$4:$C$390&amp;'EmiFact Stationary'!$A$4:$A$390&amp;'EmiFact Stationary'!$D$4:$D$390,0),MATCH(AH$8,'EmiFact Stationary'!$E$2:$P$2,0)))</f>
        <v>7.45</v>
      </c>
      <c r="AI10" s="422">
        <f t="array" ref="AI10">IF($X10="Average value",AU10,INDEX('EmiFact Stationary'!$E$4:$P$390,MATCH($W10&amp;$V10&amp;$X10,'EmiFact Stationary'!$C$4:$C$390&amp;'EmiFact Stationary'!$A$4:$A$390&amp;'EmiFact Stationary'!$D$4:$D$390,0),MATCH(AI$8,'EmiFact Stationary'!$E$2:$P$2,0)))</f>
        <v>4.82</v>
      </c>
      <c r="AJ10" s="423">
        <f t="array" ref="AJ10">IF($X10="Average value",AV10,INDEX('EmiFact Stationary'!$E$4:$P$390,MATCH($W10&amp;$V10&amp;$X10,'EmiFact Stationary'!$C$4:$C$390&amp;'EmiFact Stationary'!$A$4:$A$390&amp;'EmiFact Stationary'!$D$4:$D$390,0),MATCH(AJ$8,'EmiFact Stationary'!$E$2:$P$2,0)))</f>
        <v>0.159</v>
      </c>
      <c r="AK10" s="422">
        <f>IFERROR(AVERAGEIFS('EmiFact Stationary'!E$4:E$390,'EmiFact Stationary'!$C$4:$C$390,$W10,'EmiFact Stationary'!$A$4:$A$390,$V10),0)</f>
        <v>1.9</v>
      </c>
      <c r="AL10" s="422">
        <f>IFERROR(AVERAGEIFS('EmiFact Stationary'!F$4:F$390,'EmiFact Stationary'!$C$4:$C$390,$W10,'EmiFact Stationary'!$A$4:$A$390,$V10),0)</f>
        <v>81</v>
      </c>
      <c r="AM10" s="422">
        <f>IFERROR(AVERAGEIFS('EmiFact Stationary'!G$4:G$390,'EmiFact Stationary'!$C$4:$C$390,$W10,'EmiFact Stationary'!$A$4:$A$390,$V10),0)</f>
        <v>5.0999999999999996</v>
      </c>
      <c r="AN10" s="422">
        <f>IFERROR(AVERAGEIFS('EmiFact Stationary'!H$4:H$390,'EmiFact Stationary'!$C$4:$C$390,$W10,'EmiFact Stationary'!$A$4:$A$390,$V10),0)</f>
        <v>3.1</v>
      </c>
      <c r="AO10" s="422">
        <f>IFERROR(AVERAGEIFS('EmiFact Stationary'!I$4:I$390,'EmiFact Stationary'!$C$4:$C$390,$W10,'EmiFact Stationary'!$A$4:$A$390,$V10),0)</f>
        <v>90</v>
      </c>
      <c r="AP10" s="422">
        <f>IFERROR(AVERAGEIFS('EmiFact Stationary'!J$4:J$390,'EmiFact Stationary'!$C$4:$C$390,$W10,'EmiFact Stationary'!$A$4:$A$390,$V10),0)</f>
        <v>112</v>
      </c>
      <c r="AQ10" s="422">
        <f>IFERROR(AVERAGEIFS('EmiFact Stationary'!K$4:K$390,'EmiFact Stationary'!$C$4:$C$390,$W10,'EmiFact Stationary'!$A$4:$A$390,$V10),0)</f>
        <v>0.8</v>
      </c>
      <c r="AR10" s="422">
        <f>IFERROR(AVERAGEIFS('EmiFact Stationary'!L$4:L$390,'EmiFact Stationary'!$C$4:$C$390,$W10,'EmiFact Stationary'!$A$4:$A$390,$V10),0)</f>
        <v>0</v>
      </c>
      <c r="AS10" s="422">
        <f>IFERROR(AVERAGEIFS('EmiFact Stationary'!M$4:M$390,'EmiFact Stationary'!$C$4:$C$390,$W10,'EmiFact Stationary'!$A$4:$A$390,$V10),0)</f>
        <v>10</v>
      </c>
      <c r="AT10" s="422">
        <f>IFERROR(AVERAGEIFS('EmiFact Stationary'!N$4:N$390,'EmiFact Stationary'!$C$4:$C$390,$W10,'EmiFact Stationary'!$A$4:$A$390,$V10),0)</f>
        <v>7.45</v>
      </c>
      <c r="AU10" s="422">
        <f>IFERROR(AVERAGEIFS('EmiFact Stationary'!O$4:O$390,'EmiFact Stationary'!$C$4:$C$390,$W10,'EmiFact Stationary'!$A$4:$A$390,$V10),0)</f>
        <v>4.82</v>
      </c>
      <c r="AV10" s="423">
        <f>IFERROR(AVERAGEIFS('EmiFact Stationary'!P$4:P$390,'EmiFact Stationary'!$C$4:$C$390,$W10,'EmiFact Stationary'!$A$4:$A$390,$V10),0)</f>
        <v>0.159</v>
      </c>
      <c r="AW10" s="419">
        <f t="shared" ref="AW10:AW40" si="0">SUM(Y10:AJ10)-SUM(AK10:AV10)</f>
        <v>0</v>
      </c>
    </row>
    <row r="11" spans="2:50" ht="12.75" customHeight="1">
      <c r="B11" s="317" t="s">
        <v>238</v>
      </c>
      <c r="C11" s="318">
        <v>94.6</v>
      </c>
      <c r="D11" s="318">
        <v>79.28</v>
      </c>
      <c r="E11" s="318">
        <v>74</v>
      </c>
      <c r="F11" s="318">
        <v>56.95</v>
      </c>
      <c r="G11" s="318">
        <v>0</v>
      </c>
      <c r="H11" s="318">
        <v>0</v>
      </c>
      <c r="I11" s="318">
        <v>0</v>
      </c>
      <c r="J11" s="318">
        <v>0</v>
      </c>
      <c r="K11" s="306"/>
      <c r="L11" s="318">
        <v>0</v>
      </c>
      <c r="M11" s="318">
        <v>0</v>
      </c>
      <c r="N11" s="318">
        <v>0</v>
      </c>
      <c r="O11" s="318">
        <v>0</v>
      </c>
      <c r="P11" s="318">
        <v>0</v>
      </c>
      <c r="S11" s="307" t="s">
        <v>865</v>
      </c>
      <c r="T11" s="307" t="s">
        <v>71</v>
      </c>
      <c r="U11" s="307">
        <f t="array" ref="U11">INDEX('EmiFact Stationary'!B6:B392,MATCH(Emis!V11&amp;Emis!W11&amp;Emis!X11,'EmiFact Stationary'!A6:A392&amp;'EmiFact Stationary'!C6:C392&amp;'EmiFact Stationary'!D6:D392,0))</f>
        <v>10101</v>
      </c>
      <c r="V11" s="388" t="str">
        <f>'EmiFact Stationary'!A95</f>
        <v>MUNICIP. WASTES</v>
      </c>
      <c r="W11" s="388" t="s">
        <v>732</v>
      </c>
      <c r="X11" s="388" t="s">
        <v>733</v>
      </c>
      <c r="Y11" s="425">
        <f t="array" ref="Y11">IF($X11="Average value",AK11,INDEX('EmiFact Stationary'!$E$4:$P$390,MATCH($W11&amp;$V11&amp;$X11,'EmiFact Stationary'!$C$4:$C$390&amp;'EmiFact Stationary'!$A$4:$A$390&amp;'EmiFact Stationary'!$D$4:$D$390,0),MATCH(Y$8,'EmiFact Stationary'!$E$2:$P$2,0)))</f>
        <v>8.3000000000000007</v>
      </c>
      <c r="Z11" s="422">
        <f t="array" ref="Z11">IF($X11="Average value",AL11,INDEX('EmiFact Stationary'!$E$4:$P$390,MATCH($W11&amp;$V11&amp;$X11,'EmiFact Stationary'!$C$4:$C$390&amp;'EmiFact Stationary'!$A$4:$A$390&amp;'EmiFact Stationary'!$D$4:$D$390,0),MATCH(Z$8,'EmiFact Stationary'!$E$2:$P$2,0)))</f>
        <v>75</v>
      </c>
      <c r="AA11" s="422">
        <f t="array" ref="AA11">IF($X11="Average value",AM11,INDEX('EmiFact Stationary'!$E$4:$P$390,MATCH($W11&amp;$V11&amp;$X11,'EmiFact Stationary'!$C$4:$C$390&amp;'EmiFact Stationary'!$A$4:$A$390&amp;'EmiFact Stationary'!$D$4:$D$390,0),MATCH(AA$8,'EmiFact Stationary'!$E$2:$P$2,0)))</f>
        <v>0.56000000000000005</v>
      </c>
      <c r="AB11" s="422">
        <f t="array" ref="AB11">IF($X11="Average value",AN11,INDEX('EmiFact Stationary'!$E$4:$P$390,MATCH($W11&amp;$V11&amp;$X11,'EmiFact Stationary'!$C$4:$C$390&amp;'EmiFact Stationary'!$A$4:$A$390&amp;'EmiFact Stationary'!$D$4:$D$390,0),MATCH(AB$8,'EmiFact Stationary'!$E$2:$P$2,0)))</f>
        <v>0.34</v>
      </c>
      <c r="AC11" s="422">
        <f t="array" ref="AC11">IF($X11="Average value",AO11,INDEX('EmiFact Stationary'!$E$4:$P$390,MATCH($W11&amp;$V11&amp;$X11,'EmiFact Stationary'!$C$4:$C$390&amp;'EmiFact Stationary'!$A$4:$A$390&amp;'EmiFact Stationary'!$D$4:$D$390,0),MATCH(AC$8,'EmiFact Stationary'!$E$2:$P$2,0)))</f>
        <v>3.9</v>
      </c>
      <c r="AD11" s="422" t="str">
        <f t="array" ref="AD11">IF($X11="Average value",AP11,INDEX('EmiFact Stationary'!$E$4:$P$390,MATCH($W11&amp;$V11&amp;$X11,'EmiFact Stationary'!$C$4:$C$390&amp;'EmiFact Stationary'!$A$4:$A$390&amp;'EmiFact Stationary'!$D$4:$D$390,0),MATCH(AD$8,'EmiFact Stationary'!$E$2:$P$2,0)))</f>
        <v>63.3 + 42.5</v>
      </c>
      <c r="AE11" s="422">
        <f t="array" ref="AE11">IF($X11="Average value",AQ11,INDEX('EmiFact Stationary'!$E$4:$P$390,MATCH($W11&amp;$V11&amp;$X11,'EmiFact Stationary'!$C$4:$C$390&amp;'EmiFact Stationary'!$A$4:$A$390&amp;'EmiFact Stationary'!$D$4:$D$390,0),MATCH(AE$8,'EmiFact Stationary'!$E$2:$P$2,0)))</f>
        <v>1.2</v>
      </c>
      <c r="AF11" s="422">
        <f t="array" ref="AF11">IF($X11="Average value",AR11,INDEX('EmiFact Stationary'!$E$4:$P$390,MATCH($W11&amp;$V11&amp;$X11,'EmiFact Stationary'!$C$4:$C$390&amp;'EmiFact Stationary'!$A$4:$A$390&amp;'EmiFact Stationary'!$D$4:$D$390,0),MATCH(AF$8,'EmiFact Stationary'!$E$2:$P$2,0)))</f>
        <v>0.28999999999999998</v>
      </c>
      <c r="AG11" s="422">
        <f t="array" ref="AG11">IF($X11="Average value",AS11,INDEX('EmiFact Stationary'!$E$4:$P$390,MATCH($W11&amp;$V11&amp;$X11,'EmiFact Stationary'!$C$4:$C$390&amp;'EmiFact Stationary'!$A$4:$A$390&amp;'EmiFact Stationary'!$D$4:$D$390,0),MATCH(AG$8,'EmiFact Stationary'!$E$2:$P$2,0)))</f>
        <v>0.28999999999999998</v>
      </c>
      <c r="AH11" s="422">
        <f t="array" ref="AH11">IF($X11="Average value",AT11,INDEX('EmiFact Stationary'!$E$4:$P$390,MATCH($W11&amp;$V11&amp;$X11,'EmiFact Stationary'!$C$4:$C$390&amp;'EmiFact Stationary'!$A$4:$A$390&amp;'EmiFact Stationary'!$D$4:$D$390,0),MATCH(AH$8,'EmiFact Stationary'!$E$2:$P$2,0)))</f>
        <v>0.28999999999999998</v>
      </c>
      <c r="AI11" s="422">
        <f t="array" ref="AI11">IF($X11="Average value",AU11,INDEX('EmiFact Stationary'!$E$4:$P$390,MATCH($W11&amp;$V11&amp;$X11,'EmiFact Stationary'!$C$4:$C$390&amp;'EmiFact Stationary'!$A$4:$A$390&amp;'EmiFact Stationary'!$D$4:$D$390,0),MATCH(AI$8,'EmiFact Stationary'!$E$2:$P$2,0)))</f>
        <v>0.28999999999999998</v>
      </c>
      <c r="AJ11" s="423">
        <f t="array" ref="AJ11">IF($X11="Average value",AV11,INDEX('EmiFact Stationary'!$E$4:$P$390,MATCH($W11&amp;$V11&amp;$X11,'EmiFact Stationary'!$C$4:$C$390&amp;'EmiFact Stationary'!$A$4:$A$390&amp;'EmiFact Stationary'!$D$4:$D$390,0),MATCH(AJ$8,'EmiFact Stationary'!$E$2:$P$2,0)))</f>
        <v>1.0200000000000001E-2</v>
      </c>
      <c r="AK11" s="422">
        <f>IFERROR(AVERAGEIFS('EmiFact Stationary'!E$4:E$390,'EmiFact Stationary'!$C$4:$C$390,$W11,'EmiFact Stationary'!$A$4:$A$390,$V11),0)</f>
        <v>8.3000000000000007</v>
      </c>
      <c r="AL11" s="422">
        <f>IFERROR(AVERAGEIFS('EmiFact Stationary'!F$4:F$390,'EmiFact Stationary'!$C$4:$C$390,$W11,'EmiFact Stationary'!$A$4:$A$390,$V11),0)</f>
        <v>75</v>
      </c>
      <c r="AM11" s="422">
        <f>IFERROR(AVERAGEIFS('EmiFact Stationary'!G$4:G$390,'EmiFact Stationary'!$C$4:$C$390,$W11,'EmiFact Stationary'!$A$4:$A$390,$V11),0)</f>
        <v>0.56000000000000005</v>
      </c>
      <c r="AN11" s="422">
        <f>IFERROR(AVERAGEIFS('EmiFact Stationary'!H$4:H$390,'EmiFact Stationary'!$C$4:$C$390,$W11,'EmiFact Stationary'!$A$4:$A$390,$V11),0)</f>
        <v>0.34</v>
      </c>
      <c r="AO11" s="422">
        <f>IFERROR(AVERAGEIFS('EmiFact Stationary'!I$4:I$390,'EmiFact Stationary'!$C$4:$C$390,$W11,'EmiFact Stationary'!$A$4:$A$390,$V11),0)</f>
        <v>3.9</v>
      </c>
      <c r="AP11" s="422">
        <f>IFERROR(AVERAGEIFS('EmiFact Stationary'!J$4:J$390,'EmiFact Stationary'!$C$4:$C$390,$W11,'EmiFact Stationary'!$A$4:$A$390,$V11),0)</f>
        <v>0</v>
      </c>
      <c r="AQ11" s="422">
        <f>IFERROR(AVERAGEIFS('EmiFact Stationary'!K$4:K$390,'EmiFact Stationary'!$C$4:$C$390,$W11,'EmiFact Stationary'!$A$4:$A$390,$V11),0)</f>
        <v>1.2</v>
      </c>
      <c r="AR11" s="422">
        <f>IFERROR(AVERAGEIFS('EmiFact Stationary'!L$4:L$390,'EmiFact Stationary'!$C$4:$C$390,$W11,'EmiFact Stationary'!$A$4:$A$390,$V11),0)</f>
        <v>0.28999999999999998</v>
      </c>
      <c r="AS11" s="422">
        <f>IFERROR(AVERAGEIFS('EmiFact Stationary'!M$4:M$390,'EmiFact Stationary'!$C$4:$C$390,$W11,'EmiFact Stationary'!$A$4:$A$390,$V11),0)</f>
        <v>0.28999999999999998</v>
      </c>
      <c r="AT11" s="422">
        <f>IFERROR(AVERAGEIFS('EmiFact Stationary'!N$4:N$390,'EmiFact Stationary'!$C$4:$C$390,$W11,'EmiFact Stationary'!$A$4:$A$390,$V11),0)</f>
        <v>0.28999999999999998</v>
      </c>
      <c r="AU11" s="422">
        <f>IFERROR(AVERAGEIFS('EmiFact Stationary'!O$4:O$390,'EmiFact Stationary'!$C$4:$C$390,$W11,'EmiFact Stationary'!$A$4:$A$390,$V11),0)</f>
        <v>0.28999999999999998</v>
      </c>
      <c r="AV11" s="423">
        <f>IFERROR(AVERAGEIFS('EmiFact Stationary'!P$4:P$390,'EmiFact Stationary'!$C$4:$C$390,$W11,'EmiFact Stationary'!$A$4:$A$390,$V11),0)</f>
        <v>1.0200000000000001E-2</v>
      </c>
      <c r="AW11" s="419">
        <f t="shared" si="0"/>
        <v>0</v>
      </c>
    </row>
    <row r="12" spans="2:50" ht="12.75" customHeight="1">
      <c r="B12" s="317" t="s">
        <v>610</v>
      </c>
      <c r="C12" s="306"/>
      <c r="D12" s="306"/>
      <c r="E12" s="306"/>
      <c r="F12" s="306"/>
      <c r="G12" s="306"/>
      <c r="H12" s="306"/>
      <c r="I12" s="306"/>
      <c r="J12" s="306"/>
      <c r="K12" s="318">
        <v>37</v>
      </c>
      <c r="L12" s="306"/>
      <c r="M12" s="306"/>
      <c r="N12" s="306"/>
      <c r="O12" s="306"/>
      <c r="P12" s="306"/>
      <c r="S12" s="307" t="s">
        <v>865</v>
      </c>
      <c r="T12" s="307" t="s">
        <v>58</v>
      </c>
      <c r="U12" s="307">
        <f t="array" ref="U12">INDEX('EmiFact Stationary'!B7:B393,MATCH(Emis!V12&amp;Emis!W12&amp;Emis!X12,'EmiFact Stationary'!A7:A393&amp;'EmiFact Stationary'!C7:C393&amp;'EmiFact Stationary'!D7:D393,0))</f>
        <v>10103</v>
      </c>
      <c r="V12" s="388" t="str">
        <f>'EmiFact Stationary'!A116</f>
        <v>STRAW</v>
      </c>
      <c r="W12" s="388" t="s">
        <v>732</v>
      </c>
      <c r="X12" s="388" t="str">
        <f>X17</f>
        <v>Combustion plants &lt; 50 MW (boilers)</v>
      </c>
      <c r="Y12" s="425">
        <f t="array" ref="Y12">IF($X12="Average value",AK12,INDEX('EmiFact Stationary'!$E$4:$P$390,MATCH($W12&amp;$V12&amp;$X12,'EmiFact Stationary'!$C$4:$C$390&amp;'EmiFact Stationary'!$A$4:$A$390&amp;'EmiFact Stationary'!$D$4:$D$390,0),MATCH(Y$8,'EmiFact Stationary'!$E$2:$P$2,0)))</f>
        <v>49</v>
      </c>
      <c r="Z12" s="422">
        <f t="array" ref="Z12">IF($X12="Average value",AL12,INDEX('EmiFact Stationary'!$E$4:$P$390,MATCH($W12&amp;$V12&amp;$X12,'EmiFact Stationary'!$C$4:$C$390&amp;'EmiFact Stationary'!$A$4:$A$390&amp;'EmiFact Stationary'!$D$4:$D$390,0),MATCH(Z$8,'EmiFact Stationary'!$E$2:$P$2,0)))</f>
        <v>125</v>
      </c>
      <c r="AA12" s="422">
        <f t="array" ref="AA12">IF($X12="Average value",AM12,INDEX('EmiFact Stationary'!$E$4:$P$390,MATCH($W12&amp;$V12&amp;$X12,'EmiFact Stationary'!$C$4:$C$390&amp;'EmiFact Stationary'!$A$4:$A$390&amp;'EmiFact Stationary'!$D$4:$D$390,0),MATCH(AA$8,'EmiFact Stationary'!$E$2:$P$2,0)))</f>
        <v>0.78</v>
      </c>
      <c r="AB12" s="422">
        <f t="array" ref="AB12">IF($X12="Average value",AN12,INDEX('EmiFact Stationary'!$E$4:$P$390,MATCH($W12&amp;$V12&amp;$X12,'EmiFact Stationary'!$C$4:$C$390&amp;'EmiFact Stationary'!$A$4:$A$390&amp;'EmiFact Stationary'!$D$4:$D$390,0),MATCH(AB$8,'EmiFact Stationary'!$E$2:$P$2,0)))</f>
        <v>0.47</v>
      </c>
      <c r="AC12" s="422">
        <f t="array" ref="AC12">IF($X12="Average value",AO12,INDEX('EmiFact Stationary'!$E$4:$P$390,MATCH($W12&amp;$V12&amp;$X12,'EmiFact Stationary'!$C$4:$C$390&amp;'EmiFact Stationary'!$A$4:$A$390&amp;'EmiFact Stationary'!$D$4:$D$390,0),MATCH(AC$8,'EmiFact Stationary'!$E$2:$P$2,0)))</f>
        <v>67</v>
      </c>
      <c r="AD12" s="422">
        <f t="array" ref="AD12">IF($X12="Average value",AP12,INDEX('EmiFact Stationary'!$E$4:$P$390,MATCH($W12&amp;$V12&amp;$X12,'EmiFact Stationary'!$C$4:$C$390&amp;'EmiFact Stationary'!$A$4:$A$390&amp;'EmiFact Stationary'!$D$4:$D$390,0),MATCH(AD$8,'EmiFact Stationary'!$E$2:$P$2,0)))</f>
        <v>100</v>
      </c>
      <c r="AE12" s="422">
        <f t="array" ref="AE12">IF($X12="Average value",AQ12,INDEX('EmiFact Stationary'!$E$4:$P$390,MATCH($W12&amp;$V12&amp;$X12,'EmiFact Stationary'!$C$4:$C$390&amp;'EmiFact Stationary'!$A$4:$A$390&amp;'EmiFact Stationary'!$D$4:$D$390,0),MATCH(AE$8,'EmiFact Stationary'!$E$2:$P$2,0)))</f>
        <v>1.1000000000000001</v>
      </c>
      <c r="AF12" s="422" t="str">
        <f t="array" ref="AF12">IF($X12="Average value",AR12,INDEX('EmiFact Stationary'!$E$4:$P$390,MATCH($W12&amp;$V12&amp;$X12,'EmiFact Stationary'!$C$4:$C$390&amp;'EmiFact Stationary'!$A$4:$A$390&amp;'EmiFact Stationary'!$D$4:$D$390,0),MATCH(AF$8,'EmiFact Stationary'!$E$2:$P$2,0)))</f>
        <v>-</v>
      </c>
      <c r="AG12" s="422">
        <f t="array" ref="AG12">IF($X12="Average value",AS12,INDEX('EmiFact Stationary'!$E$4:$P$390,MATCH($W12&amp;$V12&amp;$X12,'EmiFact Stationary'!$C$4:$C$390&amp;'EmiFact Stationary'!$A$4:$A$390&amp;'EmiFact Stationary'!$D$4:$D$390,0),MATCH(AG$8,'EmiFact Stationary'!$E$2:$P$2,0)))</f>
        <v>2.2999999999999998</v>
      </c>
      <c r="AH12" s="422">
        <f t="array" ref="AH12">IF($X12="Average value",AT12,INDEX('EmiFact Stationary'!$E$4:$P$390,MATCH($W12&amp;$V12&amp;$X12,'EmiFact Stationary'!$C$4:$C$390&amp;'EmiFact Stationary'!$A$4:$A$390&amp;'EmiFact Stationary'!$D$4:$D$390,0),MATCH(AH$8,'EmiFact Stationary'!$E$2:$P$2,0)))</f>
        <v>1.71</v>
      </c>
      <c r="AI12" s="422">
        <f t="array" ref="AI12">IF($X12="Average value",AU12,INDEX('EmiFact Stationary'!$E$4:$P$390,MATCH($W12&amp;$V12&amp;$X12,'EmiFact Stationary'!$C$4:$C$390&amp;'EmiFact Stationary'!$A$4:$A$390&amp;'EmiFact Stationary'!$D$4:$D$390,0),MATCH(AI$8,'EmiFact Stationary'!$E$2:$P$2,0)))</f>
        <v>1.1100000000000001</v>
      </c>
      <c r="AJ12" s="423">
        <f t="array" ref="AJ12">IF($X12="Average value",AV12,INDEX('EmiFact Stationary'!$E$4:$P$390,MATCH($W12&amp;$V12&amp;$X12,'EmiFact Stationary'!$C$4:$C$390&amp;'EmiFact Stationary'!$A$4:$A$390&amp;'EmiFact Stationary'!$D$4:$D$390,0),MATCH(AJ$8,'EmiFact Stationary'!$E$2:$P$2,0)))</f>
        <v>3.6630000000000003E-2</v>
      </c>
      <c r="AK12" s="422">
        <f>IFERROR(AVERAGEIFS('EmiFact Stationary'!E$4:E$390,'EmiFact Stationary'!$C$4:$C$390,$W12,'EmiFact Stationary'!$A$4:$A$390,$V12),0)</f>
        <v>49</v>
      </c>
      <c r="AL12" s="422">
        <f>IFERROR(AVERAGEIFS('EmiFact Stationary'!F$4:F$390,'EmiFact Stationary'!$C$4:$C$390,$W12,'EmiFact Stationary'!$A$4:$A$390,$V12),0)</f>
        <v>125</v>
      </c>
      <c r="AM12" s="422">
        <f>IFERROR(AVERAGEIFS('EmiFact Stationary'!G$4:G$390,'EmiFact Stationary'!$C$4:$C$390,$W12,'EmiFact Stationary'!$A$4:$A$390,$V12),0)</f>
        <v>0.78</v>
      </c>
      <c r="AN12" s="422">
        <f>IFERROR(AVERAGEIFS('EmiFact Stationary'!H$4:H$390,'EmiFact Stationary'!$C$4:$C$390,$W12,'EmiFact Stationary'!$A$4:$A$390,$V12),0)</f>
        <v>0.47</v>
      </c>
      <c r="AO12" s="422">
        <f>IFERROR(AVERAGEIFS('EmiFact Stationary'!I$4:I$390,'EmiFact Stationary'!$C$4:$C$390,$W12,'EmiFact Stationary'!$A$4:$A$390,$V12),0)</f>
        <v>67</v>
      </c>
      <c r="AP12" s="422">
        <f>IFERROR(AVERAGEIFS('EmiFact Stationary'!J$4:J$390,'EmiFact Stationary'!$C$4:$C$390,$W12,'EmiFact Stationary'!$A$4:$A$390,$V12),0)</f>
        <v>100</v>
      </c>
      <c r="AQ12" s="422">
        <f>IFERROR(AVERAGEIFS('EmiFact Stationary'!K$4:K$390,'EmiFact Stationary'!$C$4:$C$390,$W12,'EmiFact Stationary'!$A$4:$A$390,$V12),0)</f>
        <v>1.1000000000000001</v>
      </c>
      <c r="AR12" s="422">
        <f>IFERROR(AVERAGEIFS('EmiFact Stationary'!L$4:L$390,'EmiFact Stationary'!$C$4:$C$390,$W12,'EmiFact Stationary'!$A$4:$A$390,$V12),0)</f>
        <v>0</v>
      </c>
      <c r="AS12" s="422">
        <f>IFERROR(AVERAGEIFS('EmiFact Stationary'!M$4:M$390,'EmiFact Stationary'!$C$4:$C$390,$W12,'EmiFact Stationary'!$A$4:$A$390,$V12),0)</f>
        <v>2.2999999999999998</v>
      </c>
      <c r="AT12" s="422">
        <f>IFERROR(AVERAGEIFS('EmiFact Stationary'!N$4:N$390,'EmiFact Stationary'!$C$4:$C$390,$W12,'EmiFact Stationary'!$A$4:$A$390,$V12),0)</f>
        <v>1.71</v>
      </c>
      <c r="AU12" s="422">
        <f>IFERROR(AVERAGEIFS('EmiFact Stationary'!O$4:O$390,'EmiFact Stationary'!$C$4:$C$390,$W12,'EmiFact Stationary'!$A$4:$A$390,$V12),0)</f>
        <v>1.1100000000000001</v>
      </c>
      <c r="AV12" s="423">
        <f>IFERROR(AVERAGEIFS('EmiFact Stationary'!P$4:P$390,'EmiFact Stationary'!$C$4:$C$390,$W12,'EmiFact Stationary'!$A$4:$A$390,$V12),0)</f>
        <v>3.6630000000000003E-2</v>
      </c>
      <c r="AW12" s="419">
        <f t="shared" si="0"/>
        <v>0</v>
      </c>
    </row>
    <row r="13" spans="2:50" ht="12.75" customHeight="1">
      <c r="S13" s="307" t="s">
        <v>865</v>
      </c>
      <c r="T13" s="307" t="s">
        <v>49</v>
      </c>
      <c r="U13" s="307">
        <f t="array" ref="U13">INDEX('EmiFact Stationary'!B8:B394,MATCH(Emis!V13&amp;Emis!W13&amp;Emis!X13,'EmiFact Stationary'!A8:A394&amp;'EmiFact Stationary'!C8:C394&amp;'EmiFact Stationary'!D8:D394,0))</f>
        <v>10103</v>
      </c>
      <c r="V13" s="388" t="str">
        <f>'EmiFact Stationary'!A125</f>
        <v>RESIDUAL OIL</v>
      </c>
      <c r="W13" s="388" t="s">
        <v>732</v>
      </c>
      <c r="X13" s="388" t="str">
        <f>X12</f>
        <v>Combustion plants &lt; 50 MW (boilers)</v>
      </c>
      <c r="Y13" s="425">
        <f t="array" ref="Y13">IF($X13="Average value",AK13,INDEX('EmiFact Stationary'!$E$4:$P$390,MATCH($W13&amp;$V13&amp;$X13,'EmiFact Stationary'!$C$4:$C$390&amp;'EmiFact Stationary'!$A$4:$A$390&amp;'EmiFact Stationary'!$D$4:$D$390,0),MATCH(Y$8,'EmiFact Stationary'!$E$2:$P$2,0)))</f>
        <v>100</v>
      </c>
      <c r="Z13" s="422">
        <f t="array" ref="Z13">IF($X13="Average value",AL13,INDEX('EmiFact Stationary'!$E$4:$P$390,MATCH($W13&amp;$V13&amp;$X13,'EmiFact Stationary'!$C$4:$C$390&amp;'EmiFact Stationary'!$A$4:$A$390&amp;'EmiFact Stationary'!$D$4:$D$390,0),MATCH(Z$8,'EmiFact Stationary'!$E$2:$P$2,0)))</f>
        <v>138</v>
      </c>
      <c r="AA13" s="422">
        <f t="array" ref="AA13">IF($X13="Average value",AM13,INDEX('EmiFact Stationary'!$E$4:$P$390,MATCH($W13&amp;$V13&amp;$X13,'EmiFact Stationary'!$C$4:$C$390&amp;'EmiFact Stationary'!$A$4:$A$390&amp;'EmiFact Stationary'!$D$4:$D$390,0),MATCH(AA$8,'EmiFact Stationary'!$E$2:$P$2,0)))</f>
        <v>0.8</v>
      </c>
      <c r="AB13" s="422">
        <f t="array" ref="AB13">IF($X13="Average value",AN13,INDEX('EmiFact Stationary'!$E$4:$P$390,MATCH($W13&amp;$V13&amp;$X13,'EmiFact Stationary'!$C$4:$C$390&amp;'EmiFact Stationary'!$A$4:$A$390&amp;'EmiFact Stationary'!$D$4:$D$390,0),MATCH(AB$8,'EmiFact Stationary'!$E$2:$P$2,0)))</f>
        <v>1.3</v>
      </c>
      <c r="AC13" s="422">
        <f t="array" ref="AC13">IF($X13="Average value",AO13,INDEX('EmiFact Stationary'!$E$4:$P$390,MATCH($W13&amp;$V13&amp;$X13,'EmiFact Stationary'!$C$4:$C$390&amp;'EmiFact Stationary'!$A$4:$A$390&amp;'EmiFact Stationary'!$D$4:$D$390,0),MATCH(AC$8,'EmiFact Stationary'!$E$2:$P$2,0)))</f>
        <v>2.8</v>
      </c>
      <c r="AD13" s="422">
        <f t="array" ref="AD13">IF($X13="Average value",AP13,INDEX('EmiFact Stationary'!$E$4:$P$390,MATCH($W13&amp;$V13&amp;$X13,'EmiFact Stationary'!$C$4:$C$390&amp;'EmiFact Stationary'!$A$4:$A$390&amp;'EmiFact Stationary'!$D$4:$D$390,0),MATCH(AD$8,'EmiFact Stationary'!$E$2:$P$2,0)))</f>
        <v>79.42</v>
      </c>
      <c r="AE13" s="422">
        <f t="array" ref="AE13">IF($X13="Average value",AQ13,INDEX('EmiFact Stationary'!$E$4:$P$390,MATCH($W13&amp;$V13&amp;$X13,'EmiFact Stationary'!$C$4:$C$390&amp;'EmiFact Stationary'!$A$4:$A$390&amp;'EmiFact Stationary'!$D$4:$D$390,0),MATCH(AE$8,'EmiFact Stationary'!$E$2:$P$2,0)))</f>
        <v>5</v>
      </c>
      <c r="AF13" s="422" t="str">
        <f t="array" ref="AF13">IF($X13="Average value",AR13,INDEX('EmiFact Stationary'!$E$4:$P$390,MATCH($W13&amp;$V13&amp;$X13,'EmiFact Stationary'!$C$4:$C$390&amp;'EmiFact Stationary'!$A$4:$A$390&amp;'EmiFact Stationary'!$D$4:$D$390,0),MATCH(AF$8,'EmiFact Stationary'!$E$2:$P$2,0)))</f>
        <v>-</v>
      </c>
      <c r="AG13" s="422">
        <f t="array" ref="AG13">IF($X13="Average value",AS13,INDEX('EmiFact Stationary'!$E$4:$P$390,MATCH($W13&amp;$V13&amp;$X13,'EmiFact Stationary'!$C$4:$C$390&amp;'EmiFact Stationary'!$A$4:$A$390&amp;'EmiFact Stationary'!$D$4:$D$390,0),MATCH(AG$8,'EmiFact Stationary'!$E$2:$P$2,0)))</f>
        <v>9.5</v>
      </c>
      <c r="AH13" s="422">
        <f t="array" ref="AH13">IF($X13="Average value",AT13,INDEX('EmiFact Stationary'!$E$4:$P$390,MATCH($W13&amp;$V13&amp;$X13,'EmiFact Stationary'!$C$4:$C$390&amp;'EmiFact Stationary'!$A$4:$A$390&amp;'EmiFact Stationary'!$D$4:$D$390,0),MATCH(AH$8,'EmiFact Stationary'!$E$2:$P$2,0)))</f>
        <v>9.5</v>
      </c>
      <c r="AI13" s="422">
        <f t="array" ref="AI13">IF($X13="Average value",AU13,INDEX('EmiFact Stationary'!$E$4:$P$390,MATCH($W13&amp;$V13&amp;$X13,'EmiFact Stationary'!$C$4:$C$390&amp;'EmiFact Stationary'!$A$4:$A$390&amp;'EmiFact Stationary'!$D$4:$D$390,0),MATCH(AI$8,'EmiFact Stationary'!$E$2:$P$2,0)))</f>
        <v>7.9</v>
      </c>
      <c r="AJ13" s="423">
        <f t="array" ref="AJ13">IF($X13="Average value",AV13,INDEX('EmiFact Stationary'!$E$4:$P$390,MATCH($W13&amp;$V13&amp;$X13,'EmiFact Stationary'!$C$4:$C$390&amp;'EmiFact Stationary'!$A$4:$A$390&amp;'EmiFact Stationary'!$D$4:$D$390,0),MATCH(AJ$8,'EmiFact Stationary'!$E$2:$P$2,0)))</f>
        <v>0.44240000000000002</v>
      </c>
      <c r="AK13" s="422">
        <f>IFERROR(AVERAGEIFS('EmiFact Stationary'!E$4:E$390,'EmiFact Stationary'!$C$4:$C$390,$W13,'EmiFact Stationary'!$A$4:$A$390,$V13),0)</f>
        <v>100</v>
      </c>
      <c r="AL13" s="422">
        <f>IFERROR(AVERAGEIFS('EmiFact Stationary'!F$4:F$390,'EmiFact Stationary'!$C$4:$C$390,$W13,'EmiFact Stationary'!$A$4:$A$390,$V13),0)</f>
        <v>138</v>
      </c>
      <c r="AM13" s="422">
        <f>IFERROR(AVERAGEIFS('EmiFact Stationary'!G$4:G$390,'EmiFact Stationary'!$C$4:$C$390,$W13,'EmiFact Stationary'!$A$4:$A$390,$V13),0)</f>
        <v>1.4</v>
      </c>
      <c r="AN13" s="422">
        <f>IFERROR(AVERAGEIFS('EmiFact Stationary'!H$4:H$390,'EmiFact Stationary'!$C$4:$C$390,$W13,'EmiFact Stationary'!$A$4:$A$390,$V13),0)</f>
        <v>2.08</v>
      </c>
      <c r="AO13" s="422">
        <f>IFERROR(AVERAGEIFS('EmiFact Stationary'!I$4:I$390,'EmiFact Stationary'!$C$4:$C$390,$W13,'EmiFact Stationary'!$A$4:$A$390,$V13),0)</f>
        <v>10.120000000000001</v>
      </c>
      <c r="AP13" s="422">
        <f>IFERROR(AVERAGEIFS('EmiFact Stationary'!J$4:J$390,'EmiFact Stationary'!$C$4:$C$390,$W13,'EmiFact Stationary'!$A$4:$A$390,$V13),0)</f>
        <v>79.42</v>
      </c>
      <c r="AQ13" s="422">
        <f>IFERROR(AVERAGEIFS('EmiFact Stationary'!K$4:K$390,'EmiFact Stationary'!$C$4:$C$390,$W13,'EmiFact Stationary'!$A$4:$A$390,$V13),0)</f>
        <v>2.2999999999999998</v>
      </c>
      <c r="AR13" s="422">
        <f>IFERROR(AVERAGEIFS('EmiFact Stationary'!L$4:L$390,'EmiFact Stationary'!$C$4:$C$390,$W13,'EmiFact Stationary'!$A$4:$A$390,$V13),0)</f>
        <v>0</v>
      </c>
      <c r="AS13" s="422">
        <f>IFERROR(AVERAGEIFS('EmiFact Stationary'!M$4:M$390,'EmiFact Stationary'!$C$4:$C$390,$W13,'EmiFact Stationary'!$A$4:$A$390,$V13),0)</f>
        <v>5.6</v>
      </c>
      <c r="AT13" s="422">
        <f>IFERROR(AVERAGEIFS('EmiFact Stationary'!N$4:N$390,'EmiFact Stationary'!$C$4:$C$390,$W13,'EmiFact Stationary'!$A$4:$A$390,$V13),0)</f>
        <v>5.6</v>
      </c>
      <c r="AU13" s="422">
        <f>IFERROR(AVERAGEIFS('EmiFact Stationary'!O$4:O$390,'EmiFact Stationary'!$C$4:$C$390,$W13,'EmiFact Stationary'!$A$4:$A$390,$V13),0)</f>
        <v>4.66</v>
      </c>
      <c r="AV13" s="423">
        <f>IFERROR(AVERAGEIFS('EmiFact Stationary'!P$4:P$390,'EmiFact Stationary'!$C$4:$C$390,$W13,'EmiFact Stationary'!$A$4:$A$390,$V13),0)</f>
        <v>0.26096000000000003</v>
      </c>
      <c r="AW13" s="419">
        <f t="shared" si="0"/>
        <v>5.2214399999999159</v>
      </c>
    </row>
    <row r="14" spans="2:50" ht="12.75" customHeight="1">
      <c r="S14" s="307" t="s">
        <v>865</v>
      </c>
      <c r="T14" s="307" t="s">
        <v>871</v>
      </c>
      <c r="U14" s="6">
        <f t="array" ref="U14">INDEX('EmiFact Stationary'!B9:B395,MATCH(Emis!V14&amp;Emis!W14&amp;Emis!X14,'EmiFact Stationary'!A9:A395&amp;'EmiFact Stationary'!C9:C395&amp;'EmiFact Stationary'!D9:D395,0))</f>
        <v>10103</v>
      </c>
      <c r="V14" s="427" t="str">
        <f>'EmiFact Stationary'!A158</f>
        <v>GAS OIL</v>
      </c>
      <c r="W14" s="427" t="s">
        <v>732</v>
      </c>
      <c r="X14" s="427" t="str">
        <f>X12</f>
        <v>Combustion plants &lt; 50 MW (boilers)</v>
      </c>
      <c r="Y14" s="425">
        <f t="array" ref="Y14">IF($X14="Average value",AK14,INDEX('EmiFact Stationary'!$E$4:$P$390,MATCH($W14&amp;$V14&amp;$X14,'EmiFact Stationary'!$C$4:$C$390&amp;'EmiFact Stationary'!$A$4:$A$390&amp;'EmiFact Stationary'!$D$4:$D$390,0),MATCH(Y$8,'EmiFact Stationary'!$E$2:$P$2,0)))</f>
        <v>6.7</v>
      </c>
      <c r="Z14" s="422">
        <f t="array" ref="Z14">IF($X14="Average value",AL14,INDEX('EmiFact Stationary'!$E$4:$P$390,MATCH($W14&amp;$V14&amp;$X14,'EmiFact Stationary'!$C$4:$C$390&amp;'EmiFact Stationary'!$A$4:$A$390&amp;'EmiFact Stationary'!$D$4:$D$390,0),MATCH(Z$8,'EmiFact Stationary'!$E$2:$P$2,0)))</f>
        <v>114</v>
      </c>
      <c r="AA14" s="422">
        <f t="array" ref="AA14">IF($X14="Average value",AM14,INDEX('EmiFact Stationary'!$E$4:$P$390,MATCH($W14&amp;$V14&amp;$X14,'EmiFact Stationary'!$C$4:$C$390&amp;'EmiFact Stationary'!$A$4:$A$390&amp;'EmiFact Stationary'!$D$4:$D$390,0),MATCH(AA$8,'EmiFact Stationary'!$E$2:$P$2,0)))</f>
        <v>0.8</v>
      </c>
      <c r="AB14" s="422">
        <f t="array" ref="AB14">IF($X14="Average value",AN14,INDEX('EmiFact Stationary'!$E$4:$P$390,MATCH($W14&amp;$V14&amp;$X14,'EmiFact Stationary'!$C$4:$C$390&amp;'EmiFact Stationary'!$A$4:$A$390&amp;'EmiFact Stationary'!$D$4:$D$390,0),MATCH(AB$8,'EmiFact Stationary'!$E$2:$P$2,0)))</f>
        <v>0.9</v>
      </c>
      <c r="AC14" s="422">
        <f t="array" ref="AC14">IF($X14="Average value",AO14,INDEX('EmiFact Stationary'!$E$4:$P$390,MATCH($W14&amp;$V14&amp;$X14,'EmiFact Stationary'!$C$4:$C$390&amp;'EmiFact Stationary'!$A$4:$A$390&amp;'EmiFact Stationary'!$D$4:$D$390,0),MATCH(AC$8,'EmiFact Stationary'!$E$2:$P$2,0)))</f>
        <v>15</v>
      </c>
      <c r="AD14" s="422">
        <f t="array" ref="AD14">IF($X14="Average value",AP14,INDEX('EmiFact Stationary'!$E$4:$P$390,MATCH($W14&amp;$V14&amp;$X14,'EmiFact Stationary'!$C$4:$C$390&amp;'EmiFact Stationary'!$A$4:$A$390&amp;'EmiFact Stationary'!$D$4:$D$390,0),MATCH(AD$8,'EmiFact Stationary'!$E$2:$P$2,0)))</f>
        <v>74.099999999999994</v>
      </c>
      <c r="AE14" s="422">
        <f t="array" ref="AE14">IF($X14="Average value",AQ14,INDEX('EmiFact Stationary'!$E$4:$P$390,MATCH($W14&amp;$V14&amp;$X14,'EmiFact Stationary'!$C$4:$C$390&amp;'EmiFact Stationary'!$A$4:$A$390&amp;'EmiFact Stationary'!$D$4:$D$390,0),MATCH(AE$8,'EmiFact Stationary'!$E$2:$P$2,0)))</f>
        <v>0.4</v>
      </c>
      <c r="AF14" s="422" t="str">
        <f t="array" ref="AF14">IF($X14="Average value",AR14,INDEX('EmiFact Stationary'!$E$4:$P$390,MATCH($W14&amp;$V14&amp;$X14,'EmiFact Stationary'!$C$4:$C$390&amp;'EmiFact Stationary'!$A$4:$A$390&amp;'EmiFact Stationary'!$D$4:$D$390,0),MATCH(AF$8,'EmiFact Stationary'!$E$2:$P$2,0)))</f>
        <v>-</v>
      </c>
      <c r="AG14" s="422">
        <f t="array" ref="AG14">IF($X14="Average value",AS14,INDEX('EmiFact Stationary'!$E$4:$P$390,MATCH($W14&amp;$V14&amp;$X14,'EmiFact Stationary'!$C$4:$C$390&amp;'EmiFact Stationary'!$A$4:$A$390&amp;'EmiFact Stationary'!$D$4:$D$390,0),MATCH(AG$8,'EmiFact Stationary'!$E$2:$P$2,0)))</f>
        <v>5</v>
      </c>
      <c r="AH14" s="422">
        <f t="array" ref="AH14">IF($X14="Average value",AT14,INDEX('EmiFact Stationary'!$E$4:$P$390,MATCH($W14&amp;$V14&amp;$X14,'EmiFact Stationary'!$C$4:$C$390&amp;'EmiFact Stationary'!$A$4:$A$390&amp;'EmiFact Stationary'!$D$4:$D$390,0),MATCH(AH$8,'EmiFact Stationary'!$E$2:$P$2,0)))</f>
        <v>5</v>
      </c>
      <c r="AI14" s="422">
        <f t="array" ref="AI14">IF($X14="Average value",AU14,INDEX('EmiFact Stationary'!$E$4:$P$390,MATCH($W14&amp;$V14&amp;$X14,'EmiFact Stationary'!$C$4:$C$390&amp;'EmiFact Stationary'!$A$4:$A$390&amp;'EmiFact Stationary'!$D$4:$D$390,0),MATCH(AI$8,'EmiFact Stationary'!$E$2:$P$2,0)))</f>
        <v>5</v>
      </c>
      <c r="AJ14" s="423">
        <f t="array" ref="AJ14">IF($X14="Average value",AV14,INDEX('EmiFact Stationary'!$E$4:$P$390,MATCH($W14&amp;$V14&amp;$X14,'EmiFact Stationary'!$C$4:$C$390&amp;'EmiFact Stationary'!$A$4:$A$390&amp;'EmiFact Stationary'!$D$4:$D$390,0),MATCH(AJ$8,'EmiFact Stationary'!$E$2:$P$2,0)))</f>
        <v>1.675</v>
      </c>
      <c r="AK14" s="428">
        <f>IFERROR(AVERAGEIFS('EmiFact Stationary'!E$4:E$390,'EmiFact Stationary'!$C$4:$C$390,$W14,'EmiFact Stationary'!$A$4:$A$390,$V14),0)</f>
        <v>6.7</v>
      </c>
      <c r="AL14" s="422">
        <f>IFERROR(AVERAGEIFS('EmiFact Stationary'!F$4:F$390,'EmiFact Stationary'!$C$4:$C$390,$W14,'EmiFact Stationary'!$A$4:$A$390,$V14),0)</f>
        <v>302.8</v>
      </c>
      <c r="AM14" s="422">
        <f>IFERROR(AVERAGEIFS('EmiFact Stationary'!G$4:G$390,'EmiFact Stationary'!$C$4:$C$390,$W14,'EmiFact Stationary'!$A$4:$A$390,$V14),0)</f>
        <v>7.9380000000000006</v>
      </c>
      <c r="AN14" s="422">
        <f>IFERROR(AVERAGEIFS('EmiFact Stationary'!H$4:H$390,'EmiFact Stationary'!$C$4:$C$390,$W14,'EmiFact Stationary'!$A$4:$A$390,$V14),0)</f>
        <v>5.9399999999999995</v>
      </c>
      <c r="AO14" s="422">
        <f>IFERROR(AVERAGEIFS('EmiFact Stationary'!I$4:I$390,'EmiFact Stationary'!$C$4:$C$390,$W14,'EmiFact Stationary'!$A$4:$A$390,$V14),0)</f>
        <v>38</v>
      </c>
      <c r="AP14" s="422">
        <f>IFERROR(AVERAGEIFS('EmiFact Stationary'!J$4:J$390,'EmiFact Stationary'!$C$4:$C$390,$W14,'EmiFact Stationary'!$A$4:$A$390,$V14),0)</f>
        <v>74.099999999999994</v>
      </c>
      <c r="AQ14" s="422">
        <f>IFERROR(AVERAGEIFS('EmiFact Stationary'!K$4:K$390,'EmiFact Stationary'!$C$4:$C$390,$W14,'EmiFact Stationary'!$A$4:$A$390,$V14),0)</f>
        <v>0.78</v>
      </c>
      <c r="AR14" s="422">
        <f>IFERROR(AVERAGEIFS('EmiFact Stationary'!L$4:L$390,'EmiFact Stationary'!$C$4:$C$390,$W14,'EmiFact Stationary'!$A$4:$A$390,$V14),0)</f>
        <v>0</v>
      </c>
      <c r="AS14" s="422">
        <f>IFERROR(AVERAGEIFS('EmiFact Stationary'!M$4:M$390,'EmiFact Stationary'!$C$4:$C$390,$W14,'EmiFact Stationary'!$A$4:$A$390,$V14),0)</f>
        <v>5</v>
      </c>
      <c r="AT14" s="422">
        <f>IFERROR(AVERAGEIFS('EmiFact Stationary'!N$4:N$390,'EmiFact Stationary'!$C$4:$C$390,$W14,'EmiFact Stationary'!$A$4:$A$390,$V14),0)</f>
        <v>5</v>
      </c>
      <c r="AU14" s="422">
        <f>IFERROR(AVERAGEIFS('EmiFact Stationary'!O$4:O$390,'EmiFact Stationary'!$C$4:$C$390,$W14,'EmiFact Stationary'!$A$4:$A$390,$V14),0)</f>
        <v>5</v>
      </c>
      <c r="AV14" s="423">
        <f>IFERROR(AVERAGEIFS('EmiFact Stationary'!P$4:P$390,'EmiFact Stationary'!$C$4:$C$390,$W14,'EmiFact Stationary'!$A$4:$A$390,$V14),0)</f>
        <v>2.12</v>
      </c>
      <c r="AW14" s="419">
        <f t="shared" si="0"/>
        <v>-224.80299999999991</v>
      </c>
      <c r="AX14" s="3" t="s">
        <v>867</v>
      </c>
    </row>
    <row r="15" spans="2:50" ht="12.75" customHeight="1">
      <c r="S15" s="307" t="s">
        <v>865</v>
      </c>
      <c r="T15" s="307" t="s">
        <v>50</v>
      </c>
      <c r="U15" s="6">
        <f t="array" ref="U15">INDEX('EmiFact Stationary'!B10:B396,MATCH(Emis!V15&amp;Emis!W15&amp;Emis!X15,'EmiFact Stationary'!A10:A396&amp;'EmiFact Stationary'!C10:C396&amp;'EmiFact Stationary'!D10:D396,0))</f>
        <v>10103</v>
      </c>
      <c r="V15" s="427" t="str">
        <f>'EmiFact Stationary'!A207</f>
        <v>BIO OIL</v>
      </c>
      <c r="W15" s="427" t="s">
        <v>732</v>
      </c>
      <c r="X15" s="427" t="str">
        <f>X17</f>
        <v>Combustion plants &lt; 50 MW (boilers)</v>
      </c>
      <c r="Y15" s="425">
        <f t="array" ref="Y15">IF($X15="Average value",AK15,INDEX('EmiFact Stationary'!$E$4:$P$390,MATCH($W15&amp;$V15&amp;$X15,'EmiFact Stationary'!$C$4:$C$390&amp;'EmiFact Stationary'!$A$4:$A$390&amp;'EmiFact Stationary'!$D$4:$D$390,0),MATCH(Y$8,'EmiFact Stationary'!$E$2:$P$2,0)))</f>
        <v>0.3</v>
      </c>
      <c r="Z15" s="422">
        <f t="array" ref="Z15">IF($X15="Average value",AL15,INDEX('EmiFact Stationary'!$E$4:$P$390,MATCH($W15&amp;$V15&amp;$X15,'EmiFact Stationary'!$C$4:$C$390&amp;'EmiFact Stationary'!$A$4:$A$390&amp;'EmiFact Stationary'!$D$4:$D$390,0),MATCH(Z$8,'EmiFact Stationary'!$E$2:$P$2,0)))</f>
        <v>114</v>
      </c>
      <c r="AA15" s="422">
        <f t="array" ref="AA15">IF($X15="Average value",AM15,INDEX('EmiFact Stationary'!$E$4:$P$390,MATCH($W15&amp;$V15&amp;$X15,'EmiFact Stationary'!$C$4:$C$390&amp;'EmiFact Stationary'!$A$4:$A$390&amp;'EmiFact Stationary'!$D$4:$D$390,0),MATCH(AA$8,'EmiFact Stationary'!$E$2:$P$2,0)))</f>
        <v>0.8</v>
      </c>
      <c r="AB15" s="422">
        <f t="array" ref="AB15">IF($X15="Average value",AN15,INDEX('EmiFact Stationary'!$E$4:$P$390,MATCH($W15&amp;$V15&amp;$X15,'EmiFact Stationary'!$C$4:$C$390&amp;'EmiFact Stationary'!$A$4:$A$390&amp;'EmiFact Stationary'!$D$4:$D$390,0),MATCH(AB$8,'EmiFact Stationary'!$E$2:$P$2,0)))</f>
        <v>3</v>
      </c>
      <c r="AC15" s="422">
        <f t="array" ref="AC15">IF($X15="Average value",AO15,INDEX('EmiFact Stationary'!$E$4:$P$390,MATCH($W15&amp;$V15&amp;$X15,'EmiFact Stationary'!$C$4:$C$390&amp;'EmiFact Stationary'!$A$4:$A$390&amp;'EmiFact Stationary'!$D$4:$D$390,0),MATCH(AC$8,'EmiFact Stationary'!$E$2:$P$2,0)))</f>
        <v>15</v>
      </c>
      <c r="AD15" s="422">
        <f t="array" ref="AD15">IF($X15="Average value",AP15,INDEX('EmiFact Stationary'!$E$4:$P$390,MATCH($W15&amp;$V15&amp;$X15,'EmiFact Stationary'!$C$4:$C$390&amp;'EmiFact Stationary'!$A$4:$A$390&amp;'EmiFact Stationary'!$D$4:$D$390,0),MATCH(AD$8,'EmiFact Stationary'!$E$2:$P$2,0)))</f>
        <v>70.8</v>
      </c>
      <c r="AE15" s="422">
        <f t="array" ref="AE15">IF($X15="Average value",AQ15,INDEX('EmiFact Stationary'!$E$4:$P$390,MATCH($W15&amp;$V15&amp;$X15,'EmiFact Stationary'!$C$4:$C$390&amp;'EmiFact Stationary'!$A$4:$A$390&amp;'EmiFact Stationary'!$D$4:$D$390,0),MATCH(AE$8,'EmiFact Stationary'!$E$2:$P$2,0)))</f>
        <v>0.6</v>
      </c>
      <c r="AF15" s="422" t="str">
        <f t="array" ref="AF15">IF($X15="Average value",AR15,INDEX('EmiFact Stationary'!$E$4:$P$390,MATCH($W15&amp;$V15&amp;$X15,'EmiFact Stationary'!$C$4:$C$390&amp;'EmiFact Stationary'!$A$4:$A$390&amp;'EmiFact Stationary'!$D$4:$D$390,0),MATCH(AF$8,'EmiFact Stationary'!$E$2:$P$2,0)))</f>
        <v>-</v>
      </c>
      <c r="AG15" s="422">
        <f t="array" ref="AG15">IF($X15="Average value",AS15,INDEX('EmiFact Stationary'!$E$4:$P$390,MATCH($W15&amp;$V15&amp;$X15,'EmiFact Stationary'!$C$4:$C$390&amp;'EmiFact Stationary'!$A$4:$A$390&amp;'EmiFact Stationary'!$D$4:$D$390,0),MATCH(AG$8,'EmiFact Stationary'!$E$2:$P$2,0)))</f>
        <v>5</v>
      </c>
      <c r="AH15" s="422">
        <f t="array" ref="AH15">IF($X15="Average value",AT15,INDEX('EmiFact Stationary'!$E$4:$P$390,MATCH($W15&amp;$V15&amp;$X15,'EmiFact Stationary'!$C$4:$C$390&amp;'EmiFact Stationary'!$A$4:$A$390&amp;'EmiFact Stationary'!$D$4:$D$390,0),MATCH(AH$8,'EmiFact Stationary'!$E$2:$P$2,0)))</f>
        <v>5</v>
      </c>
      <c r="AI15" s="422">
        <f t="array" ref="AI15">IF($X15="Average value",AU15,INDEX('EmiFact Stationary'!$E$4:$P$390,MATCH($W15&amp;$V15&amp;$X15,'EmiFact Stationary'!$C$4:$C$390&amp;'EmiFact Stationary'!$A$4:$A$390&amp;'EmiFact Stationary'!$D$4:$D$390,0),MATCH(AI$8,'EmiFact Stationary'!$E$2:$P$2,0)))</f>
        <v>5</v>
      </c>
      <c r="AJ15" s="423">
        <f t="array" ref="AJ15">IF($X15="Average value",AV15,INDEX('EmiFact Stationary'!$E$4:$P$390,MATCH($W15&amp;$V15&amp;$X15,'EmiFact Stationary'!$C$4:$C$390&amp;'EmiFact Stationary'!$A$4:$A$390&amp;'EmiFact Stationary'!$D$4:$D$390,0),MATCH(AJ$8,'EmiFact Stationary'!$E$2:$P$2,0)))</f>
        <v>1.68</v>
      </c>
      <c r="AK15" s="428">
        <f>IFERROR(AVERAGEIFS('EmiFact Stationary'!E$4:E$390,'EmiFact Stationary'!$C$4:$C$390,$W15,'EmiFact Stationary'!$A$4:$A$390,$V15),0)</f>
        <v>0.3</v>
      </c>
      <c r="AL15" s="422">
        <f>IFERROR(AVERAGEIFS('EmiFact Stationary'!F$4:F$390,'EmiFact Stationary'!$C$4:$C$390,$W15,'EmiFact Stationary'!$A$4:$A$390,$V15),0)</f>
        <v>321</v>
      </c>
      <c r="AM15" s="422">
        <f>IFERROR(AVERAGEIFS('EmiFact Stationary'!G$4:G$390,'EmiFact Stationary'!$C$4:$C$390,$W15,'EmiFact Stationary'!$A$4:$A$390,$V15),0)</f>
        <v>9.85</v>
      </c>
      <c r="AN15" s="422">
        <f>IFERROR(AVERAGEIFS('EmiFact Stationary'!H$4:H$390,'EmiFact Stationary'!$C$4:$C$390,$W15,'EmiFact Stationary'!$A$4:$A$390,$V15),0)</f>
        <v>8.25</v>
      </c>
      <c r="AO15" s="422">
        <f>IFERROR(AVERAGEIFS('EmiFact Stationary'!I$4:I$390,'EmiFact Stationary'!$C$4:$C$390,$W15,'EmiFact Stationary'!$A$4:$A$390,$V15),0)</f>
        <v>15</v>
      </c>
      <c r="AP15" s="422">
        <f>IFERROR(AVERAGEIFS('EmiFact Stationary'!J$4:J$390,'EmiFact Stationary'!$C$4:$C$390,$W15,'EmiFact Stationary'!$A$4:$A$390,$V15),0)</f>
        <v>70.8</v>
      </c>
      <c r="AQ15" s="422">
        <f>IFERROR(AVERAGEIFS('EmiFact Stationary'!K$4:K$390,'EmiFact Stationary'!$C$4:$C$390,$W15,'EmiFact Stationary'!$A$4:$A$390,$V15),0)</f>
        <v>0.97499999999999998</v>
      </c>
      <c r="AR15" s="422">
        <f>IFERROR(AVERAGEIFS('EmiFact Stationary'!L$4:L$390,'EmiFact Stationary'!$C$4:$C$390,$W15,'EmiFact Stationary'!$A$4:$A$390,$V15),0)</f>
        <v>0</v>
      </c>
      <c r="AS15" s="422">
        <f>IFERROR(AVERAGEIFS('EmiFact Stationary'!M$4:M$390,'EmiFact Stationary'!$C$4:$C$390,$W15,'EmiFact Stationary'!$A$4:$A$390,$V15),0)</f>
        <v>5</v>
      </c>
      <c r="AT15" s="422">
        <f>IFERROR(AVERAGEIFS('EmiFact Stationary'!N$4:N$390,'EmiFact Stationary'!$C$4:$C$390,$W15,'EmiFact Stationary'!$A$4:$A$390,$V15),0)</f>
        <v>5</v>
      </c>
      <c r="AU15" s="422">
        <f>IFERROR(AVERAGEIFS('EmiFact Stationary'!O$4:O$390,'EmiFact Stationary'!$C$4:$C$390,$W15,'EmiFact Stationary'!$A$4:$A$390,$V15),0)</f>
        <v>5</v>
      </c>
      <c r="AV15" s="423">
        <f>IFERROR(AVERAGEIFS('EmiFact Stationary'!P$4:P$390,'EmiFact Stationary'!$C$4:$C$390,$W15,'EmiFact Stationary'!$A$4:$A$390,$V15),0)</f>
        <v>2.2349999999999999</v>
      </c>
      <c r="AW15" s="419">
        <f t="shared" si="0"/>
        <v>-222.2300000000001</v>
      </c>
      <c r="AX15" s="3" t="s">
        <v>867</v>
      </c>
    </row>
    <row r="16" spans="2:50" ht="12.75" customHeight="1">
      <c r="S16" s="307" t="s">
        <v>865</v>
      </c>
      <c r="T16" s="307" t="s">
        <v>74</v>
      </c>
      <c r="U16" s="307">
        <f t="array" ref="U16">INDEX('EmiFact Stationary'!B11:B397,MATCH(Emis!V16&amp;Emis!W16&amp;Emis!X16,'EmiFact Stationary'!A11:A397&amp;'EmiFact Stationary'!C11:C397&amp;'EmiFact Stationary'!D11:D397,0))</f>
        <v>10101</v>
      </c>
      <c r="V16" s="388" t="str">
        <f>'EmiFact Stationary'!A219</f>
        <v>NATURAL GAS</v>
      </c>
      <c r="W16" s="388" t="s">
        <v>732</v>
      </c>
      <c r="X16" s="388" t="s">
        <v>733</v>
      </c>
      <c r="Y16" s="425">
        <f t="array" ref="Y16">IF($X16="Average value",AK16,INDEX('EmiFact Stationary'!$E$4:$P$390,MATCH($W16&amp;$V16&amp;$X16,'EmiFact Stationary'!$C$4:$C$390&amp;'EmiFact Stationary'!$A$4:$A$390&amp;'EmiFact Stationary'!$D$4:$D$390,0),MATCH(Y$8,'EmiFact Stationary'!$E$2:$P$2,0)))</f>
        <v>0.43</v>
      </c>
      <c r="Z16" s="422">
        <f t="array" ref="Z16">IF($X16="Average value",AL16,INDEX('EmiFact Stationary'!$E$4:$P$390,MATCH($W16&amp;$V16&amp;$X16,'EmiFact Stationary'!$C$4:$C$390&amp;'EmiFact Stationary'!$A$4:$A$390&amp;'EmiFact Stationary'!$D$4:$D$390,0),MATCH(Z$8,'EmiFact Stationary'!$E$2:$P$2,0)))</f>
        <v>28</v>
      </c>
      <c r="AA16" s="422">
        <f t="array" ref="AA16">IF($X16="Average value",AM16,INDEX('EmiFact Stationary'!$E$4:$P$390,MATCH($W16&amp;$V16&amp;$X16,'EmiFact Stationary'!$C$4:$C$390&amp;'EmiFact Stationary'!$A$4:$A$390&amp;'EmiFact Stationary'!$D$4:$D$390,0),MATCH(AA$8,'EmiFact Stationary'!$E$2:$P$2,0)))</f>
        <v>2</v>
      </c>
      <c r="AB16" s="422">
        <f t="array" ref="AB16">IF($X16="Average value",AN16,INDEX('EmiFact Stationary'!$E$4:$P$390,MATCH($W16&amp;$V16&amp;$X16,'EmiFact Stationary'!$C$4:$C$390&amp;'EmiFact Stationary'!$A$4:$A$390&amp;'EmiFact Stationary'!$D$4:$D$390,0),MATCH(AB$8,'EmiFact Stationary'!$E$2:$P$2,0)))</f>
        <v>1</v>
      </c>
      <c r="AC16" s="422">
        <f t="array" ref="AC16">IF($X16="Average value",AO16,INDEX('EmiFact Stationary'!$E$4:$P$390,MATCH($W16&amp;$V16&amp;$X16,'EmiFact Stationary'!$C$4:$C$390&amp;'EmiFact Stationary'!$A$4:$A$390&amp;'EmiFact Stationary'!$D$4:$D$390,0),MATCH(AC$8,'EmiFact Stationary'!$E$2:$P$2,0)))</f>
        <v>15</v>
      </c>
      <c r="AD16" s="422">
        <f t="array" ref="AD16">IF($X16="Average value",AP16,INDEX('EmiFact Stationary'!$E$4:$P$390,MATCH($W16&amp;$V16&amp;$X16,'EmiFact Stationary'!$C$4:$C$390&amp;'EmiFact Stationary'!$A$4:$A$390&amp;'EmiFact Stationary'!$D$4:$D$390,0),MATCH(AD$8,'EmiFact Stationary'!$E$2:$P$2,0)))</f>
        <v>56.89</v>
      </c>
      <c r="AE16" s="422">
        <f t="array" ref="AE16">IF($X16="Average value",AQ16,INDEX('EmiFact Stationary'!$E$4:$P$390,MATCH($W16&amp;$V16&amp;$X16,'EmiFact Stationary'!$C$4:$C$390&amp;'EmiFact Stationary'!$A$4:$A$390&amp;'EmiFact Stationary'!$D$4:$D$390,0),MATCH(AE$8,'EmiFact Stationary'!$E$2:$P$2,0)))</f>
        <v>1</v>
      </c>
      <c r="AF16" s="422" t="str">
        <f t="array" ref="AF16">IF($X16="Average value",AR16,INDEX('EmiFact Stationary'!$E$4:$P$390,MATCH($W16&amp;$V16&amp;$X16,'EmiFact Stationary'!$C$4:$C$390&amp;'EmiFact Stationary'!$A$4:$A$390&amp;'EmiFact Stationary'!$D$4:$D$390,0),MATCH(AF$8,'EmiFact Stationary'!$E$2:$P$2,0)))</f>
        <v>-</v>
      </c>
      <c r="AG16" s="422">
        <f t="array" ref="AG16">IF($X16="Average value",AS16,INDEX('EmiFact Stationary'!$E$4:$P$390,MATCH($W16&amp;$V16&amp;$X16,'EmiFact Stationary'!$C$4:$C$390&amp;'EmiFact Stationary'!$A$4:$A$390&amp;'EmiFact Stationary'!$D$4:$D$390,0),MATCH(AG$8,'EmiFact Stationary'!$E$2:$P$2,0)))</f>
        <v>0.1</v>
      </c>
      <c r="AH16" s="422">
        <f t="array" ref="AH16">IF($X16="Average value",AT16,INDEX('EmiFact Stationary'!$E$4:$P$390,MATCH($W16&amp;$V16&amp;$X16,'EmiFact Stationary'!$C$4:$C$390&amp;'EmiFact Stationary'!$A$4:$A$390&amp;'EmiFact Stationary'!$D$4:$D$390,0),MATCH(AH$8,'EmiFact Stationary'!$E$2:$P$2,0)))</f>
        <v>0.1</v>
      </c>
      <c r="AI16" s="422">
        <f t="array" ref="AI16">IF($X16="Average value",AU16,INDEX('EmiFact Stationary'!$E$4:$P$390,MATCH($W16&amp;$V16&amp;$X16,'EmiFact Stationary'!$C$4:$C$390&amp;'EmiFact Stationary'!$A$4:$A$390&amp;'EmiFact Stationary'!$D$4:$D$390,0),MATCH(AI$8,'EmiFact Stationary'!$E$2:$P$2,0)))</f>
        <v>0.1</v>
      </c>
      <c r="AJ16" s="423">
        <f t="array" ref="AJ16">IF($X16="Average value",AV16,INDEX('EmiFact Stationary'!$E$4:$P$390,MATCH($W16&amp;$V16&amp;$X16,'EmiFact Stationary'!$C$4:$C$390&amp;'EmiFact Stationary'!$A$4:$A$390&amp;'EmiFact Stationary'!$D$4:$D$390,0),MATCH(AJ$8,'EmiFact Stationary'!$E$2:$P$2,0)))</f>
        <v>2.5000000000000001E-3</v>
      </c>
      <c r="AK16" s="422">
        <f>IFERROR(AVERAGEIFS('EmiFact Stationary'!E$4:E$390,'EmiFact Stationary'!$C$4:$C$390,$W16,'EmiFact Stationary'!$A$4:$A$390,$V16),0)</f>
        <v>0.44166666666666665</v>
      </c>
      <c r="AL16" s="422">
        <f>IFERROR(AVERAGEIFS('EmiFact Stationary'!F$4:F$390,'EmiFact Stationary'!$C$4:$C$390,$W16,'EmiFact Stationary'!$A$4:$A$390,$V16),0)</f>
        <v>49.836666666666666</v>
      </c>
      <c r="AM16" s="422">
        <f>IFERROR(AVERAGEIFS('EmiFact Stationary'!G$4:G$390,'EmiFact Stationary'!$C$4:$C$390,$W16,'EmiFact Stationary'!$A$4:$A$390,$V16),0)</f>
        <v>16.933333333333334</v>
      </c>
      <c r="AN16" s="422">
        <f>IFERROR(AVERAGEIFS('EmiFact Stationary'!H$4:H$390,'EmiFact Stationary'!$C$4:$C$390,$W16,'EmiFact Stationary'!$A$4:$A$390,$V16),0)</f>
        <v>81.11666666666666</v>
      </c>
      <c r="AO16" s="422">
        <f>IFERROR(AVERAGEIFS('EmiFact Stationary'!I$4:I$390,'EmiFact Stationary'!$C$4:$C$390,$W16,'EmiFact Stationary'!$A$4:$A$390,$V16),0)</f>
        <v>22.633333333333336</v>
      </c>
      <c r="AP16" s="422">
        <f>IFERROR(AVERAGEIFS('EmiFact Stationary'!J$4:J$390,'EmiFact Stationary'!$C$4:$C$390,$W16,'EmiFact Stationary'!$A$4:$A$390,$V16),0)</f>
        <v>56.889999999999993</v>
      </c>
      <c r="AQ16" s="422">
        <f>IFERROR(AVERAGEIFS('EmiFact Stationary'!K$4:K$390,'EmiFact Stationary'!$C$4:$C$390,$W16,'EmiFact Stationary'!$A$4:$A$390,$V16),0)</f>
        <v>0.93</v>
      </c>
      <c r="AR16" s="422">
        <f>IFERROR(AVERAGEIFS('EmiFact Stationary'!L$4:L$390,'EmiFact Stationary'!$C$4:$C$390,$W16,'EmiFact Stationary'!$A$4:$A$390,$V16),0)</f>
        <v>0</v>
      </c>
      <c r="AS16" s="422">
        <f>IFERROR(AVERAGEIFS('EmiFact Stationary'!M$4:M$390,'EmiFact Stationary'!$C$4:$C$390,$W16,'EmiFact Stationary'!$A$4:$A$390,$V16),0)</f>
        <v>0.21</v>
      </c>
      <c r="AT16" s="422">
        <f>IFERROR(AVERAGEIFS('EmiFact Stationary'!N$4:N$390,'EmiFact Stationary'!$C$4:$C$390,$W16,'EmiFact Stationary'!$A$4:$A$390,$V16),0)</f>
        <v>0.10833333333333334</v>
      </c>
      <c r="AU16" s="422">
        <f>IFERROR(AVERAGEIFS('EmiFact Stationary'!O$4:O$390,'EmiFact Stationary'!$C$4:$C$390,$W16,'EmiFact Stationary'!$A$4:$A$390,$V16),0)</f>
        <v>0.10199999999999999</v>
      </c>
      <c r="AV16" s="423">
        <f>IFERROR(AVERAGEIFS('EmiFact Stationary'!P$4:P$390,'EmiFact Stationary'!$C$4:$C$390,$W16,'EmiFact Stationary'!$A$4:$A$390,$V16),0)</f>
        <v>2.5500000000000002E-3</v>
      </c>
      <c r="AW16" s="419">
        <f t="shared" si="0"/>
        <v>-124.58205000000001</v>
      </c>
      <c r="AX16" s="3" t="s">
        <v>867</v>
      </c>
    </row>
    <row r="17" spans="19:51" ht="12.75" customHeight="1">
      <c r="S17" s="307" t="s">
        <v>865</v>
      </c>
      <c r="T17" s="307" t="s">
        <v>60</v>
      </c>
      <c r="U17" s="307">
        <f t="array" ref="U17">INDEX('EmiFact Stationary'!B12:B398,MATCH(Emis!V17&amp;Emis!W17&amp;Emis!X17,'EmiFact Stationary'!A12:A398&amp;'EmiFact Stationary'!C12:C398&amp;'EmiFact Stationary'!D12:D398,0))</f>
        <v>10103</v>
      </c>
      <c r="V17" s="388" t="str">
        <f>'EmiFact Stationary'!A308</f>
        <v>BIOGAS</v>
      </c>
      <c r="W17" s="388" t="s">
        <v>732</v>
      </c>
      <c r="X17" s="388" t="str">
        <f>'EmiFact Stationary'!$D$121</f>
        <v>Combustion plants &lt; 50 MW (boilers)</v>
      </c>
      <c r="Y17" s="425">
        <f t="array" ref="Y17">IF($X17="Average value",AK17,INDEX('EmiFact Stationary'!$E$4:$P$390,MATCH($W17&amp;$V17&amp;$X17,'EmiFact Stationary'!$C$4:$C$390&amp;'EmiFact Stationary'!$A$4:$A$390&amp;'EmiFact Stationary'!$D$4:$D$390,0),MATCH(Y$8,'EmiFact Stationary'!$E$2:$P$2,0)))</f>
        <v>25</v>
      </c>
      <c r="Z17" s="422">
        <f t="array" ref="Z17">IF($X17="Average value",AL17,INDEX('EmiFact Stationary'!$E$4:$P$390,MATCH($W17&amp;$V17&amp;$X17,'EmiFact Stationary'!$C$4:$C$390&amp;'EmiFact Stationary'!$A$4:$A$390&amp;'EmiFact Stationary'!$D$4:$D$390,0),MATCH(Z$8,'EmiFact Stationary'!$E$2:$P$2,0)))</f>
        <v>32.020000000000003</v>
      </c>
      <c r="AA17" s="422">
        <f t="array" ref="AA17">IF($X17="Average value",AM17,INDEX('EmiFact Stationary'!$E$4:$P$390,MATCH($W17&amp;$V17&amp;$X17,'EmiFact Stationary'!$C$4:$C$390&amp;'EmiFact Stationary'!$A$4:$A$390&amp;'EmiFact Stationary'!$D$4:$D$390,0),MATCH(AA$8,'EmiFact Stationary'!$E$2:$P$2,0)))</f>
        <v>2</v>
      </c>
      <c r="AB17" s="422">
        <f t="array" ref="AB17">IF($X17="Average value",AN17,INDEX('EmiFact Stationary'!$E$4:$P$390,MATCH($W17&amp;$V17&amp;$X17,'EmiFact Stationary'!$C$4:$C$390&amp;'EmiFact Stationary'!$A$4:$A$390&amp;'EmiFact Stationary'!$D$4:$D$390,0),MATCH(AB$8,'EmiFact Stationary'!$E$2:$P$2,0)))</f>
        <v>1</v>
      </c>
      <c r="AC17" s="422">
        <f t="array" ref="AC17">IF($X17="Average value",AO17,INDEX('EmiFact Stationary'!$E$4:$P$390,MATCH($W17&amp;$V17&amp;$X17,'EmiFact Stationary'!$C$4:$C$390&amp;'EmiFact Stationary'!$A$4:$A$390&amp;'EmiFact Stationary'!$D$4:$D$390,0),MATCH(AC$8,'EmiFact Stationary'!$E$2:$P$2,0)))</f>
        <v>36</v>
      </c>
      <c r="AD17" s="422">
        <f t="array" ref="AD17">IF($X17="Average value",AP17,INDEX('EmiFact Stationary'!$E$4:$P$390,MATCH($W17&amp;$V17&amp;$X17,'EmiFact Stationary'!$C$4:$C$390&amp;'EmiFact Stationary'!$A$4:$A$390&amp;'EmiFact Stationary'!$D$4:$D$390,0),MATCH(AD$8,'EmiFact Stationary'!$E$2:$P$2,0)))</f>
        <v>84.1</v>
      </c>
      <c r="AE17" s="422">
        <f t="array" ref="AE17">IF($X17="Average value",AQ17,INDEX('EmiFact Stationary'!$E$4:$P$390,MATCH($W17&amp;$V17&amp;$X17,'EmiFact Stationary'!$C$4:$C$390&amp;'EmiFact Stationary'!$A$4:$A$390&amp;'EmiFact Stationary'!$D$4:$D$390,0),MATCH(AE$8,'EmiFact Stationary'!$E$2:$P$2,0)))</f>
        <v>0.1</v>
      </c>
      <c r="AF17" s="422" t="str">
        <f t="array" ref="AF17">IF($X17="Average value",AR17,INDEX('EmiFact Stationary'!$E$4:$P$390,MATCH($W17&amp;$V17&amp;$X17,'EmiFact Stationary'!$C$4:$C$390&amp;'EmiFact Stationary'!$A$4:$A$390&amp;'EmiFact Stationary'!$D$4:$D$390,0),MATCH(AF$8,'EmiFact Stationary'!$E$2:$P$2,0)))</f>
        <v>-</v>
      </c>
      <c r="AG17" s="422">
        <f t="array" ref="AG17">IF($X17="Average value",AS17,INDEX('EmiFact Stationary'!$E$4:$P$390,MATCH($W17&amp;$V17&amp;$X17,'EmiFact Stationary'!$C$4:$C$390&amp;'EmiFact Stationary'!$A$4:$A$390&amp;'EmiFact Stationary'!$D$4:$D$390,0),MATCH(AG$8,'EmiFact Stationary'!$E$2:$P$2,0)))</f>
        <v>1.5</v>
      </c>
      <c r="AH17" s="422">
        <f t="array" ref="AH17">IF($X17="Average value",AT17,INDEX('EmiFact Stationary'!$E$4:$P$390,MATCH($W17&amp;$V17&amp;$X17,'EmiFact Stationary'!$C$4:$C$390&amp;'EmiFact Stationary'!$A$4:$A$390&amp;'EmiFact Stationary'!$D$4:$D$390,0),MATCH(AH$8,'EmiFact Stationary'!$E$2:$P$2,0)))</f>
        <v>1.5</v>
      </c>
      <c r="AI17" s="422">
        <f t="array" ref="AI17">IF($X17="Average value",AU17,INDEX('EmiFact Stationary'!$E$4:$P$390,MATCH($W17&amp;$V17&amp;$X17,'EmiFact Stationary'!$C$4:$C$390&amp;'EmiFact Stationary'!$A$4:$A$390&amp;'EmiFact Stationary'!$D$4:$D$390,0),MATCH(AI$8,'EmiFact Stationary'!$E$2:$P$2,0)))</f>
        <v>1.5</v>
      </c>
      <c r="AJ17" s="423">
        <f t="array" ref="AJ17">IF($X17="Average value",AV17,INDEX('EmiFact Stationary'!$E$4:$P$390,MATCH($W17&amp;$V17&amp;$X17,'EmiFact Stationary'!$C$4:$C$390&amp;'EmiFact Stationary'!$A$4:$A$390&amp;'EmiFact Stationary'!$D$4:$D$390,0),MATCH(AJ$8,'EmiFact Stationary'!$E$2:$P$2,0)))</f>
        <v>4.9500000000000002E-2</v>
      </c>
      <c r="AK17" s="422">
        <f>IFERROR(AVERAGEIFS('EmiFact Stationary'!E$4:E$390,'EmiFact Stationary'!$C$4:$C$390,$W17,'EmiFact Stationary'!$A$4:$A$390,$V17),0)</f>
        <v>23.55</v>
      </c>
      <c r="AL17" s="422">
        <f>IFERROR(AVERAGEIFS('EmiFact Stationary'!F$4:F$390,'EmiFact Stationary'!$C$4:$C$390,$W17,'EmiFact Stationary'!$A$4:$A$390,$V17),0)</f>
        <v>72.504999999999995</v>
      </c>
      <c r="AM17" s="422">
        <f>IFERROR(AVERAGEIFS('EmiFact Stationary'!G$4:G$390,'EmiFact Stationary'!$C$4:$C$390,$W17,'EmiFact Stationary'!$A$4:$A$390,$V17),0)</f>
        <v>4</v>
      </c>
      <c r="AN17" s="422">
        <f>IFERROR(AVERAGEIFS('EmiFact Stationary'!H$4:H$390,'EmiFact Stationary'!$C$4:$C$390,$W17,'EmiFact Stationary'!$A$4:$A$390,$V17),0)</f>
        <v>109.25</v>
      </c>
      <c r="AO17" s="422">
        <f>IFERROR(AVERAGEIFS('EmiFact Stationary'!I$4:I$390,'EmiFact Stationary'!$C$4:$C$390,$W17,'EmiFact Stationary'!$A$4:$A$390,$V17),0)</f>
        <v>104.5</v>
      </c>
      <c r="AP17" s="422">
        <f>IFERROR(AVERAGEIFS('EmiFact Stationary'!J$4:J$390,'EmiFact Stationary'!$C$4:$C$390,$W17,'EmiFact Stationary'!$A$4:$A$390,$V17),0)</f>
        <v>84.1</v>
      </c>
      <c r="AQ17" s="422">
        <f>IFERROR(AVERAGEIFS('EmiFact Stationary'!K$4:K$390,'EmiFact Stationary'!$C$4:$C$390,$W17,'EmiFact Stationary'!$A$4:$A$390,$V17),0)</f>
        <v>0.47500000000000003</v>
      </c>
      <c r="AR17" s="422">
        <f>IFERROR(AVERAGEIFS('EmiFact Stationary'!L$4:L$390,'EmiFact Stationary'!$C$4:$C$390,$W17,'EmiFact Stationary'!$A$4:$A$390,$V17),0)</f>
        <v>0</v>
      </c>
      <c r="AS17" s="422">
        <f>IFERROR(AVERAGEIFS('EmiFact Stationary'!M$4:M$390,'EmiFact Stationary'!$C$4:$C$390,$W17,'EmiFact Stationary'!$A$4:$A$390,$V17),0)</f>
        <v>1.7825</v>
      </c>
      <c r="AT17" s="422">
        <f>IFERROR(AVERAGEIFS('EmiFact Stationary'!N$4:N$390,'EmiFact Stationary'!$C$4:$C$390,$W17,'EmiFact Stationary'!$A$4:$A$390,$V17),0)</f>
        <v>1.2377499999999999</v>
      </c>
      <c r="AU17" s="422">
        <f>IFERROR(AVERAGEIFS('EmiFact Stationary'!O$4:O$390,'EmiFact Stationary'!$C$4:$C$390,$W17,'EmiFact Stationary'!$A$4:$A$390,$V17),0)</f>
        <v>1.1765000000000001</v>
      </c>
      <c r="AV17" s="423">
        <f>IFERROR(AVERAGEIFS('EmiFact Stationary'!P$4:P$390,'EmiFact Stationary'!$C$4:$C$390,$W17,'EmiFact Stationary'!$A$4:$A$390,$V17),0)</f>
        <v>3.8824500000000005E-2</v>
      </c>
      <c r="AW17" s="419">
        <f t="shared" si="0"/>
        <v>-217.84607449999999</v>
      </c>
      <c r="AX17" s="307" t="s">
        <v>867</v>
      </c>
    </row>
    <row r="18" spans="19:51" ht="12.75" customHeight="1">
      <c r="S18" s="307" t="s">
        <v>949</v>
      </c>
      <c r="T18" s="307" t="str">
        <f>T9</f>
        <v>ELCCOA</v>
      </c>
      <c r="U18" s="307">
        <f t="shared" ref="U18:AX26" si="1">U9</f>
        <v>10101</v>
      </c>
      <c r="V18" s="307" t="str">
        <f t="shared" si="1"/>
        <v>COAL</v>
      </c>
      <c r="W18" s="307" t="str">
        <f t="shared" si="1"/>
        <v>Public power</v>
      </c>
      <c r="X18" s="307" t="str">
        <f t="shared" si="1"/>
        <v>Combustion plants &gt;= 300 MW (boilers)</v>
      </c>
      <c r="Y18" s="307">
        <f t="shared" si="1"/>
        <v>10</v>
      </c>
      <c r="Z18" s="307">
        <f t="shared" si="1"/>
        <v>25</v>
      </c>
      <c r="AA18" s="307">
        <f t="shared" si="1"/>
        <v>1</v>
      </c>
      <c r="AB18" s="307">
        <f t="shared" si="1"/>
        <v>0.9</v>
      </c>
      <c r="AC18" s="307">
        <f t="shared" si="1"/>
        <v>10</v>
      </c>
      <c r="AD18" s="307">
        <f t="shared" si="1"/>
        <v>94.04</v>
      </c>
      <c r="AE18" s="307">
        <f t="shared" si="1"/>
        <v>0.8</v>
      </c>
      <c r="AF18" s="307" t="str">
        <f t="shared" si="1"/>
        <v>-</v>
      </c>
      <c r="AG18" s="307">
        <f t="shared" si="1"/>
        <v>3</v>
      </c>
      <c r="AH18" s="307">
        <f t="shared" si="1"/>
        <v>2.6</v>
      </c>
      <c r="AI18" s="307">
        <f t="shared" si="1"/>
        <v>2.1</v>
      </c>
      <c r="AJ18" s="307">
        <f t="shared" si="1"/>
        <v>4.6199999999999998E-2</v>
      </c>
      <c r="AK18" s="307">
        <f t="shared" si="1"/>
        <v>10</v>
      </c>
      <c r="AL18" s="307">
        <f t="shared" si="1"/>
        <v>25</v>
      </c>
      <c r="AM18" s="307">
        <f t="shared" si="1"/>
        <v>1</v>
      </c>
      <c r="AN18" s="307">
        <f t="shared" si="1"/>
        <v>0.9</v>
      </c>
      <c r="AO18" s="307">
        <f t="shared" si="1"/>
        <v>10</v>
      </c>
      <c r="AP18" s="307">
        <f t="shared" si="1"/>
        <v>94.04</v>
      </c>
      <c r="AQ18" s="307">
        <f t="shared" si="1"/>
        <v>0.8</v>
      </c>
      <c r="AR18" s="307">
        <f t="shared" si="1"/>
        <v>0</v>
      </c>
      <c r="AS18" s="307">
        <f t="shared" si="1"/>
        <v>3</v>
      </c>
      <c r="AT18" s="307">
        <f t="shared" si="1"/>
        <v>2.6</v>
      </c>
      <c r="AU18" s="307">
        <f t="shared" si="1"/>
        <v>2.1</v>
      </c>
      <c r="AV18" s="307">
        <f t="shared" si="1"/>
        <v>4.6199999999999998E-2</v>
      </c>
      <c r="AW18" s="307">
        <f t="shared" si="1"/>
        <v>0</v>
      </c>
      <c r="AX18" s="307">
        <f t="shared" si="1"/>
        <v>0</v>
      </c>
      <c r="AY18" s="307"/>
    </row>
    <row r="19" spans="19:51" ht="12.75" customHeight="1">
      <c r="S19" s="307" t="s">
        <v>949</v>
      </c>
      <c r="T19" s="307" t="str">
        <f t="shared" ref="T19:AI26" si="2">T10</f>
        <v>ELCWCH</v>
      </c>
      <c r="U19" s="307">
        <f t="shared" si="2"/>
        <v>10101</v>
      </c>
      <c r="V19" s="307" t="str">
        <f t="shared" si="2"/>
        <v>WOOD AND SIMIL.</v>
      </c>
      <c r="W19" s="307" t="str">
        <f t="shared" si="2"/>
        <v>Public power</v>
      </c>
      <c r="X19" s="307" t="str">
        <f t="shared" si="2"/>
        <v>Combustion plants &gt;= 300 MW (boilers)</v>
      </c>
      <c r="Y19" s="307">
        <f t="shared" si="2"/>
        <v>1.9</v>
      </c>
      <c r="Z19" s="307">
        <f t="shared" si="2"/>
        <v>81</v>
      </c>
      <c r="AA19" s="307">
        <f t="shared" si="2"/>
        <v>5.0999999999999996</v>
      </c>
      <c r="AB19" s="307">
        <f t="shared" si="2"/>
        <v>3.1</v>
      </c>
      <c r="AC19" s="307">
        <f t="shared" si="2"/>
        <v>90</v>
      </c>
      <c r="AD19" s="307">
        <f t="shared" si="2"/>
        <v>112</v>
      </c>
      <c r="AE19" s="307">
        <f t="shared" si="2"/>
        <v>0.8</v>
      </c>
      <c r="AF19" s="307" t="str">
        <f t="shared" si="2"/>
        <v>-</v>
      </c>
      <c r="AG19" s="307">
        <f t="shared" si="2"/>
        <v>10</v>
      </c>
      <c r="AH19" s="307">
        <f t="shared" si="2"/>
        <v>7.45</v>
      </c>
      <c r="AI19" s="307">
        <f t="shared" si="2"/>
        <v>4.82</v>
      </c>
      <c r="AJ19" s="307">
        <f t="shared" si="1"/>
        <v>0.159</v>
      </c>
      <c r="AK19" s="307">
        <f t="shared" si="1"/>
        <v>1.9</v>
      </c>
      <c r="AL19" s="307">
        <f t="shared" si="1"/>
        <v>81</v>
      </c>
      <c r="AM19" s="307">
        <f t="shared" si="1"/>
        <v>5.0999999999999996</v>
      </c>
      <c r="AN19" s="307">
        <f t="shared" si="1"/>
        <v>3.1</v>
      </c>
      <c r="AO19" s="307">
        <f t="shared" si="1"/>
        <v>90</v>
      </c>
      <c r="AP19" s="307">
        <f t="shared" si="1"/>
        <v>112</v>
      </c>
      <c r="AQ19" s="307">
        <f t="shared" si="1"/>
        <v>0.8</v>
      </c>
      <c r="AR19" s="307">
        <f t="shared" si="1"/>
        <v>0</v>
      </c>
      <c r="AS19" s="307">
        <f t="shared" si="1"/>
        <v>10</v>
      </c>
      <c r="AT19" s="307">
        <f t="shared" si="1"/>
        <v>7.45</v>
      </c>
      <c r="AU19" s="307">
        <f t="shared" si="1"/>
        <v>4.82</v>
      </c>
      <c r="AV19" s="307">
        <f t="shared" si="1"/>
        <v>0.159</v>
      </c>
      <c r="AW19" s="307">
        <f t="shared" si="1"/>
        <v>0</v>
      </c>
      <c r="AX19" s="307">
        <f t="shared" si="1"/>
        <v>0</v>
      </c>
      <c r="AY19" s="307"/>
    </row>
    <row r="20" spans="19:51" ht="12.75" customHeight="1">
      <c r="S20" s="307" t="s">
        <v>949</v>
      </c>
      <c r="T20" s="307" t="str">
        <f t="shared" si="2"/>
        <v>ELCWST</v>
      </c>
      <c r="U20" s="307">
        <f t="shared" si="1"/>
        <v>10101</v>
      </c>
      <c r="V20" s="307" t="str">
        <f t="shared" si="1"/>
        <v>MUNICIP. WASTES</v>
      </c>
      <c r="W20" s="307" t="str">
        <f t="shared" si="1"/>
        <v>Public power</v>
      </c>
      <c r="X20" s="307" t="str">
        <f t="shared" si="1"/>
        <v>Combustion plants &gt;= 300 MW (boilers)</v>
      </c>
      <c r="Y20" s="307">
        <f t="shared" si="1"/>
        <v>8.3000000000000007</v>
      </c>
      <c r="Z20" s="307">
        <f t="shared" si="1"/>
        <v>75</v>
      </c>
      <c r="AA20" s="307">
        <f t="shared" si="1"/>
        <v>0.56000000000000005</v>
      </c>
      <c r="AB20" s="307">
        <f t="shared" si="1"/>
        <v>0.34</v>
      </c>
      <c r="AC20" s="307">
        <f t="shared" si="1"/>
        <v>3.9</v>
      </c>
      <c r="AD20" s="307" t="str">
        <f t="shared" si="1"/>
        <v>63.3 + 42.5</v>
      </c>
      <c r="AE20" s="307">
        <f t="shared" si="1"/>
        <v>1.2</v>
      </c>
      <c r="AF20" s="307">
        <f t="shared" si="1"/>
        <v>0.28999999999999998</v>
      </c>
      <c r="AG20" s="307">
        <f t="shared" si="1"/>
        <v>0.28999999999999998</v>
      </c>
      <c r="AH20" s="307">
        <f t="shared" si="1"/>
        <v>0.28999999999999998</v>
      </c>
      <c r="AI20" s="307">
        <f t="shared" si="1"/>
        <v>0.28999999999999998</v>
      </c>
      <c r="AJ20" s="307">
        <f t="shared" si="1"/>
        <v>1.0200000000000001E-2</v>
      </c>
      <c r="AK20" s="307">
        <f t="shared" si="1"/>
        <v>8.3000000000000007</v>
      </c>
      <c r="AL20" s="307">
        <f t="shared" si="1"/>
        <v>75</v>
      </c>
      <c r="AM20" s="307">
        <f t="shared" si="1"/>
        <v>0.56000000000000005</v>
      </c>
      <c r="AN20" s="307">
        <f t="shared" si="1"/>
        <v>0.34</v>
      </c>
      <c r="AO20" s="307">
        <f t="shared" si="1"/>
        <v>3.9</v>
      </c>
      <c r="AP20" s="307">
        <f t="shared" si="1"/>
        <v>0</v>
      </c>
      <c r="AQ20" s="307">
        <f t="shared" si="1"/>
        <v>1.2</v>
      </c>
      <c r="AR20" s="307">
        <f t="shared" si="1"/>
        <v>0.28999999999999998</v>
      </c>
      <c r="AS20" s="307">
        <f t="shared" si="1"/>
        <v>0.28999999999999998</v>
      </c>
      <c r="AT20" s="307">
        <f t="shared" si="1"/>
        <v>0.28999999999999998</v>
      </c>
      <c r="AU20" s="307">
        <f t="shared" si="1"/>
        <v>0.28999999999999998</v>
      </c>
      <c r="AV20" s="307">
        <f t="shared" si="1"/>
        <v>1.0200000000000001E-2</v>
      </c>
      <c r="AW20" s="307">
        <f t="shared" si="1"/>
        <v>0</v>
      </c>
      <c r="AX20" s="307">
        <f t="shared" si="1"/>
        <v>0</v>
      </c>
      <c r="AY20" s="307"/>
    </row>
    <row r="21" spans="19:51" ht="12.75" customHeight="1">
      <c r="S21" s="307" t="s">
        <v>949</v>
      </c>
      <c r="T21" s="307" t="str">
        <f t="shared" si="2"/>
        <v>ELCSTR</v>
      </c>
      <c r="U21" s="307">
        <f t="shared" si="1"/>
        <v>10103</v>
      </c>
      <c r="V21" s="307" t="str">
        <f t="shared" si="1"/>
        <v>STRAW</v>
      </c>
      <c r="W21" s="307" t="str">
        <f t="shared" si="1"/>
        <v>Public power</v>
      </c>
      <c r="X21" s="307" t="str">
        <f t="shared" si="1"/>
        <v>Combustion plants &lt; 50 MW (boilers)</v>
      </c>
      <c r="Y21" s="307">
        <f t="shared" si="1"/>
        <v>49</v>
      </c>
      <c r="Z21" s="307">
        <f t="shared" si="1"/>
        <v>125</v>
      </c>
      <c r="AA21" s="307">
        <f t="shared" si="1"/>
        <v>0.78</v>
      </c>
      <c r="AB21" s="307">
        <f t="shared" si="1"/>
        <v>0.47</v>
      </c>
      <c r="AC21" s="307">
        <f t="shared" si="1"/>
        <v>67</v>
      </c>
      <c r="AD21" s="307">
        <f t="shared" si="1"/>
        <v>100</v>
      </c>
      <c r="AE21" s="307">
        <f t="shared" si="1"/>
        <v>1.1000000000000001</v>
      </c>
      <c r="AF21" s="307" t="str">
        <f t="shared" si="1"/>
        <v>-</v>
      </c>
      <c r="AG21" s="307">
        <f t="shared" si="1"/>
        <v>2.2999999999999998</v>
      </c>
      <c r="AH21" s="307">
        <f t="shared" si="1"/>
        <v>1.71</v>
      </c>
      <c r="AI21" s="307">
        <f t="shared" si="1"/>
        <v>1.1100000000000001</v>
      </c>
      <c r="AJ21" s="307">
        <f t="shared" si="1"/>
        <v>3.6630000000000003E-2</v>
      </c>
      <c r="AK21" s="307">
        <f t="shared" si="1"/>
        <v>49</v>
      </c>
      <c r="AL21" s="307">
        <f t="shared" si="1"/>
        <v>125</v>
      </c>
      <c r="AM21" s="307">
        <f t="shared" si="1"/>
        <v>0.78</v>
      </c>
      <c r="AN21" s="307">
        <f t="shared" si="1"/>
        <v>0.47</v>
      </c>
      <c r="AO21" s="307">
        <f t="shared" si="1"/>
        <v>67</v>
      </c>
      <c r="AP21" s="307">
        <f t="shared" si="1"/>
        <v>100</v>
      </c>
      <c r="AQ21" s="307">
        <f t="shared" si="1"/>
        <v>1.1000000000000001</v>
      </c>
      <c r="AR21" s="307">
        <f t="shared" si="1"/>
        <v>0</v>
      </c>
      <c r="AS21" s="307">
        <f t="shared" si="1"/>
        <v>2.2999999999999998</v>
      </c>
      <c r="AT21" s="307">
        <f t="shared" si="1"/>
        <v>1.71</v>
      </c>
      <c r="AU21" s="307">
        <f t="shared" si="1"/>
        <v>1.1100000000000001</v>
      </c>
      <c r="AV21" s="307">
        <f t="shared" si="1"/>
        <v>3.6630000000000003E-2</v>
      </c>
      <c r="AW21" s="307">
        <f t="shared" si="1"/>
        <v>0</v>
      </c>
      <c r="AX21" s="307">
        <f t="shared" si="1"/>
        <v>0</v>
      </c>
      <c r="AY21" s="307"/>
    </row>
    <row r="22" spans="19:51" ht="12.75" customHeight="1">
      <c r="S22" s="307" t="s">
        <v>949</v>
      </c>
      <c r="T22" s="307" t="str">
        <f t="shared" si="2"/>
        <v>ELCDSL</v>
      </c>
      <c r="U22" s="307">
        <f t="shared" si="1"/>
        <v>10103</v>
      </c>
      <c r="V22" s="307" t="str">
        <f t="shared" si="1"/>
        <v>RESIDUAL OIL</v>
      </c>
      <c r="W22" s="307" t="str">
        <f t="shared" si="1"/>
        <v>Public power</v>
      </c>
      <c r="X22" s="307" t="str">
        <f t="shared" si="1"/>
        <v>Combustion plants &lt; 50 MW (boilers)</v>
      </c>
      <c r="Y22" s="307">
        <f t="shared" si="1"/>
        <v>100</v>
      </c>
      <c r="Z22" s="307">
        <f t="shared" si="1"/>
        <v>138</v>
      </c>
      <c r="AA22" s="307">
        <f t="shared" si="1"/>
        <v>0.8</v>
      </c>
      <c r="AB22" s="307">
        <f t="shared" si="1"/>
        <v>1.3</v>
      </c>
      <c r="AC22" s="307">
        <f t="shared" si="1"/>
        <v>2.8</v>
      </c>
      <c r="AD22" s="307">
        <f t="shared" si="1"/>
        <v>79.42</v>
      </c>
      <c r="AE22" s="307">
        <f t="shared" si="1"/>
        <v>5</v>
      </c>
      <c r="AF22" s="307" t="str">
        <f t="shared" si="1"/>
        <v>-</v>
      </c>
      <c r="AG22" s="307">
        <f t="shared" si="1"/>
        <v>9.5</v>
      </c>
      <c r="AH22" s="307">
        <f t="shared" si="1"/>
        <v>9.5</v>
      </c>
      <c r="AI22" s="307">
        <f t="shared" si="1"/>
        <v>7.9</v>
      </c>
      <c r="AJ22" s="307">
        <f t="shared" si="1"/>
        <v>0.44240000000000002</v>
      </c>
      <c r="AK22" s="307">
        <f t="shared" si="1"/>
        <v>100</v>
      </c>
      <c r="AL22" s="307">
        <f t="shared" si="1"/>
        <v>138</v>
      </c>
      <c r="AM22" s="307">
        <f t="shared" si="1"/>
        <v>1.4</v>
      </c>
      <c r="AN22" s="307">
        <f t="shared" si="1"/>
        <v>2.08</v>
      </c>
      <c r="AO22" s="307">
        <f t="shared" si="1"/>
        <v>10.120000000000001</v>
      </c>
      <c r="AP22" s="307">
        <f t="shared" si="1"/>
        <v>79.42</v>
      </c>
      <c r="AQ22" s="307">
        <f t="shared" si="1"/>
        <v>2.2999999999999998</v>
      </c>
      <c r="AR22" s="307">
        <f t="shared" si="1"/>
        <v>0</v>
      </c>
      <c r="AS22" s="307">
        <f t="shared" si="1"/>
        <v>5.6</v>
      </c>
      <c r="AT22" s="307">
        <f t="shared" si="1"/>
        <v>5.6</v>
      </c>
      <c r="AU22" s="307">
        <f t="shared" si="1"/>
        <v>4.66</v>
      </c>
      <c r="AV22" s="307">
        <f t="shared" si="1"/>
        <v>0.26096000000000003</v>
      </c>
      <c r="AW22" s="307">
        <f t="shared" si="1"/>
        <v>5.2214399999999159</v>
      </c>
      <c r="AX22" s="307">
        <f t="shared" si="1"/>
        <v>0</v>
      </c>
      <c r="AY22" s="307"/>
    </row>
    <row r="23" spans="19:51" ht="12.75" customHeight="1">
      <c r="S23" s="307" t="s">
        <v>949</v>
      </c>
      <c r="T23" s="307" t="str">
        <f t="shared" si="2"/>
        <v>Other</v>
      </c>
      <c r="U23" s="307">
        <f t="shared" si="1"/>
        <v>10103</v>
      </c>
      <c r="V23" s="307" t="str">
        <f t="shared" si="1"/>
        <v>GAS OIL</v>
      </c>
      <c r="W23" s="307" t="str">
        <f t="shared" si="1"/>
        <v>Public power</v>
      </c>
      <c r="X23" s="307" t="str">
        <f t="shared" si="1"/>
        <v>Combustion plants &lt; 50 MW (boilers)</v>
      </c>
      <c r="Y23" s="307">
        <f t="shared" si="1"/>
        <v>6.7</v>
      </c>
      <c r="Z23" s="307">
        <f t="shared" si="1"/>
        <v>114</v>
      </c>
      <c r="AA23" s="307">
        <f t="shared" si="1"/>
        <v>0.8</v>
      </c>
      <c r="AB23" s="307">
        <f t="shared" si="1"/>
        <v>0.9</v>
      </c>
      <c r="AC23" s="307">
        <f t="shared" si="1"/>
        <v>15</v>
      </c>
      <c r="AD23" s="307">
        <f t="shared" si="1"/>
        <v>74.099999999999994</v>
      </c>
      <c r="AE23" s="307">
        <f t="shared" si="1"/>
        <v>0.4</v>
      </c>
      <c r="AF23" s="307" t="str">
        <f t="shared" si="1"/>
        <v>-</v>
      </c>
      <c r="AG23" s="307">
        <f t="shared" si="1"/>
        <v>5</v>
      </c>
      <c r="AH23" s="307">
        <f t="shared" si="1"/>
        <v>5</v>
      </c>
      <c r="AI23" s="307">
        <f t="shared" si="1"/>
        <v>5</v>
      </c>
      <c r="AJ23" s="307">
        <f t="shared" si="1"/>
        <v>1.675</v>
      </c>
      <c r="AK23" s="307">
        <f t="shared" si="1"/>
        <v>6.7</v>
      </c>
      <c r="AL23" s="307">
        <f t="shared" si="1"/>
        <v>302.8</v>
      </c>
      <c r="AM23" s="307">
        <f t="shared" si="1"/>
        <v>7.9380000000000006</v>
      </c>
      <c r="AN23" s="307">
        <f t="shared" si="1"/>
        <v>5.9399999999999995</v>
      </c>
      <c r="AO23" s="307">
        <f t="shared" si="1"/>
        <v>38</v>
      </c>
      <c r="AP23" s="307">
        <f t="shared" si="1"/>
        <v>74.099999999999994</v>
      </c>
      <c r="AQ23" s="307">
        <f t="shared" si="1"/>
        <v>0.78</v>
      </c>
      <c r="AR23" s="307">
        <f t="shared" si="1"/>
        <v>0</v>
      </c>
      <c r="AS23" s="307">
        <f t="shared" si="1"/>
        <v>5</v>
      </c>
      <c r="AT23" s="307">
        <f t="shared" si="1"/>
        <v>5</v>
      </c>
      <c r="AU23" s="307">
        <f t="shared" si="1"/>
        <v>5</v>
      </c>
      <c r="AV23" s="307">
        <f t="shared" si="1"/>
        <v>2.12</v>
      </c>
      <c r="AW23" s="307">
        <f t="shared" si="1"/>
        <v>-224.80299999999991</v>
      </c>
      <c r="AX23" s="307" t="str">
        <f t="shared" si="1"/>
        <v>ok</v>
      </c>
      <c r="AY23" s="307"/>
    </row>
    <row r="24" spans="19:51" ht="12.75" customHeight="1">
      <c r="S24" s="307" t="s">
        <v>949</v>
      </c>
      <c r="T24" s="307" t="str">
        <f t="shared" si="2"/>
        <v>ELCDSB</v>
      </c>
      <c r="U24" s="307">
        <f t="shared" si="1"/>
        <v>10103</v>
      </c>
      <c r="V24" s="307" t="str">
        <f t="shared" si="1"/>
        <v>BIO OIL</v>
      </c>
      <c r="W24" s="307" t="str">
        <f t="shared" si="1"/>
        <v>Public power</v>
      </c>
      <c r="X24" s="307" t="str">
        <f t="shared" si="1"/>
        <v>Combustion plants &lt; 50 MW (boilers)</v>
      </c>
      <c r="Y24" s="307">
        <f t="shared" si="1"/>
        <v>0.3</v>
      </c>
      <c r="Z24" s="307">
        <f t="shared" si="1"/>
        <v>114</v>
      </c>
      <c r="AA24" s="307">
        <f t="shared" si="1"/>
        <v>0.8</v>
      </c>
      <c r="AB24" s="307">
        <f t="shared" si="1"/>
        <v>3</v>
      </c>
      <c r="AC24" s="307">
        <f t="shared" si="1"/>
        <v>15</v>
      </c>
      <c r="AD24" s="307">
        <f t="shared" si="1"/>
        <v>70.8</v>
      </c>
      <c r="AE24" s="307">
        <f t="shared" si="1"/>
        <v>0.6</v>
      </c>
      <c r="AF24" s="307" t="str">
        <f t="shared" si="1"/>
        <v>-</v>
      </c>
      <c r="AG24" s="307">
        <f t="shared" si="1"/>
        <v>5</v>
      </c>
      <c r="AH24" s="307">
        <f t="shared" si="1"/>
        <v>5</v>
      </c>
      <c r="AI24" s="307">
        <f t="shared" si="1"/>
        <v>5</v>
      </c>
      <c r="AJ24" s="307">
        <f t="shared" si="1"/>
        <v>1.68</v>
      </c>
      <c r="AK24" s="307">
        <f t="shared" si="1"/>
        <v>0.3</v>
      </c>
      <c r="AL24" s="307">
        <f t="shared" si="1"/>
        <v>321</v>
      </c>
      <c r="AM24" s="307">
        <f t="shared" si="1"/>
        <v>9.85</v>
      </c>
      <c r="AN24" s="307">
        <f t="shared" si="1"/>
        <v>8.25</v>
      </c>
      <c r="AO24" s="307">
        <f t="shared" si="1"/>
        <v>15</v>
      </c>
      <c r="AP24" s="307">
        <f t="shared" si="1"/>
        <v>70.8</v>
      </c>
      <c r="AQ24" s="307">
        <f t="shared" si="1"/>
        <v>0.97499999999999998</v>
      </c>
      <c r="AR24" s="307">
        <f t="shared" si="1"/>
        <v>0</v>
      </c>
      <c r="AS24" s="307">
        <f t="shared" si="1"/>
        <v>5</v>
      </c>
      <c r="AT24" s="307">
        <f t="shared" si="1"/>
        <v>5</v>
      </c>
      <c r="AU24" s="307">
        <f t="shared" si="1"/>
        <v>5</v>
      </c>
      <c r="AV24" s="307">
        <f t="shared" si="1"/>
        <v>2.2349999999999999</v>
      </c>
      <c r="AW24" s="307">
        <f t="shared" si="1"/>
        <v>-222.2300000000001</v>
      </c>
      <c r="AX24" s="307" t="str">
        <f t="shared" si="1"/>
        <v>ok</v>
      </c>
      <c r="AY24" s="307"/>
    </row>
    <row r="25" spans="19:51" ht="12.75" customHeight="1">
      <c r="S25" s="307" t="s">
        <v>949</v>
      </c>
      <c r="T25" s="307" t="str">
        <f t="shared" si="2"/>
        <v>ELCNGA</v>
      </c>
      <c r="U25" s="307">
        <f t="shared" si="1"/>
        <v>10101</v>
      </c>
      <c r="V25" s="307" t="str">
        <f t="shared" si="1"/>
        <v>NATURAL GAS</v>
      </c>
      <c r="W25" s="307" t="str">
        <f t="shared" si="1"/>
        <v>Public power</v>
      </c>
      <c r="X25" s="307" t="str">
        <f t="shared" si="1"/>
        <v>Combustion plants &gt;= 300 MW (boilers)</v>
      </c>
      <c r="Y25" s="307">
        <f t="shared" si="1"/>
        <v>0.43</v>
      </c>
      <c r="Z25" s="307">
        <f t="shared" si="1"/>
        <v>28</v>
      </c>
      <c r="AA25" s="307">
        <f t="shared" si="1"/>
        <v>2</v>
      </c>
      <c r="AB25" s="307">
        <f t="shared" si="1"/>
        <v>1</v>
      </c>
      <c r="AC25" s="307">
        <f t="shared" si="1"/>
        <v>15</v>
      </c>
      <c r="AD25" s="307">
        <f t="shared" si="1"/>
        <v>56.89</v>
      </c>
      <c r="AE25" s="307">
        <f t="shared" si="1"/>
        <v>1</v>
      </c>
      <c r="AF25" s="307" t="str">
        <f t="shared" si="1"/>
        <v>-</v>
      </c>
      <c r="AG25" s="307">
        <f t="shared" si="1"/>
        <v>0.1</v>
      </c>
      <c r="AH25" s="307">
        <f t="shared" si="1"/>
        <v>0.1</v>
      </c>
      <c r="AI25" s="307">
        <f t="shared" si="1"/>
        <v>0.1</v>
      </c>
      <c r="AJ25" s="307">
        <f t="shared" si="1"/>
        <v>2.5000000000000001E-3</v>
      </c>
      <c r="AK25" s="307">
        <f t="shared" si="1"/>
        <v>0.44166666666666665</v>
      </c>
      <c r="AL25" s="307">
        <f t="shared" si="1"/>
        <v>49.836666666666666</v>
      </c>
      <c r="AM25" s="307">
        <f t="shared" si="1"/>
        <v>16.933333333333334</v>
      </c>
      <c r="AN25" s="307">
        <f t="shared" si="1"/>
        <v>81.11666666666666</v>
      </c>
      <c r="AO25" s="307">
        <f t="shared" si="1"/>
        <v>22.633333333333336</v>
      </c>
      <c r="AP25" s="307">
        <f t="shared" si="1"/>
        <v>56.889999999999993</v>
      </c>
      <c r="AQ25" s="307">
        <f t="shared" si="1"/>
        <v>0.93</v>
      </c>
      <c r="AR25" s="307">
        <f t="shared" si="1"/>
        <v>0</v>
      </c>
      <c r="AS25" s="307">
        <f t="shared" si="1"/>
        <v>0.21</v>
      </c>
      <c r="AT25" s="307">
        <f t="shared" si="1"/>
        <v>0.10833333333333334</v>
      </c>
      <c r="AU25" s="307">
        <f t="shared" si="1"/>
        <v>0.10199999999999999</v>
      </c>
      <c r="AV25" s="307">
        <f t="shared" si="1"/>
        <v>2.5500000000000002E-3</v>
      </c>
      <c r="AW25" s="307">
        <f t="shared" si="1"/>
        <v>-124.58205000000001</v>
      </c>
      <c r="AX25" s="307" t="str">
        <f t="shared" si="1"/>
        <v>ok</v>
      </c>
      <c r="AY25" s="307"/>
    </row>
    <row r="26" spans="19:51" ht="12.75" customHeight="1">
      <c r="S26" s="307" t="s">
        <v>949</v>
      </c>
      <c r="T26" s="307" t="str">
        <f t="shared" si="2"/>
        <v>ELCBGA</v>
      </c>
      <c r="U26" s="307">
        <f t="shared" si="1"/>
        <v>10103</v>
      </c>
      <c r="V26" s="307" t="str">
        <f t="shared" si="1"/>
        <v>BIOGAS</v>
      </c>
      <c r="W26" s="307" t="str">
        <f t="shared" si="1"/>
        <v>Public power</v>
      </c>
      <c r="X26" s="307" t="str">
        <f t="shared" si="1"/>
        <v>Combustion plants &lt; 50 MW (boilers)</v>
      </c>
      <c r="Y26" s="307">
        <f t="shared" si="1"/>
        <v>25</v>
      </c>
      <c r="Z26" s="307">
        <f t="shared" si="1"/>
        <v>32.020000000000003</v>
      </c>
      <c r="AA26" s="307">
        <f t="shared" si="1"/>
        <v>2</v>
      </c>
      <c r="AB26" s="307">
        <f t="shared" si="1"/>
        <v>1</v>
      </c>
      <c r="AC26" s="307">
        <f t="shared" si="1"/>
        <v>36</v>
      </c>
      <c r="AD26" s="307">
        <f t="shared" si="1"/>
        <v>84.1</v>
      </c>
      <c r="AE26" s="307">
        <f t="shared" si="1"/>
        <v>0.1</v>
      </c>
      <c r="AF26" s="307" t="str">
        <f t="shared" si="1"/>
        <v>-</v>
      </c>
      <c r="AG26" s="307">
        <f t="shared" si="1"/>
        <v>1.5</v>
      </c>
      <c r="AH26" s="307">
        <f t="shared" si="1"/>
        <v>1.5</v>
      </c>
      <c r="AI26" s="307">
        <f t="shared" si="1"/>
        <v>1.5</v>
      </c>
      <c r="AJ26" s="307">
        <f t="shared" si="1"/>
        <v>4.9500000000000002E-2</v>
      </c>
      <c r="AK26" s="307">
        <f t="shared" si="1"/>
        <v>23.55</v>
      </c>
      <c r="AL26" s="307">
        <f t="shared" si="1"/>
        <v>72.504999999999995</v>
      </c>
      <c r="AM26" s="307">
        <f t="shared" si="1"/>
        <v>4</v>
      </c>
      <c r="AN26" s="307">
        <f t="shared" si="1"/>
        <v>109.25</v>
      </c>
      <c r="AO26" s="307">
        <f t="shared" si="1"/>
        <v>104.5</v>
      </c>
      <c r="AP26" s="307">
        <f t="shared" si="1"/>
        <v>84.1</v>
      </c>
      <c r="AQ26" s="307">
        <f t="shared" ref="AQ26:AX26" si="3">AQ17</f>
        <v>0.47500000000000003</v>
      </c>
      <c r="AR26" s="307">
        <f t="shared" si="3"/>
        <v>0</v>
      </c>
      <c r="AS26" s="307">
        <f t="shared" si="3"/>
        <v>1.7825</v>
      </c>
      <c r="AT26" s="307">
        <f t="shared" si="3"/>
        <v>1.2377499999999999</v>
      </c>
      <c r="AU26" s="307">
        <f t="shared" si="3"/>
        <v>1.1765000000000001</v>
      </c>
      <c r="AV26" s="307">
        <f t="shared" si="3"/>
        <v>3.8824500000000005E-2</v>
      </c>
      <c r="AW26" s="307">
        <f t="shared" si="3"/>
        <v>-217.84607449999999</v>
      </c>
      <c r="AX26" s="307" t="str">
        <f t="shared" si="3"/>
        <v>ok</v>
      </c>
      <c r="AY26" s="307"/>
    </row>
    <row r="27" spans="19:51" ht="12.75" customHeight="1">
      <c r="S27" s="307" t="s">
        <v>383</v>
      </c>
      <c r="T27" s="307" t="s">
        <v>53</v>
      </c>
      <c r="U27" s="307" t="e">
        <f t="array" ref="U27">INDEX('EmiFact Stationary'!B13:B399,MATCH(Emis!V27&amp;Emis!W27&amp;Emis!X27,'EmiFact Stationary'!A13:A399&amp;'EmiFact Stationary'!C13:C399&amp;'EmiFact Stationary'!D13:D399,0))</f>
        <v>#N/A</v>
      </c>
      <c r="V27" s="388" t="s">
        <v>731</v>
      </c>
      <c r="W27" s="388" t="s">
        <v>736</v>
      </c>
      <c r="X27" s="388" t="s">
        <v>734</v>
      </c>
      <c r="Y27" s="425">
        <f t="array" ref="Y27">IF($X27="Average value",AK27,INDEX('EmiFact Stationary'!$E$4:$P$390,MATCH($W27&amp;$V27&amp;$X27,'EmiFact Stationary'!$C$4:$C$390&amp;'EmiFact Stationary'!$A$4:$A$390&amp;'EmiFact Stationary'!$D$4:$D$390,0),MATCH(Y$8,'EmiFact Stationary'!$E$2:$P$2,0)))</f>
        <v>438</v>
      </c>
      <c r="Z27" s="422">
        <f t="array" ref="Z27">IF($X27="Average value",AL27,INDEX('EmiFact Stationary'!$E$4:$P$390,MATCH($W27&amp;$V27&amp;$X27,'EmiFact Stationary'!$C$4:$C$390&amp;'EmiFact Stationary'!$A$4:$A$390&amp;'EmiFact Stationary'!$D$4:$D$390,0),MATCH(Z$8,'EmiFact Stationary'!$E$2:$P$2,0)))</f>
        <v>95</v>
      </c>
      <c r="AA27" s="422">
        <f t="array" ref="AA27">IF($X27="Average value",AM27,INDEX('EmiFact Stationary'!$E$4:$P$390,MATCH($W27&amp;$V27&amp;$X27,'EmiFact Stationary'!$C$4:$C$390&amp;'EmiFact Stationary'!$A$4:$A$390&amp;'EmiFact Stationary'!$D$4:$D$390,0),MATCH(AA$8,'EmiFact Stationary'!$E$2:$P$2,0)))</f>
        <v>1</v>
      </c>
      <c r="AB27" s="422">
        <f t="array" ref="AB27">IF($X27="Average value",AN27,INDEX('EmiFact Stationary'!$E$4:$P$390,MATCH($W27&amp;$V27&amp;$X27,'EmiFact Stationary'!$C$4:$C$390&amp;'EmiFact Stationary'!$A$4:$A$390&amp;'EmiFact Stationary'!$D$4:$D$390,0),MATCH(AB$8,'EmiFact Stationary'!$E$2:$P$2,0)))</f>
        <v>0.9</v>
      </c>
      <c r="AC27" s="422">
        <f t="array" ref="AC27">IF($X27="Average value",AO27,INDEX('EmiFact Stationary'!$E$4:$P$390,MATCH($W27&amp;$V27&amp;$X27,'EmiFact Stationary'!$C$4:$C$390&amp;'EmiFact Stationary'!$A$4:$A$390&amp;'EmiFact Stationary'!$D$4:$D$390,0),MATCH(AC$8,'EmiFact Stationary'!$E$2:$P$2,0)))</f>
        <v>10</v>
      </c>
      <c r="AD27" s="422">
        <f t="array" ref="AD27">IF($X27="Average value",AP27,INDEX('EmiFact Stationary'!$E$4:$P$390,MATCH($W27&amp;$V27&amp;$X27,'EmiFact Stationary'!$C$4:$C$390&amp;'EmiFact Stationary'!$A$4:$A$390&amp;'EmiFact Stationary'!$D$4:$D$390,0),MATCH(AD$8,'EmiFact Stationary'!$E$2:$P$2,0)))</f>
        <v>94.04</v>
      </c>
      <c r="AE27" s="422">
        <f t="array" ref="AE27">IF($X27="Average value",AQ27,INDEX('EmiFact Stationary'!$E$4:$P$390,MATCH($W27&amp;$V27&amp;$X27,'EmiFact Stationary'!$C$4:$C$390&amp;'EmiFact Stationary'!$A$4:$A$390&amp;'EmiFact Stationary'!$D$4:$D$390,0),MATCH(AE$8,'EmiFact Stationary'!$E$2:$P$2,0)))</f>
        <v>1.4</v>
      </c>
      <c r="AF27" s="422" t="str">
        <f t="array" ref="AF27">IF($X27="Average value",AR27,INDEX('EmiFact Stationary'!$E$4:$P$390,MATCH($W27&amp;$V27&amp;$X27,'EmiFact Stationary'!$C$4:$C$390&amp;'EmiFact Stationary'!$A$4:$A$390&amp;'EmiFact Stationary'!$D$4:$D$390,0),MATCH(AF$8,'EmiFact Stationary'!$E$2:$P$2,0)))</f>
        <v>-</v>
      </c>
      <c r="AG27" s="422">
        <f t="array" ref="AG27">IF($X27="Average value",AS27,INDEX('EmiFact Stationary'!$E$4:$P$390,MATCH($W27&amp;$V27&amp;$X27,'EmiFact Stationary'!$C$4:$C$390&amp;'EmiFact Stationary'!$A$4:$A$390&amp;'EmiFact Stationary'!$D$4:$D$390,0),MATCH(AG$8,'EmiFact Stationary'!$E$2:$P$2,0)))</f>
        <v>6</v>
      </c>
      <c r="AH27" s="422">
        <f t="array" ref="AH27">IF($X27="Average value",AT27,INDEX('EmiFact Stationary'!$E$4:$P$390,MATCH($W27&amp;$V27&amp;$X27,'EmiFact Stationary'!$C$4:$C$390&amp;'EmiFact Stationary'!$A$4:$A$390&amp;'EmiFact Stationary'!$D$4:$D$390,0),MATCH(AH$8,'EmiFact Stationary'!$E$2:$P$2,0)))</f>
        <v>6</v>
      </c>
      <c r="AI27" s="422">
        <f t="array" ref="AI27">IF($X27="Average value",AU27,INDEX('EmiFact Stationary'!$E$4:$P$390,MATCH($W27&amp;$V27&amp;$X27,'EmiFact Stationary'!$C$4:$C$390&amp;'EmiFact Stationary'!$A$4:$A$390&amp;'EmiFact Stationary'!$D$4:$D$390,0),MATCH(AI$8,'EmiFact Stationary'!$E$2:$P$2,0)))</f>
        <v>5</v>
      </c>
      <c r="AJ27" s="423">
        <f t="array" ref="AJ27">IF($X27="Average value",AV27,INDEX('EmiFact Stationary'!$E$4:$P$390,MATCH($W27&amp;$V27&amp;$X27,'EmiFact Stationary'!$C$4:$C$390&amp;'EmiFact Stationary'!$A$4:$A$390&amp;'EmiFact Stationary'!$D$4:$D$390,0),MATCH(AJ$8,'EmiFact Stationary'!$E$2:$P$2,0)))</f>
        <v>0.11</v>
      </c>
      <c r="AK27" s="422">
        <f>IFERROR(AVERAGEIFS('EmiFact Stationary'!E$4:E$390,'EmiFact Stationary'!$C$4:$C$390,$W27,'EmiFact Stationary'!$A$4:$A$390,$V27),0)</f>
        <v>438</v>
      </c>
      <c r="AL27" s="422">
        <f>IFERROR(AVERAGEIFS('EmiFact Stationary'!F$4:F$390,'EmiFact Stationary'!$C$4:$C$390,$W27,'EmiFact Stationary'!$A$4:$A$390,$V27),0)</f>
        <v>95</v>
      </c>
      <c r="AM27" s="422">
        <f>IFERROR(AVERAGEIFS('EmiFact Stationary'!G$4:G$390,'EmiFact Stationary'!$C$4:$C$390,$W27,'EmiFact Stationary'!$A$4:$A$390,$V27),0)</f>
        <v>1</v>
      </c>
      <c r="AN27" s="422">
        <f>IFERROR(AVERAGEIFS('EmiFact Stationary'!H$4:H$390,'EmiFact Stationary'!$C$4:$C$390,$W27,'EmiFact Stationary'!$A$4:$A$390,$V27),0)</f>
        <v>0.9</v>
      </c>
      <c r="AO27" s="422">
        <f>IFERROR(AVERAGEIFS('EmiFact Stationary'!I$4:I$390,'EmiFact Stationary'!$C$4:$C$390,$W27,'EmiFact Stationary'!$A$4:$A$390,$V27),0)</f>
        <v>10</v>
      </c>
      <c r="AP27" s="422">
        <f>IFERROR(AVERAGEIFS('EmiFact Stationary'!J$4:J$390,'EmiFact Stationary'!$C$4:$C$390,$W27,'EmiFact Stationary'!$A$4:$A$390,$V27),0)</f>
        <v>94.04</v>
      </c>
      <c r="AQ27" s="422">
        <f>IFERROR(AVERAGEIFS('EmiFact Stationary'!K$4:K$390,'EmiFact Stationary'!$C$4:$C$390,$W27,'EmiFact Stationary'!$A$4:$A$390,$V27),0)</f>
        <v>1.4</v>
      </c>
      <c r="AR27" s="422">
        <f>IFERROR(AVERAGEIFS('EmiFact Stationary'!L$4:L$390,'EmiFact Stationary'!$C$4:$C$390,$W27,'EmiFact Stationary'!$A$4:$A$390,$V27),0)</f>
        <v>0</v>
      </c>
      <c r="AS27" s="422">
        <f>IFERROR(AVERAGEIFS('EmiFact Stationary'!M$4:M$390,'EmiFact Stationary'!$C$4:$C$390,$W27,'EmiFact Stationary'!$A$4:$A$390,$V27),0)</f>
        <v>6</v>
      </c>
      <c r="AT27" s="422">
        <f>IFERROR(AVERAGEIFS('EmiFact Stationary'!N$4:N$390,'EmiFact Stationary'!$C$4:$C$390,$W27,'EmiFact Stationary'!$A$4:$A$390,$V27),0)</f>
        <v>6</v>
      </c>
      <c r="AU27" s="422">
        <f>IFERROR(AVERAGEIFS('EmiFact Stationary'!O$4:O$390,'EmiFact Stationary'!$C$4:$C$390,$W27,'EmiFact Stationary'!$A$4:$A$390,$V27),0)</f>
        <v>5</v>
      </c>
      <c r="AV27" s="423">
        <f>IFERROR(AVERAGEIFS('EmiFact Stationary'!P$4:P$390,'EmiFact Stationary'!$C$4:$C$390,$W27,'EmiFact Stationary'!$A$4:$A$390,$V27),0)</f>
        <v>0.11</v>
      </c>
      <c r="AW27" s="419">
        <f t="shared" si="0"/>
        <v>0</v>
      </c>
    </row>
    <row r="28" spans="19:51" ht="12.75" customHeight="1">
      <c r="S28" s="307" t="s">
        <v>383</v>
      </c>
      <c r="T28" s="307" t="s">
        <v>64</v>
      </c>
      <c r="U28" s="307">
        <f t="array" ref="U28">INDEX('EmiFact Stationary'!B14:B400,MATCH(Emis!V28&amp;Emis!W28&amp;Emis!X28,'EmiFact Stationary'!A14:A400&amp;'EmiFact Stationary'!C14:C400&amp;'EmiFact Stationary'!D14:D400,0))</f>
        <v>10203</v>
      </c>
      <c r="V28" s="388" t="s">
        <v>759</v>
      </c>
      <c r="W28" s="388" t="s">
        <v>736</v>
      </c>
      <c r="X28" s="388" t="s">
        <v>734</v>
      </c>
      <c r="Y28" s="425">
        <f t="array" ref="Y28">IF($X28="Average value",AK28,INDEX('EmiFact Stationary'!$E$4:$P$390,MATCH($W28&amp;$V28&amp;$X28,'EmiFact Stationary'!$C$4:$C$390&amp;'EmiFact Stationary'!$A$4:$A$390&amp;'EmiFact Stationary'!$D$4:$D$390,0),MATCH(Y$8,'EmiFact Stationary'!$E$2:$P$2,0)))</f>
        <v>11</v>
      </c>
      <c r="Z28" s="422">
        <f t="array" ref="Z28">IF($X28="Average value",AL28,INDEX('EmiFact Stationary'!$E$4:$P$390,MATCH($W28&amp;$V28&amp;$X28,'EmiFact Stationary'!$C$4:$C$390&amp;'EmiFact Stationary'!$A$4:$A$390&amp;'EmiFact Stationary'!$D$4:$D$390,0),MATCH(Z$8,'EmiFact Stationary'!$E$2:$P$2,0)))</f>
        <v>90</v>
      </c>
      <c r="AA28" s="422">
        <f t="array" ref="AA28">IF($X28="Average value",AM28,INDEX('EmiFact Stationary'!$E$4:$P$390,MATCH($W28&amp;$V28&amp;$X28,'EmiFact Stationary'!$C$4:$C$390&amp;'EmiFact Stationary'!$A$4:$A$390&amp;'EmiFact Stationary'!$D$4:$D$390,0),MATCH(AA$8,'EmiFact Stationary'!$E$2:$P$2,0)))</f>
        <v>7.3</v>
      </c>
      <c r="AB28" s="422">
        <f t="array" ref="AB28">IF($X28="Average value",AN28,INDEX('EmiFact Stationary'!$E$4:$P$390,MATCH($W28&amp;$V28&amp;$X28,'EmiFact Stationary'!$C$4:$C$390&amp;'EmiFact Stationary'!$A$4:$A$390&amp;'EmiFact Stationary'!$D$4:$D$390,0),MATCH(AB$8,'EmiFact Stationary'!$E$2:$P$2,0)))</f>
        <v>11</v>
      </c>
      <c r="AC28" s="422">
        <f t="array" ref="AC28">IF($X28="Average value",AO28,INDEX('EmiFact Stationary'!$E$4:$P$390,MATCH($W28&amp;$V28&amp;$X28,'EmiFact Stationary'!$C$4:$C$390&amp;'EmiFact Stationary'!$A$4:$A$390&amp;'EmiFact Stationary'!$D$4:$D$390,0),MATCH(AC$8,'EmiFact Stationary'!$E$2:$P$2,0)))</f>
        <v>240</v>
      </c>
      <c r="AD28" s="422">
        <f t="array" ref="AD28">IF($X28="Average value",AP28,INDEX('EmiFact Stationary'!$E$4:$P$390,MATCH($W28&amp;$V28&amp;$X28,'EmiFact Stationary'!$C$4:$C$390&amp;'EmiFact Stationary'!$A$4:$A$390&amp;'EmiFact Stationary'!$D$4:$D$390,0),MATCH(AD$8,'EmiFact Stationary'!$E$2:$P$2,0)))</f>
        <v>112</v>
      </c>
      <c r="AE28" s="422">
        <f t="array" ref="AE28">IF($X28="Average value",AQ28,INDEX('EmiFact Stationary'!$E$4:$P$390,MATCH($W28&amp;$V28&amp;$X28,'EmiFact Stationary'!$C$4:$C$390&amp;'EmiFact Stationary'!$A$4:$A$390&amp;'EmiFact Stationary'!$D$4:$D$390,0),MATCH(AE$8,'EmiFact Stationary'!$E$2:$P$2,0)))</f>
        <v>4</v>
      </c>
      <c r="AF28" s="422" t="str">
        <f t="array" ref="AF28">IF($X28="Average value",AR28,INDEX('EmiFact Stationary'!$E$4:$P$390,MATCH($W28&amp;$V28&amp;$X28,'EmiFact Stationary'!$C$4:$C$390&amp;'EmiFact Stationary'!$A$4:$A$390&amp;'EmiFact Stationary'!$D$4:$D$390,0),MATCH(AF$8,'EmiFact Stationary'!$E$2:$P$2,0)))</f>
        <v>-</v>
      </c>
      <c r="AG28" s="422">
        <f t="array" ref="AG28">IF($X28="Average value",AS28,INDEX('EmiFact Stationary'!$E$4:$P$390,MATCH($W28&amp;$V28&amp;$X28,'EmiFact Stationary'!$C$4:$C$390&amp;'EmiFact Stationary'!$A$4:$A$390&amp;'EmiFact Stationary'!$D$4:$D$390,0),MATCH(AG$8,'EmiFact Stationary'!$E$2:$P$2,0)))</f>
        <v>19</v>
      </c>
      <c r="AH28" s="422">
        <f t="array" ref="AH28">IF($X28="Average value",AT28,INDEX('EmiFact Stationary'!$E$4:$P$390,MATCH($W28&amp;$V28&amp;$X28,'EmiFact Stationary'!$C$4:$C$390&amp;'EmiFact Stationary'!$A$4:$A$390&amp;'EmiFact Stationary'!$D$4:$D$390,0),MATCH(AH$8,'EmiFact Stationary'!$E$2:$P$2,0)))</f>
        <v>13</v>
      </c>
      <c r="AI28" s="422">
        <f t="array" ref="AI28">IF($X28="Average value",AU28,INDEX('EmiFact Stationary'!$E$4:$P$390,MATCH($W28&amp;$V28&amp;$X28,'EmiFact Stationary'!$C$4:$C$390&amp;'EmiFact Stationary'!$A$4:$A$390&amp;'EmiFact Stationary'!$D$4:$D$390,0),MATCH(AI$8,'EmiFact Stationary'!$E$2:$P$2,0)))</f>
        <v>10</v>
      </c>
      <c r="AJ28" s="423">
        <f t="array" ref="AJ28">IF($X28="Average value",AV28,INDEX('EmiFact Stationary'!$E$4:$P$390,MATCH($W28&amp;$V28&amp;$X28,'EmiFact Stationary'!$C$4:$C$390&amp;'EmiFact Stationary'!$A$4:$A$390&amp;'EmiFact Stationary'!$D$4:$D$390,0),MATCH(AJ$8,'EmiFact Stationary'!$E$2:$P$2,0)))</f>
        <v>0.33</v>
      </c>
      <c r="AK28" s="422">
        <f>IFERROR(AVERAGEIFS('EmiFact Stationary'!E$4:E$390,'EmiFact Stationary'!$C$4:$C$390,$W28,'EmiFact Stationary'!$A$4:$A$390,$V28),0)</f>
        <v>11</v>
      </c>
      <c r="AL28" s="422">
        <f>IFERROR(AVERAGEIFS('EmiFact Stationary'!F$4:F$390,'EmiFact Stationary'!$C$4:$C$390,$W28,'EmiFact Stationary'!$A$4:$A$390,$V28),0)</f>
        <v>90</v>
      </c>
      <c r="AM28" s="422">
        <f>IFERROR(AVERAGEIFS('EmiFact Stationary'!G$4:G$390,'EmiFact Stationary'!$C$4:$C$390,$W28,'EmiFact Stationary'!$A$4:$A$390,$V28),0)</f>
        <v>7.3</v>
      </c>
      <c r="AN28" s="422">
        <f>IFERROR(AVERAGEIFS('EmiFact Stationary'!H$4:H$390,'EmiFact Stationary'!$C$4:$C$390,$W28,'EmiFact Stationary'!$A$4:$A$390,$V28),0)</f>
        <v>11</v>
      </c>
      <c r="AO28" s="422">
        <f>IFERROR(AVERAGEIFS('EmiFact Stationary'!I$4:I$390,'EmiFact Stationary'!$C$4:$C$390,$W28,'EmiFact Stationary'!$A$4:$A$390,$V28),0)</f>
        <v>240</v>
      </c>
      <c r="AP28" s="422">
        <f>IFERROR(AVERAGEIFS('EmiFact Stationary'!J$4:J$390,'EmiFact Stationary'!$C$4:$C$390,$W28,'EmiFact Stationary'!$A$4:$A$390,$V28),0)</f>
        <v>112</v>
      </c>
      <c r="AQ28" s="422">
        <f>IFERROR(AVERAGEIFS('EmiFact Stationary'!K$4:K$390,'EmiFact Stationary'!$C$4:$C$390,$W28,'EmiFact Stationary'!$A$4:$A$390,$V28),0)</f>
        <v>4</v>
      </c>
      <c r="AR28" s="422">
        <f>IFERROR(AVERAGEIFS('EmiFact Stationary'!L$4:L$390,'EmiFact Stationary'!$C$4:$C$390,$W28,'EmiFact Stationary'!$A$4:$A$390,$V28),0)</f>
        <v>0</v>
      </c>
      <c r="AS28" s="422">
        <f>IFERROR(AVERAGEIFS('EmiFact Stationary'!M$4:M$390,'EmiFact Stationary'!$C$4:$C$390,$W28,'EmiFact Stationary'!$A$4:$A$390,$V28),0)</f>
        <v>19</v>
      </c>
      <c r="AT28" s="422">
        <f>IFERROR(AVERAGEIFS('EmiFact Stationary'!N$4:N$390,'EmiFact Stationary'!$C$4:$C$390,$W28,'EmiFact Stationary'!$A$4:$A$390,$V28),0)</f>
        <v>13</v>
      </c>
      <c r="AU28" s="422">
        <f>IFERROR(AVERAGEIFS('EmiFact Stationary'!O$4:O$390,'EmiFact Stationary'!$C$4:$C$390,$W28,'EmiFact Stationary'!$A$4:$A$390,$V28),0)</f>
        <v>10</v>
      </c>
      <c r="AV28" s="423">
        <f>IFERROR(AVERAGEIFS('EmiFact Stationary'!P$4:P$390,'EmiFact Stationary'!$C$4:$C$390,$W28,'EmiFact Stationary'!$A$4:$A$390,$V28),0)</f>
        <v>0.33</v>
      </c>
      <c r="AW28" s="419">
        <f t="shared" si="0"/>
        <v>0</v>
      </c>
    </row>
    <row r="29" spans="19:51" ht="12.75" customHeight="1">
      <c r="S29" s="307" t="s">
        <v>383</v>
      </c>
      <c r="T29" s="307" t="s">
        <v>869</v>
      </c>
      <c r="U29" s="307">
        <f t="array" ref="U29">INDEX('EmiFact Stationary'!B15:B401,MATCH(Emis!V29&amp;Emis!W29&amp;Emis!X29,'EmiFact Stationary'!A15:A401&amp;'EmiFact Stationary'!C15:C401&amp;'EmiFact Stationary'!D15:D401,0))</f>
        <v>10203</v>
      </c>
      <c r="V29" s="388" t="s">
        <v>761</v>
      </c>
      <c r="W29" s="388" t="s">
        <v>736</v>
      </c>
      <c r="X29" s="388" t="s">
        <v>734</v>
      </c>
      <c r="Y29" s="425">
        <f t="array" ref="Y29">IF($X29="Average value",AK29,INDEX('EmiFact Stationary'!$E$4:$P$390,MATCH($W29&amp;$V29&amp;$X29,'EmiFact Stationary'!$C$4:$C$390&amp;'EmiFact Stationary'!$A$4:$A$390&amp;'EmiFact Stationary'!$D$4:$D$390,0),MATCH(Y$8,'EmiFact Stationary'!$E$2:$P$2,0)))</f>
        <v>14</v>
      </c>
      <c r="Z29" s="422">
        <f t="array" ref="Z29">IF($X29="Average value",AL29,INDEX('EmiFact Stationary'!$E$4:$P$390,MATCH($W29&amp;$V29&amp;$X29,'EmiFact Stationary'!$C$4:$C$390&amp;'EmiFact Stationary'!$A$4:$A$390&amp;'EmiFact Stationary'!$D$4:$D$390,0),MATCH(Z$8,'EmiFact Stationary'!$E$2:$P$2,0)))</f>
        <v>164</v>
      </c>
      <c r="AA29" s="422">
        <f t="array" ref="AA29">IF($X29="Average value",AM29,INDEX('EmiFact Stationary'!$E$4:$P$390,MATCH($W29&amp;$V29&amp;$X29,'EmiFact Stationary'!$C$4:$C$390&amp;'EmiFact Stationary'!$A$4:$A$390&amp;'EmiFact Stationary'!$D$4:$D$390,0),MATCH(AA$8,'EmiFact Stationary'!$E$2:$P$2,0)))</f>
        <v>0.56000000000000005</v>
      </c>
      <c r="AB29" s="422">
        <f t="array" ref="AB29">IF($X29="Average value",AN29,INDEX('EmiFact Stationary'!$E$4:$P$390,MATCH($W29&amp;$V29&amp;$X29,'EmiFact Stationary'!$C$4:$C$390&amp;'EmiFact Stationary'!$A$4:$A$390&amp;'EmiFact Stationary'!$D$4:$D$390,0),MATCH(AB$8,'EmiFact Stationary'!$E$2:$P$2,0)))</f>
        <v>0.34</v>
      </c>
      <c r="AC29" s="422">
        <f t="array" ref="AC29">IF($X29="Average value",AO29,INDEX('EmiFact Stationary'!$E$4:$P$390,MATCH($W29&amp;$V29&amp;$X29,'EmiFact Stationary'!$C$4:$C$390&amp;'EmiFact Stationary'!$A$4:$A$390&amp;'EmiFact Stationary'!$D$4:$D$390,0),MATCH(AC$8,'EmiFact Stationary'!$E$2:$P$2,0)))</f>
        <v>10</v>
      </c>
      <c r="AD29" s="422" t="str">
        <f t="array" ref="AD29">IF($X29="Average value",AP29,INDEX('EmiFact Stationary'!$E$4:$P$390,MATCH($W29&amp;$V29&amp;$X29,'EmiFact Stationary'!$C$4:$C$390&amp;'EmiFact Stationary'!$A$4:$A$390&amp;'EmiFact Stationary'!$D$4:$D$390,0),MATCH(AD$8,'EmiFact Stationary'!$E$2:$P$2,0)))</f>
        <v>63.3 + 42.5</v>
      </c>
      <c r="AE29" s="422">
        <f t="array" ref="AE29">IF($X29="Average value",AQ29,INDEX('EmiFact Stationary'!$E$4:$P$390,MATCH($W29&amp;$V29&amp;$X29,'EmiFact Stationary'!$C$4:$C$390&amp;'EmiFact Stationary'!$A$4:$A$390&amp;'EmiFact Stationary'!$D$4:$D$390,0),MATCH(AE$8,'EmiFact Stationary'!$E$2:$P$2,0)))</f>
        <v>1.2</v>
      </c>
      <c r="AF29" s="422">
        <f t="array" ref="AF29">IF($X29="Average value",AR29,INDEX('EmiFact Stationary'!$E$4:$P$390,MATCH($W29&amp;$V29&amp;$X29,'EmiFact Stationary'!$C$4:$C$390&amp;'EmiFact Stationary'!$A$4:$A$390&amp;'EmiFact Stationary'!$D$4:$D$390,0),MATCH(AF$8,'EmiFact Stationary'!$E$2:$P$2,0)))</f>
        <v>0.28999999999999998</v>
      </c>
      <c r="AG29" s="422">
        <f t="array" ref="AG29">IF($X29="Average value",AS29,INDEX('EmiFact Stationary'!$E$4:$P$390,MATCH($W29&amp;$V29&amp;$X29,'EmiFact Stationary'!$C$4:$C$390&amp;'EmiFact Stationary'!$A$4:$A$390&amp;'EmiFact Stationary'!$D$4:$D$390,0),MATCH(AG$8,'EmiFact Stationary'!$E$2:$P$2,0)))</f>
        <v>4.2</v>
      </c>
      <c r="AH29" s="422">
        <f t="array" ref="AH29">IF($X29="Average value",AT29,INDEX('EmiFact Stationary'!$E$4:$P$390,MATCH($W29&amp;$V29&amp;$X29,'EmiFact Stationary'!$C$4:$C$390&amp;'EmiFact Stationary'!$A$4:$A$390&amp;'EmiFact Stationary'!$D$4:$D$390,0),MATCH(AH$8,'EmiFact Stationary'!$E$2:$P$2,0)))</f>
        <v>3.2</v>
      </c>
      <c r="AI29" s="422">
        <f t="array" ref="AI29">IF($X29="Average value",AU29,INDEX('EmiFact Stationary'!$E$4:$P$390,MATCH($W29&amp;$V29&amp;$X29,'EmiFact Stationary'!$C$4:$C$390&amp;'EmiFact Stationary'!$A$4:$A$390&amp;'EmiFact Stationary'!$D$4:$D$390,0),MATCH(AI$8,'EmiFact Stationary'!$E$2:$P$2,0)))</f>
        <v>2.1</v>
      </c>
      <c r="AJ29" s="423">
        <f t="array" ref="AJ29">IF($X29="Average value",AV29,INDEX('EmiFact Stationary'!$E$4:$P$390,MATCH($W29&amp;$V29&amp;$X29,'EmiFact Stationary'!$C$4:$C$390&amp;'EmiFact Stationary'!$A$4:$A$390&amp;'EmiFact Stationary'!$D$4:$D$390,0),MATCH(AJ$8,'EmiFact Stationary'!$E$2:$P$2,0)))</f>
        <v>7.3499999999999996E-2</v>
      </c>
      <c r="AK29" s="422">
        <f>IFERROR(AVERAGEIFS('EmiFact Stationary'!E$4:E$390,'EmiFact Stationary'!$C$4:$C$390,$W29,'EmiFact Stationary'!$A$4:$A$390,$V29),0)</f>
        <v>14</v>
      </c>
      <c r="AL29" s="422">
        <f>IFERROR(AVERAGEIFS('EmiFact Stationary'!F$4:F$390,'EmiFact Stationary'!$C$4:$C$390,$W29,'EmiFact Stationary'!$A$4:$A$390,$V29),0)</f>
        <v>164</v>
      </c>
      <c r="AM29" s="422">
        <f>IFERROR(AVERAGEIFS('EmiFact Stationary'!G$4:G$390,'EmiFact Stationary'!$C$4:$C$390,$W29,'EmiFact Stationary'!$A$4:$A$390,$V29),0)</f>
        <v>0.56000000000000005</v>
      </c>
      <c r="AN29" s="422">
        <f>IFERROR(AVERAGEIFS('EmiFact Stationary'!H$4:H$390,'EmiFact Stationary'!$C$4:$C$390,$W29,'EmiFact Stationary'!$A$4:$A$390,$V29),0)</f>
        <v>0.34</v>
      </c>
      <c r="AO29" s="422">
        <f>IFERROR(AVERAGEIFS('EmiFact Stationary'!I$4:I$390,'EmiFact Stationary'!$C$4:$C$390,$W29,'EmiFact Stationary'!$A$4:$A$390,$V29),0)</f>
        <v>10</v>
      </c>
      <c r="AP29" s="422">
        <f>IFERROR(AVERAGEIFS('EmiFact Stationary'!J$4:J$390,'EmiFact Stationary'!$C$4:$C$390,$W29,'EmiFact Stationary'!$A$4:$A$390,$V29),0)</f>
        <v>0</v>
      </c>
      <c r="AQ29" s="422">
        <f>IFERROR(AVERAGEIFS('EmiFact Stationary'!K$4:K$390,'EmiFact Stationary'!$C$4:$C$390,$W29,'EmiFact Stationary'!$A$4:$A$390,$V29),0)</f>
        <v>1.2</v>
      </c>
      <c r="AR29" s="422">
        <f>IFERROR(AVERAGEIFS('EmiFact Stationary'!L$4:L$390,'EmiFact Stationary'!$C$4:$C$390,$W29,'EmiFact Stationary'!$A$4:$A$390,$V29),0)</f>
        <v>0.28999999999999998</v>
      </c>
      <c r="AS29" s="422">
        <f>IFERROR(AVERAGEIFS('EmiFact Stationary'!M$4:M$390,'EmiFact Stationary'!$C$4:$C$390,$W29,'EmiFact Stationary'!$A$4:$A$390,$V29),0)</f>
        <v>4.2</v>
      </c>
      <c r="AT29" s="422">
        <f>IFERROR(AVERAGEIFS('EmiFact Stationary'!N$4:N$390,'EmiFact Stationary'!$C$4:$C$390,$W29,'EmiFact Stationary'!$A$4:$A$390,$V29),0)</f>
        <v>3.2</v>
      </c>
      <c r="AU29" s="422">
        <f>IFERROR(AVERAGEIFS('EmiFact Stationary'!O$4:O$390,'EmiFact Stationary'!$C$4:$C$390,$W29,'EmiFact Stationary'!$A$4:$A$390,$V29),0)</f>
        <v>2.1</v>
      </c>
      <c r="AV29" s="423">
        <f>IFERROR(AVERAGEIFS('EmiFact Stationary'!P$4:P$390,'EmiFact Stationary'!$C$4:$C$390,$W29,'EmiFact Stationary'!$A$4:$A$390,$V29),0)</f>
        <v>7.3499999999999996E-2</v>
      </c>
      <c r="AW29" s="419">
        <f t="shared" si="0"/>
        <v>0</v>
      </c>
    </row>
    <row r="30" spans="19:51" ht="12.75" customHeight="1">
      <c r="S30" s="307" t="s">
        <v>383</v>
      </c>
      <c r="T30" s="307" t="s">
        <v>58</v>
      </c>
      <c r="U30" s="307">
        <f t="array" ref="U30">INDEX('EmiFact Stationary'!B16:B402,MATCH(Emis!V30&amp;Emis!W30&amp;Emis!X30,'EmiFact Stationary'!A16:A402&amp;'EmiFact Stationary'!C16:C402&amp;'EmiFact Stationary'!D16:D402,0))</f>
        <v>10203</v>
      </c>
      <c r="V30" s="388" t="s">
        <v>764</v>
      </c>
      <c r="W30" s="388" t="s">
        <v>736</v>
      </c>
      <c r="X30" s="388" t="s">
        <v>734</v>
      </c>
      <c r="Y30" s="425">
        <f t="array" ref="Y30">IF($X30="Average value",AK30,INDEX('EmiFact Stationary'!$E$4:$P$390,MATCH($W30&amp;$V30&amp;$X30,'EmiFact Stationary'!$C$4:$C$390&amp;'EmiFact Stationary'!$A$4:$A$390&amp;'EmiFact Stationary'!$D$4:$D$390,0),MATCH(Y$8,'EmiFact Stationary'!$E$2:$P$2,0)))</f>
        <v>115</v>
      </c>
      <c r="Z30" s="422">
        <f t="array" ref="Z30">IF($X30="Average value",AL30,INDEX('EmiFact Stationary'!$E$4:$P$390,MATCH($W30&amp;$V30&amp;$X30,'EmiFact Stationary'!$C$4:$C$390&amp;'EmiFact Stationary'!$A$4:$A$390&amp;'EmiFact Stationary'!$D$4:$D$390,0),MATCH(Z$8,'EmiFact Stationary'!$E$2:$P$2,0)))</f>
        <v>90</v>
      </c>
      <c r="AA30" s="422">
        <f t="array" ref="AA30">IF($X30="Average value",AM30,INDEX('EmiFact Stationary'!$E$4:$P$390,MATCH($W30&amp;$V30&amp;$X30,'EmiFact Stationary'!$C$4:$C$390&amp;'EmiFact Stationary'!$A$4:$A$390&amp;'EmiFact Stationary'!$D$4:$D$390,0),MATCH(AA$8,'EmiFact Stationary'!$E$2:$P$2,0)))</f>
        <v>7.3</v>
      </c>
      <c r="AB30" s="422">
        <f t="array" ref="AB30">IF($X30="Average value",AN30,INDEX('EmiFact Stationary'!$E$4:$P$390,MATCH($W30&amp;$V30&amp;$X30,'EmiFact Stationary'!$C$4:$C$390&amp;'EmiFact Stationary'!$A$4:$A$390&amp;'EmiFact Stationary'!$D$4:$D$390,0),MATCH(AB$8,'EmiFact Stationary'!$E$2:$P$2,0)))</f>
        <v>30</v>
      </c>
      <c r="AC30" s="422">
        <f t="array" ref="AC30">IF($X30="Average value",AO30,INDEX('EmiFact Stationary'!$E$4:$P$390,MATCH($W30&amp;$V30&amp;$X30,'EmiFact Stationary'!$C$4:$C$390&amp;'EmiFact Stationary'!$A$4:$A$390&amp;'EmiFact Stationary'!$D$4:$D$390,0),MATCH(AC$8,'EmiFact Stationary'!$E$2:$P$2,0)))</f>
        <v>325</v>
      </c>
      <c r="AD30" s="422">
        <f t="array" ref="AD30">IF($X30="Average value",AP30,INDEX('EmiFact Stationary'!$E$4:$P$390,MATCH($W30&amp;$V30&amp;$X30,'EmiFact Stationary'!$C$4:$C$390&amp;'EmiFact Stationary'!$A$4:$A$390&amp;'EmiFact Stationary'!$D$4:$D$390,0),MATCH(AD$8,'EmiFact Stationary'!$E$2:$P$2,0)))</f>
        <v>100</v>
      </c>
      <c r="AE30" s="422">
        <f t="array" ref="AE30">IF($X30="Average value",AQ30,INDEX('EmiFact Stationary'!$E$4:$P$390,MATCH($W30&amp;$V30&amp;$X30,'EmiFact Stationary'!$C$4:$C$390&amp;'EmiFact Stationary'!$A$4:$A$390&amp;'EmiFact Stationary'!$D$4:$D$390,0),MATCH(AE$8,'EmiFact Stationary'!$E$2:$P$2,0)))</f>
        <v>4</v>
      </c>
      <c r="AF30" s="422" t="str">
        <f t="array" ref="AF30">IF($X30="Average value",AR30,INDEX('EmiFact Stationary'!$E$4:$P$390,MATCH($W30&amp;$V30&amp;$X30,'EmiFact Stationary'!$C$4:$C$390&amp;'EmiFact Stationary'!$A$4:$A$390&amp;'EmiFact Stationary'!$D$4:$D$390,0),MATCH(AF$8,'EmiFact Stationary'!$E$2:$P$2,0)))</f>
        <v>-</v>
      </c>
      <c r="AG30" s="422">
        <f t="array" ref="AG30">IF($X30="Average value",AS30,INDEX('EmiFact Stationary'!$E$4:$P$390,MATCH($W30&amp;$V30&amp;$X30,'EmiFact Stationary'!$C$4:$C$390&amp;'EmiFact Stationary'!$A$4:$A$390&amp;'EmiFact Stationary'!$D$4:$D$390,0),MATCH(AG$8,'EmiFact Stationary'!$E$2:$P$2,0)))</f>
        <v>21</v>
      </c>
      <c r="AH30" s="422">
        <f t="array" ref="AH30">IF($X30="Average value",AT30,INDEX('EmiFact Stationary'!$E$4:$P$390,MATCH($W30&amp;$V30&amp;$X30,'EmiFact Stationary'!$C$4:$C$390&amp;'EmiFact Stationary'!$A$4:$A$390&amp;'EmiFact Stationary'!$D$4:$D$390,0),MATCH(AH$8,'EmiFact Stationary'!$E$2:$P$2,0)))</f>
        <v>15</v>
      </c>
      <c r="AI30" s="422">
        <f t="array" ref="AI30">IF($X30="Average value",AU30,INDEX('EmiFact Stationary'!$E$4:$P$390,MATCH($W30&amp;$V30&amp;$X30,'EmiFact Stationary'!$C$4:$C$390&amp;'EmiFact Stationary'!$A$4:$A$390&amp;'EmiFact Stationary'!$D$4:$D$390,0),MATCH(AI$8,'EmiFact Stationary'!$E$2:$P$2,0)))</f>
        <v>12</v>
      </c>
      <c r="AJ30" s="423">
        <f t="array" ref="AJ30">IF($X30="Average value",AV30,INDEX('EmiFact Stationary'!$E$4:$P$390,MATCH($W30&amp;$V30&amp;$X30,'EmiFact Stationary'!$C$4:$C$390&amp;'EmiFact Stationary'!$A$4:$A$390&amp;'EmiFact Stationary'!$D$4:$D$390,0),MATCH(AJ$8,'EmiFact Stationary'!$E$2:$P$2,0)))</f>
        <v>0.39600000000000002</v>
      </c>
      <c r="AK30" s="422">
        <f>IFERROR(AVERAGEIFS('EmiFact Stationary'!E$4:E$390,'EmiFact Stationary'!$C$4:$C$390,$W30,'EmiFact Stationary'!$A$4:$A$390,$V30),0)</f>
        <v>115</v>
      </c>
      <c r="AL30" s="422">
        <f>IFERROR(AVERAGEIFS('EmiFact Stationary'!F$4:F$390,'EmiFact Stationary'!$C$4:$C$390,$W30,'EmiFact Stationary'!$A$4:$A$390,$V30),0)</f>
        <v>90</v>
      </c>
      <c r="AM30" s="422">
        <f>IFERROR(AVERAGEIFS('EmiFact Stationary'!G$4:G$390,'EmiFact Stationary'!$C$4:$C$390,$W30,'EmiFact Stationary'!$A$4:$A$390,$V30),0)</f>
        <v>7.3</v>
      </c>
      <c r="AN30" s="422">
        <f>IFERROR(AVERAGEIFS('EmiFact Stationary'!H$4:H$390,'EmiFact Stationary'!$C$4:$C$390,$W30,'EmiFact Stationary'!$A$4:$A$390,$V30),0)</f>
        <v>30</v>
      </c>
      <c r="AO30" s="422">
        <f>IFERROR(AVERAGEIFS('EmiFact Stationary'!I$4:I$390,'EmiFact Stationary'!$C$4:$C$390,$W30,'EmiFact Stationary'!$A$4:$A$390,$V30),0)</f>
        <v>325</v>
      </c>
      <c r="AP30" s="422">
        <f>IFERROR(AVERAGEIFS('EmiFact Stationary'!J$4:J$390,'EmiFact Stationary'!$C$4:$C$390,$W30,'EmiFact Stationary'!$A$4:$A$390,$V30),0)</f>
        <v>100</v>
      </c>
      <c r="AQ30" s="422">
        <f>IFERROR(AVERAGEIFS('EmiFact Stationary'!K$4:K$390,'EmiFact Stationary'!$C$4:$C$390,$W30,'EmiFact Stationary'!$A$4:$A$390,$V30),0)</f>
        <v>4</v>
      </c>
      <c r="AR30" s="422">
        <f>IFERROR(AVERAGEIFS('EmiFact Stationary'!L$4:L$390,'EmiFact Stationary'!$C$4:$C$390,$W30,'EmiFact Stationary'!$A$4:$A$390,$V30),0)</f>
        <v>0</v>
      </c>
      <c r="AS30" s="422">
        <f>IFERROR(AVERAGEIFS('EmiFact Stationary'!M$4:M$390,'EmiFact Stationary'!$C$4:$C$390,$W30,'EmiFact Stationary'!$A$4:$A$390,$V30),0)</f>
        <v>21</v>
      </c>
      <c r="AT30" s="422">
        <f>IFERROR(AVERAGEIFS('EmiFact Stationary'!N$4:N$390,'EmiFact Stationary'!$C$4:$C$390,$W30,'EmiFact Stationary'!$A$4:$A$390,$V30),0)</f>
        <v>15</v>
      </c>
      <c r="AU30" s="422">
        <f>IFERROR(AVERAGEIFS('EmiFact Stationary'!O$4:O$390,'EmiFact Stationary'!$C$4:$C$390,$W30,'EmiFact Stationary'!$A$4:$A$390,$V30),0)</f>
        <v>12</v>
      </c>
      <c r="AV30" s="423">
        <f>IFERROR(AVERAGEIFS('EmiFact Stationary'!P$4:P$390,'EmiFact Stationary'!$C$4:$C$390,$W30,'EmiFact Stationary'!$A$4:$A$390,$V30),0)</f>
        <v>0.39600000000000002</v>
      </c>
      <c r="AW30" s="419">
        <f t="shared" si="0"/>
        <v>0</v>
      </c>
    </row>
    <row r="31" spans="19:51" ht="12.75" customHeight="1">
      <c r="S31" s="307" t="s">
        <v>383</v>
      </c>
      <c r="T31" s="307" t="s">
        <v>49</v>
      </c>
      <c r="U31" s="307">
        <f t="array" ref="U31">INDEX('EmiFact Stationary'!B17:B403,MATCH(Emis!V31&amp;Emis!W31&amp;Emis!X31,'EmiFact Stationary'!A17:A403&amp;'EmiFact Stationary'!C17:C403&amp;'EmiFact Stationary'!D17:D403,0))</f>
        <v>10203</v>
      </c>
      <c r="V31" s="388" t="s">
        <v>765</v>
      </c>
      <c r="W31" s="388" t="s">
        <v>736</v>
      </c>
      <c r="X31" s="388" t="s">
        <v>734</v>
      </c>
      <c r="Y31" s="425">
        <f t="array" ref="Y31">IF($X31="Average value",AK31,INDEX('EmiFact Stationary'!$E$4:$P$390,MATCH($W31&amp;$V31&amp;$X31,'EmiFact Stationary'!$C$4:$C$390&amp;'EmiFact Stationary'!$A$4:$A$390&amp;'EmiFact Stationary'!$D$4:$D$390,0),MATCH(Y$8,'EmiFact Stationary'!$E$2:$P$2,0)))</f>
        <v>344</v>
      </c>
      <c r="Z31" s="422">
        <f t="array" ref="Z31">IF($X31="Average value",AL31,INDEX('EmiFact Stationary'!$E$4:$P$390,MATCH($W31&amp;$V31&amp;$X31,'EmiFact Stationary'!$C$4:$C$390&amp;'EmiFact Stationary'!$A$4:$A$390&amp;'EmiFact Stationary'!$D$4:$D$390,0),MATCH(Z$8,'EmiFact Stationary'!$E$2:$P$2,0)))</f>
        <v>142</v>
      </c>
      <c r="AA31" s="422">
        <f t="array" ref="AA31">IF($X31="Average value",AM31,INDEX('EmiFact Stationary'!$E$4:$P$390,MATCH($W31&amp;$V31&amp;$X31,'EmiFact Stationary'!$C$4:$C$390&amp;'EmiFact Stationary'!$A$4:$A$390&amp;'EmiFact Stationary'!$D$4:$D$390,0),MATCH(AA$8,'EmiFact Stationary'!$E$2:$P$2,0)))</f>
        <v>2.2999999999999998</v>
      </c>
      <c r="AB31" s="422">
        <f t="array" ref="AB31">IF($X31="Average value",AN31,INDEX('EmiFact Stationary'!$E$4:$P$390,MATCH($W31&amp;$V31&amp;$X31,'EmiFact Stationary'!$C$4:$C$390&amp;'EmiFact Stationary'!$A$4:$A$390&amp;'EmiFact Stationary'!$D$4:$D$390,0),MATCH(AB$8,'EmiFact Stationary'!$E$2:$P$2,0)))</f>
        <v>0.8</v>
      </c>
      <c r="AC31" s="422">
        <f t="array" ref="AC31">IF($X31="Average value",AO31,INDEX('EmiFact Stationary'!$E$4:$P$390,MATCH($W31&amp;$V31&amp;$X31,'EmiFact Stationary'!$C$4:$C$390&amp;'EmiFact Stationary'!$A$4:$A$390&amp;'EmiFact Stationary'!$D$4:$D$390,0),MATCH(AC$8,'EmiFact Stationary'!$E$2:$P$2,0)))</f>
        <v>15.1</v>
      </c>
      <c r="AD31" s="422">
        <f t="array" ref="AD31">IF($X31="Average value",AP31,INDEX('EmiFact Stationary'!$E$4:$P$390,MATCH($W31&amp;$V31&amp;$X31,'EmiFact Stationary'!$C$4:$C$390&amp;'EmiFact Stationary'!$A$4:$A$390&amp;'EmiFact Stationary'!$D$4:$D$390,0),MATCH(AD$8,'EmiFact Stationary'!$E$2:$P$2,0)))</f>
        <v>79.42</v>
      </c>
      <c r="AE31" s="422">
        <f t="array" ref="AE31">IF($X31="Average value",AQ31,INDEX('EmiFact Stationary'!$E$4:$P$390,MATCH($W31&amp;$V31&amp;$X31,'EmiFact Stationary'!$C$4:$C$390&amp;'EmiFact Stationary'!$A$4:$A$390&amp;'EmiFact Stationary'!$D$4:$D$390,0),MATCH(AE$8,'EmiFact Stationary'!$E$2:$P$2,0)))</f>
        <v>0.3</v>
      </c>
      <c r="AF31" s="422" t="str">
        <f t="array" ref="AF31">IF($X31="Average value",AR31,INDEX('EmiFact Stationary'!$E$4:$P$390,MATCH($W31&amp;$V31&amp;$X31,'EmiFact Stationary'!$C$4:$C$390&amp;'EmiFact Stationary'!$A$4:$A$390&amp;'EmiFact Stationary'!$D$4:$D$390,0),MATCH(AF$8,'EmiFact Stationary'!$E$2:$P$2,0)))</f>
        <v>-</v>
      </c>
      <c r="AG31" s="422">
        <f t="array" ref="AG31">IF($X31="Average value",AS31,INDEX('EmiFact Stationary'!$E$4:$P$390,MATCH($W31&amp;$V31&amp;$X31,'EmiFact Stationary'!$C$4:$C$390&amp;'EmiFact Stationary'!$A$4:$A$390&amp;'EmiFact Stationary'!$D$4:$D$390,0),MATCH(AG$8,'EmiFact Stationary'!$E$2:$P$2,0)))</f>
        <v>3</v>
      </c>
      <c r="AH31" s="422">
        <f t="array" ref="AH31">IF($X31="Average value",AT31,INDEX('EmiFact Stationary'!$E$4:$P$390,MATCH($W31&amp;$V31&amp;$X31,'EmiFact Stationary'!$C$4:$C$390&amp;'EmiFact Stationary'!$A$4:$A$390&amp;'EmiFact Stationary'!$D$4:$D$390,0),MATCH(AH$8,'EmiFact Stationary'!$E$2:$P$2,0)))</f>
        <v>3</v>
      </c>
      <c r="AI31" s="422">
        <f t="array" ref="AI31">IF($X31="Average value",AU31,INDEX('EmiFact Stationary'!$E$4:$P$390,MATCH($W31&amp;$V31&amp;$X31,'EmiFact Stationary'!$C$4:$C$390&amp;'EmiFact Stationary'!$A$4:$A$390&amp;'EmiFact Stationary'!$D$4:$D$390,0),MATCH(AI$8,'EmiFact Stationary'!$E$2:$P$2,0)))</f>
        <v>2.5</v>
      </c>
      <c r="AJ31" s="423">
        <f t="array" ref="AJ31">IF($X31="Average value",AV31,INDEX('EmiFact Stationary'!$E$4:$P$390,MATCH($W31&amp;$V31&amp;$X31,'EmiFact Stationary'!$C$4:$C$390&amp;'EmiFact Stationary'!$A$4:$A$390&amp;'EmiFact Stationary'!$D$4:$D$390,0),MATCH(AJ$8,'EmiFact Stationary'!$E$2:$P$2,0)))</f>
        <v>0.14000000000000001</v>
      </c>
      <c r="AK31" s="422">
        <f>IFERROR(AVERAGEIFS('EmiFact Stationary'!E$4:E$390,'EmiFact Stationary'!$C$4:$C$390,$W31,'EmiFact Stationary'!$A$4:$A$390,$V31),0)</f>
        <v>344</v>
      </c>
      <c r="AL31" s="422">
        <f>IFERROR(AVERAGEIFS('EmiFact Stationary'!F$4:F$390,'EmiFact Stationary'!$C$4:$C$390,$W31,'EmiFact Stationary'!$A$4:$A$390,$V31),0)</f>
        <v>142</v>
      </c>
      <c r="AM31" s="422">
        <f>IFERROR(AVERAGEIFS('EmiFact Stationary'!G$4:G$390,'EmiFact Stationary'!$C$4:$C$390,$W31,'EmiFact Stationary'!$A$4:$A$390,$V31),0)</f>
        <v>2.2999999999999998</v>
      </c>
      <c r="AN31" s="422">
        <f>IFERROR(AVERAGEIFS('EmiFact Stationary'!H$4:H$390,'EmiFact Stationary'!$C$4:$C$390,$W31,'EmiFact Stationary'!$A$4:$A$390,$V31),0)</f>
        <v>0.8</v>
      </c>
      <c r="AO31" s="422">
        <f>IFERROR(AVERAGEIFS('EmiFact Stationary'!I$4:I$390,'EmiFact Stationary'!$C$4:$C$390,$W31,'EmiFact Stationary'!$A$4:$A$390,$V31),0)</f>
        <v>15.1</v>
      </c>
      <c r="AP31" s="422">
        <f>IFERROR(AVERAGEIFS('EmiFact Stationary'!J$4:J$390,'EmiFact Stationary'!$C$4:$C$390,$W31,'EmiFact Stationary'!$A$4:$A$390,$V31),0)</f>
        <v>79.42</v>
      </c>
      <c r="AQ31" s="422">
        <f>IFERROR(AVERAGEIFS('EmiFact Stationary'!K$4:K$390,'EmiFact Stationary'!$C$4:$C$390,$W31,'EmiFact Stationary'!$A$4:$A$390,$V31),0)</f>
        <v>0.3</v>
      </c>
      <c r="AR31" s="422">
        <f>IFERROR(AVERAGEIFS('EmiFact Stationary'!L$4:L$390,'EmiFact Stationary'!$C$4:$C$390,$W31,'EmiFact Stationary'!$A$4:$A$390,$V31),0)</f>
        <v>0</v>
      </c>
      <c r="AS31" s="422">
        <f>IFERROR(AVERAGEIFS('EmiFact Stationary'!M$4:M$390,'EmiFact Stationary'!$C$4:$C$390,$W31,'EmiFact Stationary'!$A$4:$A$390,$V31),0)</f>
        <v>3</v>
      </c>
      <c r="AT31" s="422">
        <f>IFERROR(AVERAGEIFS('EmiFact Stationary'!N$4:N$390,'EmiFact Stationary'!$C$4:$C$390,$W31,'EmiFact Stationary'!$A$4:$A$390,$V31),0)</f>
        <v>3</v>
      </c>
      <c r="AU31" s="422">
        <f>IFERROR(AVERAGEIFS('EmiFact Stationary'!O$4:O$390,'EmiFact Stationary'!$C$4:$C$390,$W31,'EmiFact Stationary'!$A$4:$A$390,$V31),0)</f>
        <v>2.5</v>
      </c>
      <c r="AV31" s="423">
        <f>IFERROR(AVERAGEIFS('EmiFact Stationary'!P$4:P$390,'EmiFact Stationary'!$C$4:$C$390,$W31,'EmiFact Stationary'!$A$4:$A$390,$V31),0)</f>
        <v>0.14000000000000001</v>
      </c>
      <c r="AW31" s="419">
        <f t="shared" si="0"/>
        <v>0</v>
      </c>
    </row>
    <row r="32" spans="19:51" ht="12.75" customHeight="1">
      <c r="S32" s="307" t="s">
        <v>383</v>
      </c>
      <c r="T32" s="307" t="s">
        <v>871</v>
      </c>
      <c r="U32" s="307">
        <f t="array" ref="U32">INDEX('EmiFact Stationary'!B18:B404,MATCH(Emis!V32&amp;Emis!W32&amp;Emis!X32,'EmiFact Stationary'!A18:A404&amp;'EmiFact Stationary'!C18:C404&amp;'EmiFact Stationary'!D18:D404,0))</f>
        <v>10203</v>
      </c>
      <c r="V32" s="388" t="s">
        <v>769</v>
      </c>
      <c r="W32" s="388" t="s">
        <v>736</v>
      </c>
      <c r="X32" s="388" t="s">
        <v>734</v>
      </c>
      <c r="Y32" s="425">
        <f t="array" ref="Y32">IF($X32="Average value",AK32,INDEX('EmiFact Stationary'!$E$4:$P$390,MATCH($W32&amp;$V32&amp;$X32,'EmiFact Stationary'!$C$4:$C$390&amp;'EmiFact Stationary'!$A$4:$A$390&amp;'EmiFact Stationary'!$D$4:$D$390,0),MATCH(Y$8,'EmiFact Stationary'!$E$2:$P$2,0)))</f>
        <v>6.7</v>
      </c>
      <c r="Z32" s="422">
        <f t="array" ref="Z32">IF($X32="Average value",AL32,INDEX('EmiFact Stationary'!$E$4:$P$390,MATCH($W32&amp;$V32&amp;$X32,'EmiFact Stationary'!$C$4:$C$390&amp;'EmiFact Stationary'!$A$4:$A$390&amp;'EmiFact Stationary'!$D$4:$D$390,0),MATCH(Z$8,'EmiFact Stationary'!$E$2:$P$2,0)))</f>
        <v>130</v>
      </c>
      <c r="AA32" s="422">
        <f t="array" ref="AA32">IF($X32="Average value",AM32,INDEX('EmiFact Stationary'!$E$4:$P$390,MATCH($W32&amp;$V32&amp;$X32,'EmiFact Stationary'!$C$4:$C$390&amp;'EmiFact Stationary'!$A$4:$A$390&amp;'EmiFact Stationary'!$D$4:$D$390,0),MATCH(AA$8,'EmiFact Stationary'!$E$2:$P$2,0)))</f>
        <v>0.8</v>
      </c>
      <c r="AB32" s="422">
        <f t="array" ref="AB32">IF($X32="Average value",AN32,INDEX('EmiFact Stationary'!$E$4:$P$390,MATCH($W32&amp;$V32&amp;$X32,'EmiFact Stationary'!$C$4:$C$390&amp;'EmiFact Stationary'!$A$4:$A$390&amp;'EmiFact Stationary'!$D$4:$D$390,0),MATCH(AB$8,'EmiFact Stationary'!$E$2:$P$2,0)))</f>
        <v>0.9</v>
      </c>
      <c r="AC32" s="422">
        <f t="array" ref="AC32">IF($X32="Average value",AO32,INDEX('EmiFact Stationary'!$E$4:$P$390,MATCH($W32&amp;$V32&amp;$X32,'EmiFact Stationary'!$C$4:$C$390&amp;'EmiFact Stationary'!$A$4:$A$390&amp;'EmiFact Stationary'!$D$4:$D$390,0),MATCH(AC$8,'EmiFact Stationary'!$E$2:$P$2,0)))</f>
        <v>16.2</v>
      </c>
      <c r="AD32" s="422">
        <f t="array" ref="AD32">IF($X32="Average value",AP32,INDEX('EmiFact Stationary'!$E$4:$P$390,MATCH($W32&amp;$V32&amp;$X32,'EmiFact Stationary'!$C$4:$C$390&amp;'EmiFact Stationary'!$A$4:$A$390&amp;'EmiFact Stationary'!$D$4:$D$390,0),MATCH(AD$8,'EmiFact Stationary'!$E$2:$P$2,0)))</f>
        <v>74.099999999999994</v>
      </c>
      <c r="AE32" s="422">
        <f t="array" ref="AE32">IF($X32="Average value",AQ32,INDEX('EmiFact Stationary'!$E$4:$P$390,MATCH($W32&amp;$V32&amp;$X32,'EmiFact Stationary'!$C$4:$C$390&amp;'EmiFact Stationary'!$A$4:$A$390&amp;'EmiFact Stationary'!$D$4:$D$390,0),MATCH(AE$8,'EmiFact Stationary'!$E$2:$P$2,0)))</f>
        <v>0.4</v>
      </c>
      <c r="AF32" s="422" t="str">
        <f t="array" ref="AF32">IF($X32="Average value",AR32,INDEX('EmiFact Stationary'!$E$4:$P$390,MATCH($W32&amp;$V32&amp;$X32,'EmiFact Stationary'!$C$4:$C$390&amp;'EmiFact Stationary'!$A$4:$A$390&amp;'EmiFact Stationary'!$D$4:$D$390,0),MATCH(AF$8,'EmiFact Stationary'!$E$2:$P$2,0)))</f>
        <v>-</v>
      </c>
      <c r="AG32" s="422">
        <f t="array" ref="AG32">IF($X32="Average value",AS32,INDEX('EmiFact Stationary'!$E$4:$P$390,MATCH($W32&amp;$V32&amp;$X32,'EmiFact Stationary'!$C$4:$C$390&amp;'EmiFact Stationary'!$A$4:$A$390&amp;'EmiFact Stationary'!$D$4:$D$390,0),MATCH(AG$8,'EmiFact Stationary'!$E$2:$P$2,0)))</f>
        <v>5</v>
      </c>
      <c r="AH32" s="422">
        <f t="array" ref="AH32">IF($X32="Average value",AT32,INDEX('EmiFact Stationary'!$E$4:$P$390,MATCH($W32&amp;$V32&amp;$X32,'EmiFact Stationary'!$C$4:$C$390&amp;'EmiFact Stationary'!$A$4:$A$390&amp;'EmiFact Stationary'!$D$4:$D$390,0),MATCH(AH$8,'EmiFact Stationary'!$E$2:$P$2,0)))</f>
        <v>5</v>
      </c>
      <c r="AI32" s="422">
        <f t="array" ref="AI32">IF($X32="Average value",AU32,INDEX('EmiFact Stationary'!$E$4:$P$390,MATCH($W32&amp;$V32&amp;$X32,'EmiFact Stationary'!$C$4:$C$390&amp;'EmiFact Stationary'!$A$4:$A$390&amp;'EmiFact Stationary'!$D$4:$D$390,0),MATCH(AI$8,'EmiFact Stationary'!$E$2:$P$2,0)))</f>
        <v>5</v>
      </c>
      <c r="AJ32" s="423">
        <f t="array" ref="AJ32">IF($X32="Average value",AV32,INDEX('EmiFact Stationary'!$E$4:$P$390,MATCH($W32&amp;$V32&amp;$X32,'EmiFact Stationary'!$C$4:$C$390&amp;'EmiFact Stationary'!$A$4:$A$390&amp;'EmiFact Stationary'!$D$4:$D$390,0),MATCH(AJ$8,'EmiFact Stationary'!$E$2:$P$2,0)))</f>
        <v>1.675</v>
      </c>
      <c r="AK32" s="422">
        <f>IFERROR(AVERAGEIFS('EmiFact Stationary'!E$4:E$390,'EmiFact Stationary'!$C$4:$C$390,$W32,'EmiFact Stationary'!$A$4:$A$390,$V32),0)</f>
        <v>6.7</v>
      </c>
      <c r="AL32" s="422">
        <f>IFERROR(AVERAGEIFS('EmiFact Stationary'!F$4:F$390,'EmiFact Stationary'!$C$4:$C$390,$W32,'EmiFact Stationary'!$A$4:$A$390,$V32),0)</f>
        <v>333</v>
      </c>
      <c r="AM32" s="422">
        <f>IFERROR(AVERAGEIFS('EmiFact Stationary'!G$4:G$390,'EmiFact Stationary'!$C$4:$C$390,$W32,'EmiFact Stationary'!$A$4:$A$390,$V32),0)</f>
        <v>9.875</v>
      </c>
      <c r="AN32" s="422">
        <f>IFERROR(AVERAGEIFS('EmiFact Stationary'!H$4:H$390,'EmiFact Stationary'!$C$4:$C$390,$W32,'EmiFact Stationary'!$A$4:$A$390,$V32),0)</f>
        <v>6.6749999999999998</v>
      </c>
      <c r="AO32" s="422">
        <f>IFERROR(AVERAGEIFS('EmiFact Stationary'!I$4:I$390,'EmiFact Stationary'!$C$4:$C$390,$W32,'EmiFact Stationary'!$A$4:$A$390,$V32),0)</f>
        <v>44.65</v>
      </c>
      <c r="AP32" s="422">
        <f>IFERROR(AVERAGEIFS('EmiFact Stationary'!J$4:J$390,'EmiFact Stationary'!$C$4:$C$390,$W32,'EmiFact Stationary'!$A$4:$A$390,$V32),0)</f>
        <v>74.099999999999994</v>
      </c>
      <c r="AQ32" s="422">
        <f>IFERROR(AVERAGEIFS('EmiFact Stationary'!K$4:K$390,'EmiFact Stationary'!$C$4:$C$390,$W32,'EmiFact Stationary'!$A$4:$A$390,$V32),0)</f>
        <v>0.82500000000000007</v>
      </c>
      <c r="AR32" s="422">
        <f>IFERROR(AVERAGEIFS('EmiFact Stationary'!L$4:L$390,'EmiFact Stationary'!$C$4:$C$390,$W32,'EmiFact Stationary'!$A$4:$A$390,$V32),0)</f>
        <v>0</v>
      </c>
      <c r="AS32" s="422">
        <f>IFERROR(AVERAGEIFS('EmiFact Stationary'!M$4:M$390,'EmiFact Stationary'!$C$4:$C$390,$W32,'EmiFact Stationary'!$A$4:$A$390,$V32),0)</f>
        <v>5</v>
      </c>
      <c r="AT32" s="422">
        <f>IFERROR(AVERAGEIFS('EmiFact Stationary'!N$4:N$390,'EmiFact Stationary'!$C$4:$C$390,$W32,'EmiFact Stationary'!$A$4:$A$390,$V32),0)</f>
        <v>5</v>
      </c>
      <c r="AU32" s="422">
        <f>IFERROR(AVERAGEIFS('EmiFact Stationary'!O$4:O$390,'EmiFact Stationary'!$C$4:$C$390,$W32,'EmiFact Stationary'!$A$4:$A$390,$V32),0)</f>
        <v>5</v>
      </c>
      <c r="AV32" s="423">
        <f>IFERROR(AVERAGEIFS('EmiFact Stationary'!P$4:P$390,'EmiFact Stationary'!$C$4:$C$390,$W32,'EmiFact Stationary'!$A$4:$A$390,$V32),0)</f>
        <v>2.2312500000000002</v>
      </c>
      <c r="AW32" s="419">
        <f t="shared" si="0"/>
        <v>-247.28124999999997</v>
      </c>
      <c r="AX32" s="3" t="s">
        <v>867</v>
      </c>
    </row>
    <row r="33" spans="19:50" ht="12.75" customHeight="1">
      <c r="S33" s="307" t="s">
        <v>383</v>
      </c>
      <c r="T33" s="307" t="s">
        <v>50</v>
      </c>
      <c r="U33" s="307">
        <f t="array" ref="U33">INDEX('EmiFact Stationary'!B19:B405,MATCH(Emis!V33&amp;Emis!W33&amp;Emis!X33,'EmiFact Stationary'!A19:A405&amp;'EmiFact Stationary'!C19:C405&amp;'EmiFact Stationary'!D19:D405,0))</f>
        <v>10203</v>
      </c>
      <c r="V33" s="388" t="s">
        <v>772</v>
      </c>
      <c r="W33" s="388" t="s">
        <v>736</v>
      </c>
      <c r="X33" s="388" t="s">
        <v>734</v>
      </c>
      <c r="Y33" s="425">
        <f t="array" ref="Y33">IF($X33="Average value",AK33,INDEX('EmiFact Stationary'!$E$4:$P$390,MATCH($W33&amp;$V33&amp;$X33,'EmiFact Stationary'!$C$4:$C$390&amp;'EmiFact Stationary'!$A$4:$A$390&amp;'EmiFact Stationary'!$D$4:$D$390,0),MATCH(Y$8,'EmiFact Stationary'!$E$2:$P$2,0)))</f>
        <v>0.3</v>
      </c>
      <c r="Z33" s="422">
        <f t="array" ref="Z33">IF($X33="Average value",AL33,INDEX('EmiFact Stationary'!$E$4:$P$390,MATCH($W33&amp;$V33&amp;$X33,'EmiFact Stationary'!$C$4:$C$390&amp;'EmiFact Stationary'!$A$4:$A$390&amp;'EmiFact Stationary'!$D$4:$D$390,0),MATCH(Z$8,'EmiFact Stationary'!$E$2:$P$2,0)))</f>
        <v>130</v>
      </c>
      <c r="AA33" s="422">
        <f t="array" ref="AA33">IF($X33="Average value",AM33,INDEX('EmiFact Stationary'!$E$4:$P$390,MATCH($W33&amp;$V33&amp;$X33,'EmiFact Stationary'!$C$4:$C$390&amp;'EmiFact Stationary'!$A$4:$A$390&amp;'EmiFact Stationary'!$D$4:$D$390,0),MATCH(AA$8,'EmiFact Stationary'!$E$2:$P$2,0)))</f>
        <v>0.8</v>
      </c>
      <c r="AB33" s="422">
        <f t="array" ref="AB33">IF($X33="Average value",AN33,INDEX('EmiFact Stationary'!$E$4:$P$390,MATCH($W33&amp;$V33&amp;$X33,'EmiFact Stationary'!$C$4:$C$390&amp;'EmiFact Stationary'!$A$4:$A$390&amp;'EmiFact Stationary'!$D$4:$D$390,0),MATCH(AB$8,'EmiFact Stationary'!$E$2:$P$2,0)))</f>
        <v>3</v>
      </c>
      <c r="AC33" s="422">
        <f t="array" ref="AC33">IF($X33="Average value",AO33,INDEX('EmiFact Stationary'!$E$4:$P$390,MATCH($W33&amp;$V33&amp;$X33,'EmiFact Stationary'!$C$4:$C$390&amp;'EmiFact Stationary'!$A$4:$A$390&amp;'EmiFact Stationary'!$D$4:$D$390,0),MATCH(AC$8,'EmiFact Stationary'!$E$2:$P$2,0)))</f>
        <v>16.2</v>
      </c>
      <c r="AD33" s="422">
        <f t="array" ref="AD33">IF($X33="Average value",AP33,INDEX('EmiFact Stationary'!$E$4:$P$390,MATCH($W33&amp;$V33&amp;$X33,'EmiFact Stationary'!$C$4:$C$390&amp;'EmiFact Stationary'!$A$4:$A$390&amp;'EmiFact Stationary'!$D$4:$D$390,0),MATCH(AD$8,'EmiFact Stationary'!$E$2:$P$2,0)))</f>
        <v>70.8</v>
      </c>
      <c r="AE33" s="422">
        <f t="array" ref="AE33">IF($X33="Average value",AQ33,INDEX('EmiFact Stationary'!$E$4:$P$390,MATCH($W33&amp;$V33&amp;$X33,'EmiFact Stationary'!$C$4:$C$390&amp;'EmiFact Stationary'!$A$4:$A$390&amp;'EmiFact Stationary'!$D$4:$D$390,0),MATCH(AE$8,'EmiFact Stationary'!$E$2:$P$2,0)))</f>
        <v>0.6</v>
      </c>
      <c r="AF33" s="422" t="str">
        <f t="array" ref="AF33">IF($X33="Average value",AR33,INDEX('EmiFact Stationary'!$E$4:$P$390,MATCH($W33&amp;$V33&amp;$X33,'EmiFact Stationary'!$C$4:$C$390&amp;'EmiFact Stationary'!$A$4:$A$390&amp;'EmiFact Stationary'!$D$4:$D$390,0),MATCH(AF$8,'EmiFact Stationary'!$E$2:$P$2,0)))</f>
        <v>-</v>
      </c>
      <c r="AG33" s="422">
        <f t="array" ref="AG33">IF($X33="Average value",AS33,INDEX('EmiFact Stationary'!$E$4:$P$390,MATCH($W33&amp;$V33&amp;$X33,'EmiFact Stationary'!$C$4:$C$390&amp;'EmiFact Stationary'!$A$4:$A$390&amp;'EmiFact Stationary'!$D$4:$D$390,0),MATCH(AG$8,'EmiFact Stationary'!$E$2:$P$2,0)))</f>
        <v>5</v>
      </c>
      <c r="AH33" s="422">
        <f t="array" ref="AH33">IF($X33="Average value",AT33,INDEX('EmiFact Stationary'!$E$4:$P$390,MATCH($W33&amp;$V33&amp;$X33,'EmiFact Stationary'!$C$4:$C$390&amp;'EmiFact Stationary'!$A$4:$A$390&amp;'EmiFact Stationary'!$D$4:$D$390,0),MATCH(AH$8,'EmiFact Stationary'!$E$2:$P$2,0)))</f>
        <v>5</v>
      </c>
      <c r="AI33" s="422">
        <f t="array" ref="AI33">IF($X33="Average value",AU33,INDEX('EmiFact Stationary'!$E$4:$P$390,MATCH($W33&amp;$V33&amp;$X33,'EmiFact Stationary'!$C$4:$C$390&amp;'EmiFact Stationary'!$A$4:$A$390&amp;'EmiFact Stationary'!$D$4:$D$390,0),MATCH(AI$8,'EmiFact Stationary'!$E$2:$P$2,0)))</f>
        <v>5</v>
      </c>
      <c r="AJ33" s="423">
        <f t="array" ref="AJ33">IF($X33="Average value",AV33,INDEX('EmiFact Stationary'!$E$4:$P$390,MATCH($W33&amp;$V33&amp;$X33,'EmiFact Stationary'!$C$4:$C$390&amp;'EmiFact Stationary'!$A$4:$A$390&amp;'EmiFact Stationary'!$D$4:$D$390,0),MATCH(AJ$8,'EmiFact Stationary'!$E$2:$P$2,0)))</f>
        <v>1.68</v>
      </c>
      <c r="AK33" s="422">
        <f>IFERROR(AVERAGEIFS('EmiFact Stationary'!E$4:E$390,'EmiFact Stationary'!$C$4:$C$390,$W33,'EmiFact Stationary'!$A$4:$A$390,$V33),0)</f>
        <v>0.3</v>
      </c>
      <c r="AL33" s="422">
        <f>IFERROR(AVERAGEIFS('EmiFact Stationary'!F$4:F$390,'EmiFact Stationary'!$C$4:$C$390,$W33,'EmiFact Stationary'!$A$4:$A$390,$V33),0)</f>
        <v>130</v>
      </c>
      <c r="AM33" s="422">
        <f>IFERROR(AVERAGEIFS('EmiFact Stationary'!G$4:G$390,'EmiFact Stationary'!$C$4:$C$390,$W33,'EmiFact Stationary'!$A$4:$A$390,$V33),0)</f>
        <v>0.8</v>
      </c>
      <c r="AN33" s="422">
        <f>IFERROR(AVERAGEIFS('EmiFact Stationary'!H$4:H$390,'EmiFact Stationary'!$C$4:$C$390,$W33,'EmiFact Stationary'!$A$4:$A$390,$V33),0)</f>
        <v>3</v>
      </c>
      <c r="AO33" s="422">
        <f>IFERROR(AVERAGEIFS('EmiFact Stationary'!I$4:I$390,'EmiFact Stationary'!$C$4:$C$390,$W33,'EmiFact Stationary'!$A$4:$A$390,$V33),0)</f>
        <v>16.2</v>
      </c>
      <c r="AP33" s="422">
        <f>IFERROR(AVERAGEIFS('EmiFact Stationary'!J$4:J$390,'EmiFact Stationary'!$C$4:$C$390,$W33,'EmiFact Stationary'!$A$4:$A$390,$V33),0)</f>
        <v>70.8</v>
      </c>
      <c r="AQ33" s="422">
        <f>IFERROR(AVERAGEIFS('EmiFact Stationary'!K$4:K$390,'EmiFact Stationary'!$C$4:$C$390,$W33,'EmiFact Stationary'!$A$4:$A$390,$V33),0)</f>
        <v>0.6</v>
      </c>
      <c r="AR33" s="422">
        <f>IFERROR(AVERAGEIFS('EmiFact Stationary'!L$4:L$390,'EmiFact Stationary'!$C$4:$C$390,$W33,'EmiFact Stationary'!$A$4:$A$390,$V33),0)</f>
        <v>0</v>
      </c>
      <c r="AS33" s="422">
        <f>IFERROR(AVERAGEIFS('EmiFact Stationary'!M$4:M$390,'EmiFact Stationary'!$C$4:$C$390,$W33,'EmiFact Stationary'!$A$4:$A$390,$V33),0)</f>
        <v>5</v>
      </c>
      <c r="AT33" s="422">
        <f>IFERROR(AVERAGEIFS('EmiFact Stationary'!N$4:N$390,'EmiFact Stationary'!$C$4:$C$390,$W33,'EmiFact Stationary'!$A$4:$A$390,$V33),0)</f>
        <v>5</v>
      </c>
      <c r="AU33" s="422">
        <f>IFERROR(AVERAGEIFS('EmiFact Stationary'!O$4:O$390,'EmiFact Stationary'!$C$4:$C$390,$W33,'EmiFact Stationary'!$A$4:$A$390,$V33),0)</f>
        <v>5</v>
      </c>
      <c r="AV33" s="423">
        <f>IFERROR(AVERAGEIFS('EmiFact Stationary'!P$4:P$390,'EmiFact Stationary'!$C$4:$C$390,$W33,'EmiFact Stationary'!$A$4:$A$390,$V33),0)</f>
        <v>1.68</v>
      </c>
      <c r="AW33" s="419">
        <f t="shared" si="0"/>
        <v>0</v>
      </c>
    </row>
    <row r="34" spans="19:50" ht="12.75" customHeight="1">
      <c r="S34" s="307" t="s">
        <v>383</v>
      </c>
      <c r="T34" s="307" t="s">
        <v>74</v>
      </c>
      <c r="U34" s="307">
        <f t="array" ref="U34">INDEX('EmiFact Stationary'!B20:B406,MATCH(Emis!V34&amp;Emis!W34&amp;Emis!X34,'EmiFact Stationary'!A20:A406&amp;'EmiFact Stationary'!C20:C406&amp;'EmiFact Stationary'!D20:D406,0))</f>
        <v>10203</v>
      </c>
      <c r="V34" s="388" t="s">
        <v>773</v>
      </c>
      <c r="W34" s="388" t="s">
        <v>736</v>
      </c>
      <c r="X34" s="388" t="s">
        <v>734</v>
      </c>
      <c r="Y34" s="425">
        <f t="array" ref="Y34">IF($X34="Average value",AK34,INDEX('EmiFact Stationary'!$E$4:$P$390,MATCH($W34&amp;$V34&amp;$X34,'EmiFact Stationary'!$C$4:$C$390&amp;'EmiFact Stationary'!$A$4:$A$390&amp;'EmiFact Stationary'!$D$4:$D$390,0),MATCH(Y$8,'EmiFact Stationary'!$E$2:$P$2,0)))</f>
        <v>0.43</v>
      </c>
      <c r="Z34" s="422">
        <f t="array" ref="Z34">IF($X34="Average value",AL34,INDEX('EmiFact Stationary'!$E$4:$P$390,MATCH($W34&amp;$V34&amp;$X34,'EmiFact Stationary'!$C$4:$C$390&amp;'EmiFact Stationary'!$A$4:$A$390&amp;'EmiFact Stationary'!$D$4:$D$390,0),MATCH(Z$8,'EmiFact Stationary'!$E$2:$P$2,0)))</f>
        <v>32.020000000000003</v>
      </c>
      <c r="AA34" s="422">
        <f t="array" ref="AA34">IF($X34="Average value",AM34,INDEX('EmiFact Stationary'!$E$4:$P$390,MATCH($W34&amp;$V34&amp;$X34,'EmiFact Stationary'!$C$4:$C$390&amp;'EmiFact Stationary'!$A$4:$A$390&amp;'EmiFact Stationary'!$D$4:$D$390,0),MATCH(AA$8,'EmiFact Stationary'!$E$2:$P$2,0)))</f>
        <v>2</v>
      </c>
      <c r="AB34" s="422">
        <f t="array" ref="AB34">IF($X34="Average value",AN34,INDEX('EmiFact Stationary'!$E$4:$P$390,MATCH($W34&amp;$V34&amp;$X34,'EmiFact Stationary'!$C$4:$C$390&amp;'EmiFact Stationary'!$A$4:$A$390&amp;'EmiFact Stationary'!$D$4:$D$390,0),MATCH(AB$8,'EmiFact Stationary'!$E$2:$P$2,0)))</f>
        <v>1</v>
      </c>
      <c r="AC34" s="422">
        <f t="array" ref="AC34">IF($X34="Average value",AO34,INDEX('EmiFact Stationary'!$E$4:$P$390,MATCH($W34&amp;$V34&amp;$X34,'EmiFact Stationary'!$C$4:$C$390&amp;'EmiFact Stationary'!$A$4:$A$390&amp;'EmiFact Stationary'!$D$4:$D$390,0),MATCH(AC$8,'EmiFact Stationary'!$E$2:$P$2,0)))</f>
        <v>28</v>
      </c>
      <c r="AD34" s="422">
        <f t="array" ref="AD34">IF($X34="Average value",AP34,INDEX('EmiFact Stationary'!$E$4:$P$390,MATCH($W34&amp;$V34&amp;$X34,'EmiFact Stationary'!$C$4:$C$390&amp;'EmiFact Stationary'!$A$4:$A$390&amp;'EmiFact Stationary'!$D$4:$D$390,0),MATCH(AD$8,'EmiFact Stationary'!$E$2:$P$2,0)))</f>
        <v>56.89</v>
      </c>
      <c r="AE34" s="422">
        <f t="array" ref="AE34">IF($X34="Average value",AQ34,INDEX('EmiFact Stationary'!$E$4:$P$390,MATCH($W34&amp;$V34&amp;$X34,'EmiFact Stationary'!$C$4:$C$390&amp;'EmiFact Stationary'!$A$4:$A$390&amp;'EmiFact Stationary'!$D$4:$D$390,0),MATCH(AE$8,'EmiFact Stationary'!$E$2:$P$2,0)))</f>
        <v>1</v>
      </c>
      <c r="AF34" s="422" t="str">
        <f t="array" ref="AF34">IF($X34="Average value",AR34,INDEX('EmiFact Stationary'!$E$4:$P$390,MATCH($W34&amp;$V34&amp;$X34,'EmiFact Stationary'!$C$4:$C$390&amp;'EmiFact Stationary'!$A$4:$A$390&amp;'EmiFact Stationary'!$D$4:$D$390,0),MATCH(AF$8,'EmiFact Stationary'!$E$2:$P$2,0)))</f>
        <v>-</v>
      </c>
      <c r="AG34" s="422">
        <f t="array" ref="AG34">IF($X34="Average value",AS34,INDEX('EmiFact Stationary'!$E$4:$P$390,MATCH($W34&amp;$V34&amp;$X34,'EmiFact Stationary'!$C$4:$C$390&amp;'EmiFact Stationary'!$A$4:$A$390&amp;'EmiFact Stationary'!$D$4:$D$390,0),MATCH(AG$8,'EmiFact Stationary'!$E$2:$P$2,0)))</f>
        <v>0.1</v>
      </c>
      <c r="AH34" s="422">
        <f t="array" ref="AH34">IF($X34="Average value",AT34,INDEX('EmiFact Stationary'!$E$4:$P$390,MATCH($W34&amp;$V34&amp;$X34,'EmiFact Stationary'!$C$4:$C$390&amp;'EmiFact Stationary'!$A$4:$A$390&amp;'EmiFact Stationary'!$D$4:$D$390,0),MATCH(AH$8,'EmiFact Stationary'!$E$2:$P$2,0)))</f>
        <v>0.1</v>
      </c>
      <c r="AI34" s="422">
        <f t="array" ref="AI34">IF($X34="Average value",AU34,INDEX('EmiFact Stationary'!$E$4:$P$390,MATCH($W34&amp;$V34&amp;$X34,'EmiFact Stationary'!$C$4:$C$390&amp;'EmiFact Stationary'!$A$4:$A$390&amp;'EmiFact Stationary'!$D$4:$D$390,0),MATCH(AI$8,'EmiFact Stationary'!$E$2:$P$2,0)))</f>
        <v>0.1</v>
      </c>
      <c r="AJ34" s="423">
        <f t="array" ref="AJ34">IF($X34="Average value",AV34,INDEX('EmiFact Stationary'!$E$4:$P$390,MATCH($W34&amp;$V34&amp;$X34,'EmiFact Stationary'!$C$4:$C$390&amp;'EmiFact Stationary'!$A$4:$A$390&amp;'EmiFact Stationary'!$D$4:$D$390,0),MATCH(AJ$8,'EmiFact Stationary'!$E$2:$P$2,0)))</f>
        <v>2.5000000000000001E-3</v>
      </c>
      <c r="AK34" s="422">
        <f>IFERROR(AVERAGEIFS('EmiFact Stationary'!E$4:E$390,'EmiFact Stationary'!$C$4:$C$390,$W34,'EmiFact Stationary'!$A$4:$A$390,$V34),0)</f>
        <v>0.43</v>
      </c>
      <c r="AL34" s="422">
        <f>IFERROR(AVERAGEIFS('EmiFact Stationary'!F$4:F$390,'EmiFact Stationary'!$C$4:$C$390,$W34,'EmiFact Stationary'!$A$4:$A$390,$V34),0)</f>
        <v>32.020000000000003</v>
      </c>
      <c r="AM34" s="422">
        <f>IFERROR(AVERAGEIFS('EmiFact Stationary'!G$4:G$390,'EmiFact Stationary'!$C$4:$C$390,$W34,'EmiFact Stationary'!$A$4:$A$390,$V34),0)</f>
        <v>2</v>
      </c>
      <c r="AN34" s="422">
        <f>IFERROR(AVERAGEIFS('EmiFact Stationary'!H$4:H$390,'EmiFact Stationary'!$C$4:$C$390,$W34,'EmiFact Stationary'!$A$4:$A$390,$V34),0)</f>
        <v>1</v>
      </c>
      <c r="AO34" s="422">
        <f>IFERROR(AVERAGEIFS('EmiFact Stationary'!I$4:I$390,'EmiFact Stationary'!$C$4:$C$390,$W34,'EmiFact Stationary'!$A$4:$A$390,$V34),0)</f>
        <v>28</v>
      </c>
      <c r="AP34" s="422">
        <f>IFERROR(AVERAGEIFS('EmiFact Stationary'!J$4:J$390,'EmiFact Stationary'!$C$4:$C$390,$W34,'EmiFact Stationary'!$A$4:$A$390,$V34),0)</f>
        <v>56.89</v>
      </c>
      <c r="AQ34" s="422">
        <f>IFERROR(AVERAGEIFS('EmiFact Stationary'!K$4:K$390,'EmiFact Stationary'!$C$4:$C$390,$W34,'EmiFact Stationary'!$A$4:$A$390,$V34),0)</f>
        <v>1</v>
      </c>
      <c r="AR34" s="422">
        <f>IFERROR(AVERAGEIFS('EmiFact Stationary'!L$4:L$390,'EmiFact Stationary'!$C$4:$C$390,$W34,'EmiFact Stationary'!$A$4:$A$390,$V34),0)</f>
        <v>0</v>
      </c>
      <c r="AS34" s="422">
        <f>IFERROR(AVERAGEIFS('EmiFact Stationary'!M$4:M$390,'EmiFact Stationary'!$C$4:$C$390,$W34,'EmiFact Stationary'!$A$4:$A$390,$V34),0)</f>
        <v>0.1</v>
      </c>
      <c r="AT34" s="422">
        <f>IFERROR(AVERAGEIFS('EmiFact Stationary'!N$4:N$390,'EmiFact Stationary'!$C$4:$C$390,$W34,'EmiFact Stationary'!$A$4:$A$390,$V34),0)</f>
        <v>0.1</v>
      </c>
      <c r="AU34" s="422">
        <f>IFERROR(AVERAGEIFS('EmiFact Stationary'!O$4:O$390,'EmiFact Stationary'!$C$4:$C$390,$W34,'EmiFact Stationary'!$A$4:$A$390,$V34),0)</f>
        <v>0.1</v>
      </c>
      <c r="AV34" s="423">
        <f>IFERROR(AVERAGEIFS('EmiFact Stationary'!P$4:P$390,'EmiFact Stationary'!$C$4:$C$390,$W34,'EmiFact Stationary'!$A$4:$A$390,$V34),0)</f>
        <v>2.5000000000000001E-3</v>
      </c>
      <c r="AW34" s="419">
        <f t="shared" si="0"/>
        <v>0</v>
      </c>
    </row>
    <row r="35" spans="19:50" ht="12.75" customHeight="1">
      <c r="S35" s="307" t="s">
        <v>383</v>
      </c>
      <c r="T35" s="307" t="s">
        <v>870</v>
      </c>
      <c r="U35" s="307">
        <f t="array" ref="U35">INDEX('EmiFact Stationary'!B21:B407,MATCH(Emis!V35&amp;Emis!W35&amp;Emis!X35,'EmiFact Stationary'!A21:A407&amp;'EmiFact Stationary'!C21:C407&amp;'EmiFact Stationary'!D21:D407,0))</f>
        <v>10203</v>
      </c>
      <c r="V35" s="388" t="s">
        <v>776</v>
      </c>
      <c r="W35" s="388" t="s">
        <v>736</v>
      </c>
      <c r="X35" s="388" t="s">
        <v>734</v>
      </c>
      <c r="Y35" s="425">
        <f t="array" ref="Y35">IF($X35="Average value",AK35,INDEX('EmiFact Stationary'!$E$4:$P$390,MATCH($W35&amp;$V35&amp;$X35,'EmiFact Stationary'!$C$4:$C$390&amp;'EmiFact Stationary'!$A$4:$A$390&amp;'EmiFact Stationary'!$D$4:$D$390,0),MATCH(Y$8,'EmiFact Stationary'!$E$2:$P$2,0)))</f>
        <v>0.13</v>
      </c>
      <c r="Z35" s="422">
        <f t="array" ref="Z35">IF($X35="Average value",AL35,INDEX('EmiFact Stationary'!$E$4:$P$390,MATCH($W35&amp;$V35&amp;$X35,'EmiFact Stationary'!$C$4:$C$390&amp;'EmiFact Stationary'!$A$4:$A$390&amp;'EmiFact Stationary'!$D$4:$D$390,0),MATCH(Z$8,'EmiFact Stationary'!$E$2:$P$2,0)))</f>
        <v>96</v>
      </c>
      <c r="AA35" s="422">
        <f t="array" ref="AA35">IF($X35="Average value",AM35,INDEX('EmiFact Stationary'!$E$4:$P$390,MATCH($W35&amp;$V35&amp;$X35,'EmiFact Stationary'!$C$4:$C$390&amp;'EmiFact Stationary'!$A$4:$A$390&amp;'EmiFact Stationary'!$D$4:$D$390,0),MATCH(AA$8,'EmiFact Stationary'!$E$2:$P$2,0)))</f>
        <v>0.8</v>
      </c>
      <c r="AB35" s="422">
        <f t="array" ref="AB35">IF($X35="Average value",AN35,INDEX('EmiFact Stationary'!$E$4:$P$390,MATCH($W35&amp;$V35&amp;$X35,'EmiFact Stationary'!$C$4:$C$390&amp;'EmiFact Stationary'!$A$4:$A$390&amp;'EmiFact Stationary'!$D$4:$D$390,0),MATCH(AB$8,'EmiFact Stationary'!$E$2:$P$2,0)))</f>
        <v>1</v>
      </c>
      <c r="AC35" s="422">
        <f t="array" ref="AC35">IF($X35="Average value",AO35,INDEX('EmiFact Stationary'!$E$4:$P$390,MATCH($W35&amp;$V35&amp;$X35,'EmiFact Stationary'!$C$4:$C$390&amp;'EmiFact Stationary'!$A$4:$A$390&amp;'EmiFact Stationary'!$D$4:$D$390,0),MATCH(AC$8,'EmiFact Stationary'!$E$2:$P$2,0)))</f>
        <v>16.2</v>
      </c>
      <c r="AD35" s="422">
        <f t="array" ref="AD35">IF($X35="Average value",AP35,INDEX('EmiFact Stationary'!$E$4:$P$390,MATCH($W35&amp;$V35&amp;$X35,'EmiFact Stationary'!$C$4:$C$390&amp;'EmiFact Stationary'!$A$4:$A$390&amp;'EmiFact Stationary'!$D$4:$D$390,0),MATCH(AD$8,'EmiFact Stationary'!$E$2:$P$2,0)))</f>
        <v>63.1</v>
      </c>
      <c r="AE35" s="422">
        <f t="array" ref="AE35">IF($X35="Average value",AQ35,INDEX('EmiFact Stationary'!$E$4:$P$390,MATCH($W35&amp;$V35&amp;$X35,'EmiFact Stationary'!$C$4:$C$390&amp;'EmiFact Stationary'!$A$4:$A$390&amp;'EmiFact Stationary'!$D$4:$D$390,0),MATCH(AE$8,'EmiFact Stationary'!$E$2:$P$2,0)))</f>
        <v>0.1</v>
      </c>
      <c r="AF35" s="422" t="str">
        <f t="array" ref="AF35">IF($X35="Average value",AR35,INDEX('EmiFact Stationary'!$E$4:$P$390,MATCH($W35&amp;$V35&amp;$X35,'EmiFact Stationary'!$C$4:$C$390&amp;'EmiFact Stationary'!$A$4:$A$390&amp;'EmiFact Stationary'!$D$4:$D$390,0),MATCH(AF$8,'EmiFact Stationary'!$E$2:$P$2,0)))</f>
        <v>-</v>
      </c>
      <c r="AG35" s="422">
        <f t="array" ref="AG35">IF($X35="Average value",AS35,INDEX('EmiFact Stationary'!$E$4:$P$390,MATCH($W35&amp;$V35&amp;$X35,'EmiFact Stationary'!$C$4:$C$390&amp;'EmiFact Stationary'!$A$4:$A$390&amp;'EmiFact Stationary'!$D$4:$D$390,0),MATCH(AG$8,'EmiFact Stationary'!$E$2:$P$2,0)))</f>
        <v>0.2</v>
      </c>
      <c r="AH35" s="422">
        <f t="array" ref="AH35">IF($X35="Average value",AT35,INDEX('EmiFact Stationary'!$E$4:$P$390,MATCH($W35&amp;$V35&amp;$X35,'EmiFact Stationary'!$C$4:$C$390&amp;'EmiFact Stationary'!$A$4:$A$390&amp;'EmiFact Stationary'!$D$4:$D$390,0),MATCH(AH$8,'EmiFact Stationary'!$E$2:$P$2,0)))</f>
        <v>0.2</v>
      </c>
      <c r="AI35" s="422">
        <f t="array" ref="AI35">IF($X35="Average value",AU35,INDEX('EmiFact Stationary'!$E$4:$P$390,MATCH($W35&amp;$V35&amp;$X35,'EmiFact Stationary'!$C$4:$C$390&amp;'EmiFact Stationary'!$A$4:$A$390&amp;'EmiFact Stationary'!$D$4:$D$390,0),MATCH(AI$8,'EmiFact Stationary'!$E$2:$P$2,0)))</f>
        <v>0.2</v>
      </c>
      <c r="AJ35" s="423">
        <f t="array" ref="AJ35">IF($X35="Average value",AV35,INDEX('EmiFact Stationary'!$E$4:$P$390,MATCH($W35&amp;$V35&amp;$X35,'EmiFact Stationary'!$C$4:$C$390&amp;'EmiFact Stationary'!$A$4:$A$390&amp;'EmiFact Stationary'!$D$4:$D$390,0),MATCH(AJ$8,'EmiFact Stationary'!$E$2:$P$2,0)))</f>
        <v>5.0000000000000001E-3</v>
      </c>
      <c r="AK35" s="422">
        <f>IFERROR(AVERAGEIFS('EmiFact Stationary'!E$4:E$390,'EmiFact Stationary'!$C$4:$C$390,$W35,'EmiFact Stationary'!$A$4:$A$390,$V35),0)</f>
        <v>0.13</v>
      </c>
      <c r="AL35" s="422">
        <f>IFERROR(AVERAGEIFS('EmiFact Stationary'!F$4:F$390,'EmiFact Stationary'!$C$4:$C$390,$W35,'EmiFact Stationary'!$A$4:$A$390,$V35),0)</f>
        <v>96</v>
      </c>
      <c r="AM35" s="422">
        <f>IFERROR(AVERAGEIFS('EmiFact Stationary'!G$4:G$390,'EmiFact Stationary'!$C$4:$C$390,$W35,'EmiFact Stationary'!$A$4:$A$390,$V35),0)</f>
        <v>0.8</v>
      </c>
      <c r="AN35" s="422">
        <f>IFERROR(AVERAGEIFS('EmiFact Stationary'!H$4:H$390,'EmiFact Stationary'!$C$4:$C$390,$W35,'EmiFact Stationary'!$A$4:$A$390,$V35),0)</f>
        <v>1</v>
      </c>
      <c r="AO35" s="422">
        <f>IFERROR(AVERAGEIFS('EmiFact Stationary'!I$4:I$390,'EmiFact Stationary'!$C$4:$C$390,$W35,'EmiFact Stationary'!$A$4:$A$390,$V35),0)</f>
        <v>16.2</v>
      </c>
      <c r="AP35" s="422">
        <f>IFERROR(AVERAGEIFS('EmiFact Stationary'!J$4:J$390,'EmiFact Stationary'!$C$4:$C$390,$W35,'EmiFact Stationary'!$A$4:$A$390,$V35),0)</f>
        <v>63.1</v>
      </c>
      <c r="AQ35" s="422">
        <f>IFERROR(AVERAGEIFS('EmiFact Stationary'!K$4:K$390,'EmiFact Stationary'!$C$4:$C$390,$W35,'EmiFact Stationary'!$A$4:$A$390,$V35),0)</f>
        <v>0.1</v>
      </c>
      <c r="AR35" s="422">
        <f>IFERROR(AVERAGEIFS('EmiFact Stationary'!L$4:L$390,'EmiFact Stationary'!$C$4:$C$390,$W35,'EmiFact Stationary'!$A$4:$A$390,$V35),0)</f>
        <v>0</v>
      </c>
      <c r="AS35" s="422">
        <f>IFERROR(AVERAGEIFS('EmiFact Stationary'!M$4:M$390,'EmiFact Stationary'!$C$4:$C$390,$W35,'EmiFact Stationary'!$A$4:$A$390,$V35),0)</f>
        <v>0.2</v>
      </c>
      <c r="AT35" s="422">
        <f>IFERROR(AVERAGEIFS('EmiFact Stationary'!N$4:N$390,'EmiFact Stationary'!$C$4:$C$390,$W35,'EmiFact Stationary'!$A$4:$A$390,$V35),0)</f>
        <v>0.2</v>
      </c>
      <c r="AU35" s="422">
        <f>IFERROR(AVERAGEIFS('EmiFact Stationary'!O$4:O$390,'EmiFact Stationary'!$C$4:$C$390,$W35,'EmiFact Stationary'!$A$4:$A$390,$V35),0)</f>
        <v>0.2</v>
      </c>
      <c r="AV35" s="423">
        <f>IFERROR(AVERAGEIFS('EmiFact Stationary'!P$4:P$390,'EmiFact Stationary'!$C$4:$C$390,$W35,'EmiFact Stationary'!$A$4:$A$390,$V35),0)</f>
        <v>5.0000000000000001E-3</v>
      </c>
      <c r="AW35" s="419">
        <f t="shared" si="0"/>
        <v>0</v>
      </c>
    </row>
    <row r="36" spans="19:50" ht="12.75" customHeight="1">
      <c r="S36" s="307" t="s">
        <v>383</v>
      </c>
      <c r="T36" s="307" t="s">
        <v>871</v>
      </c>
      <c r="U36" s="307">
        <f t="array" ref="U36">INDEX('EmiFact Stationary'!B22:B408,MATCH(Emis!V36&amp;Emis!W36&amp;Emis!X36,'EmiFact Stationary'!A22:A408&amp;'EmiFact Stationary'!C22:C408&amp;'EmiFact Stationary'!D22:D408,0))</f>
        <v>10203</v>
      </c>
      <c r="V36" s="388" t="s">
        <v>777</v>
      </c>
      <c r="W36" s="388" t="s">
        <v>736</v>
      </c>
      <c r="X36" s="388" t="s">
        <v>734</v>
      </c>
      <c r="Y36" s="425">
        <f t="array" ref="Y36">IF($X36="Average value",AK36,INDEX('EmiFact Stationary'!$E$4:$P$390,MATCH($W36&amp;$V36&amp;$X36,'EmiFact Stationary'!$C$4:$C$390&amp;'EmiFact Stationary'!$A$4:$A$390&amp;'EmiFact Stationary'!$D$4:$D$390,0),MATCH(Y$8,'EmiFact Stationary'!$E$2:$P$2,0)))</f>
        <v>1</v>
      </c>
      <c r="Z36" s="422">
        <f t="array" ref="Z36">IF($X36="Average value",AL36,INDEX('EmiFact Stationary'!$E$4:$P$390,MATCH($W36&amp;$V36&amp;$X36,'EmiFact Stationary'!$C$4:$C$390&amp;'EmiFact Stationary'!$A$4:$A$390&amp;'EmiFact Stationary'!$D$4:$D$390,0),MATCH(Z$8,'EmiFact Stationary'!$E$2:$P$2,0)))</f>
        <v>94</v>
      </c>
      <c r="AA36" s="422">
        <f t="array" ref="AA36">IF($X36="Average value",AM36,INDEX('EmiFact Stationary'!$E$4:$P$390,MATCH($W36&amp;$V36&amp;$X36,'EmiFact Stationary'!$C$4:$C$390&amp;'EmiFact Stationary'!$A$4:$A$390&amp;'EmiFact Stationary'!$D$4:$D$390,0),MATCH(AA$8,'EmiFact Stationary'!$E$2:$P$2,0)))</f>
        <v>2</v>
      </c>
      <c r="AB36" s="422">
        <f t="array" ref="AB36">IF($X36="Average value",AN36,INDEX('EmiFact Stationary'!$E$4:$P$390,MATCH($W36&amp;$V36&amp;$X36,'EmiFact Stationary'!$C$4:$C$390&amp;'EmiFact Stationary'!$A$4:$A$390&amp;'EmiFact Stationary'!$D$4:$D$390,0),MATCH(AB$8,'EmiFact Stationary'!$E$2:$P$2,0)))</f>
        <v>1</v>
      </c>
      <c r="AC36" s="422">
        <f t="array" ref="AC36">IF($X36="Average value",AO36,INDEX('EmiFact Stationary'!$E$4:$P$390,MATCH($W36&amp;$V36&amp;$X36,'EmiFact Stationary'!$C$4:$C$390&amp;'EmiFact Stationary'!$A$4:$A$390&amp;'EmiFact Stationary'!$D$4:$D$390,0),MATCH(AC$8,'EmiFact Stationary'!$E$2:$P$2,0)))</f>
        <v>16.2</v>
      </c>
      <c r="AD36" s="422">
        <f t="array" ref="AD36">IF($X36="Average value",AP36,INDEX('EmiFact Stationary'!$E$4:$P$390,MATCH($W36&amp;$V36&amp;$X36,'EmiFact Stationary'!$C$4:$C$390&amp;'EmiFact Stationary'!$A$4:$A$390&amp;'EmiFact Stationary'!$D$4:$D$390,0),MATCH(AD$8,'EmiFact Stationary'!$E$2:$P$2,0)))</f>
        <v>56.143999999999998</v>
      </c>
      <c r="AE36" s="422">
        <f t="array" ref="AE36">IF($X36="Average value",AQ36,INDEX('EmiFact Stationary'!$E$4:$P$390,MATCH($W36&amp;$V36&amp;$X36,'EmiFact Stationary'!$C$4:$C$390&amp;'EmiFact Stationary'!$A$4:$A$390&amp;'EmiFact Stationary'!$D$4:$D$390,0),MATCH(AE$8,'EmiFact Stationary'!$E$2:$P$2,0)))</f>
        <v>0.1</v>
      </c>
      <c r="AF36" s="422" t="str">
        <f t="array" ref="AF36">IF($X36="Average value",AR36,INDEX('EmiFact Stationary'!$E$4:$P$390,MATCH($W36&amp;$V36&amp;$X36,'EmiFact Stationary'!$C$4:$C$390&amp;'EmiFact Stationary'!$A$4:$A$390&amp;'EmiFact Stationary'!$D$4:$D$390,0),MATCH(AF$8,'EmiFact Stationary'!$E$2:$P$2,0)))</f>
        <v>-</v>
      </c>
      <c r="AG36" s="422">
        <f t="array" ref="AG36">IF($X36="Average value",AS36,INDEX('EmiFact Stationary'!$E$4:$P$390,MATCH($W36&amp;$V36&amp;$X36,'EmiFact Stationary'!$C$4:$C$390&amp;'EmiFact Stationary'!$A$4:$A$390&amp;'EmiFact Stationary'!$D$4:$D$390,0),MATCH(AG$8,'EmiFact Stationary'!$E$2:$P$2,0)))</f>
        <v>5</v>
      </c>
      <c r="AH36" s="422">
        <f t="array" ref="AH36">IF($X36="Average value",AT36,INDEX('EmiFact Stationary'!$E$4:$P$390,MATCH($W36&amp;$V36&amp;$X36,'EmiFact Stationary'!$C$4:$C$390&amp;'EmiFact Stationary'!$A$4:$A$390&amp;'EmiFact Stationary'!$D$4:$D$390,0),MATCH(AH$8,'EmiFact Stationary'!$E$2:$P$2,0)))</f>
        <v>5</v>
      </c>
      <c r="AI36" s="422">
        <f t="array" ref="AI36">IF($X36="Average value",AU36,INDEX('EmiFact Stationary'!$E$4:$P$390,MATCH($W36&amp;$V36&amp;$X36,'EmiFact Stationary'!$C$4:$C$390&amp;'EmiFact Stationary'!$A$4:$A$390&amp;'EmiFact Stationary'!$D$4:$D$390,0),MATCH(AI$8,'EmiFact Stationary'!$E$2:$P$2,0)))</f>
        <v>5</v>
      </c>
      <c r="AJ36" s="423">
        <f t="array" ref="AJ36">IF($X36="Average value",AV36,INDEX('EmiFact Stationary'!$E$4:$P$390,MATCH($W36&amp;$V36&amp;$X36,'EmiFact Stationary'!$C$4:$C$390&amp;'EmiFact Stationary'!$A$4:$A$390&amp;'EmiFact Stationary'!$D$4:$D$390,0),MATCH(AJ$8,'EmiFact Stationary'!$E$2:$P$2,0)))</f>
        <v>0.92</v>
      </c>
      <c r="AK36" s="422">
        <f>IFERROR(AVERAGEIFS('EmiFact Stationary'!E$4:E$390,'EmiFact Stationary'!$C$4:$C$390,$W36,'EmiFact Stationary'!$A$4:$A$390,$V36),0)</f>
        <v>1</v>
      </c>
      <c r="AL36" s="422">
        <f>IFERROR(AVERAGEIFS('EmiFact Stationary'!F$4:F$390,'EmiFact Stationary'!$C$4:$C$390,$W36,'EmiFact Stationary'!$A$4:$A$390,$V36),0)</f>
        <v>94</v>
      </c>
      <c r="AM36" s="422">
        <f>IFERROR(AVERAGEIFS('EmiFact Stationary'!G$4:G$390,'EmiFact Stationary'!$C$4:$C$390,$W36,'EmiFact Stationary'!$A$4:$A$390,$V36),0)</f>
        <v>2</v>
      </c>
      <c r="AN36" s="422">
        <f>IFERROR(AVERAGEIFS('EmiFact Stationary'!H$4:H$390,'EmiFact Stationary'!$C$4:$C$390,$W36,'EmiFact Stationary'!$A$4:$A$390,$V36),0)</f>
        <v>1</v>
      </c>
      <c r="AO36" s="422">
        <f>IFERROR(AVERAGEIFS('EmiFact Stationary'!I$4:I$390,'EmiFact Stationary'!$C$4:$C$390,$W36,'EmiFact Stationary'!$A$4:$A$390,$V36),0)</f>
        <v>16.2</v>
      </c>
      <c r="AP36" s="422">
        <f>IFERROR(AVERAGEIFS('EmiFact Stationary'!J$4:J$390,'EmiFact Stationary'!$C$4:$C$390,$W36,'EmiFact Stationary'!$A$4:$A$390,$V36),0)</f>
        <v>56.143999999999998</v>
      </c>
      <c r="AQ36" s="422">
        <f>IFERROR(AVERAGEIFS('EmiFact Stationary'!K$4:K$390,'EmiFact Stationary'!$C$4:$C$390,$W36,'EmiFact Stationary'!$A$4:$A$390,$V36),0)</f>
        <v>0.1</v>
      </c>
      <c r="AR36" s="422">
        <f>IFERROR(AVERAGEIFS('EmiFact Stationary'!L$4:L$390,'EmiFact Stationary'!$C$4:$C$390,$W36,'EmiFact Stationary'!$A$4:$A$390,$V36),0)</f>
        <v>0</v>
      </c>
      <c r="AS36" s="422">
        <f>IFERROR(AVERAGEIFS('EmiFact Stationary'!M$4:M$390,'EmiFact Stationary'!$C$4:$C$390,$W36,'EmiFact Stationary'!$A$4:$A$390,$V36),0)</f>
        <v>5</v>
      </c>
      <c r="AT36" s="422">
        <f>IFERROR(AVERAGEIFS('EmiFact Stationary'!N$4:N$390,'EmiFact Stationary'!$C$4:$C$390,$W36,'EmiFact Stationary'!$A$4:$A$390,$V36),0)</f>
        <v>5</v>
      </c>
      <c r="AU36" s="422">
        <f>IFERROR(AVERAGEIFS('EmiFact Stationary'!O$4:O$390,'EmiFact Stationary'!$C$4:$C$390,$W36,'EmiFact Stationary'!$A$4:$A$390,$V36),0)</f>
        <v>5</v>
      </c>
      <c r="AV36" s="423">
        <f>IFERROR(AVERAGEIFS('EmiFact Stationary'!P$4:P$390,'EmiFact Stationary'!$C$4:$C$390,$W36,'EmiFact Stationary'!$A$4:$A$390,$V36),0)</f>
        <v>0.92</v>
      </c>
      <c r="AW36" s="419">
        <f t="shared" si="0"/>
        <v>0</v>
      </c>
    </row>
    <row r="37" spans="19:50" ht="12.75" customHeight="1">
      <c r="S37" s="307" t="s">
        <v>383</v>
      </c>
      <c r="T37" s="307" t="s">
        <v>60</v>
      </c>
      <c r="U37" s="307">
        <f t="array" ref="U37">INDEX('EmiFact Stationary'!B23:B409,MATCH(Emis!V37&amp;Emis!W37&amp;Emis!X37,'EmiFact Stationary'!A23:A409&amp;'EmiFact Stationary'!C23:C409&amp;'EmiFact Stationary'!D23:D409,0))</f>
        <v>10203</v>
      </c>
      <c r="V37" s="388" t="s">
        <v>778</v>
      </c>
      <c r="W37" s="388" t="s">
        <v>736</v>
      </c>
      <c r="X37" s="388" t="s">
        <v>734</v>
      </c>
      <c r="Y37" s="425">
        <f t="array" ref="Y37">IF($X37="Average value",AK37,INDEX('EmiFact Stationary'!$E$4:$P$390,MATCH($W37&amp;$V37&amp;$X37,'EmiFact Stationary'!$C$4:$C$390&amp;'EmiFact Stationary'!$A$4:$A$390&amp;'EmiFact Stationary'!$D$4:$D$390,0),MATCH(Y$8,'EmiFact Stationary'!$E$2:$P$2,0)))</f>
        <v>25</v>
      </c>
      <c r="Z37" s="422">
        <f t="array" ref="Z37">IF($X37="Average value",AL37,INDEX('EmiFact Stationary'!$E$4:$P$390,MATCH($W37&amp;$V37&amp;$X37,'EmiFact Stationary'!$C$4:$C$390&amp;'EmiFact Stationary'!$A$4:$A$390&amp;'EmiFact Stationary'!$D$4:$D$390,0),MATCH(Z$8,'EmiFact Stationary'!$E$2:$P$2,0)))</f>
        <v>28</v>
      </c>
      <c r="AA37" s="422">
        <f t="array" ref="AA37">IF($X37="Average value",AM37,INDEX('EmiFact Stationary'!$E$4:$P$390,MATCH($W37&amp;$V37&amp;$X37,'EmiFact Stationary'!$C$4:$C$390&amp;'EmiFact Stationary'!$A$4:$A$390&amp;'EmiFact Stationary'!$D$4:$D$390,0),MATCH(AA$8,'EmiFact Stationary'!$E$2:$P$2,0)))</f>
        <v>2</v>
      </c>
      <c r="AB37" s="422">
        <f t="array" ref="AB37">IF($X37="Average value",AN37,INDEX('EmiFact Stationary'!$E$4:$P$390,MATCH($W37&amp;$V37&amp;$X37,'EmiFact Stationary'!$C$4:$C$390&amp;'EmiFact Stationary'!$A$4:$A$390&amp;'EmiFact Stationary'!$D$4:$D$390,0),MATCH(AB$8,'EmiFact Stationary'!$E$2:$P$2,0)))</f>
        <v>1</v>
      </c>
      <c r="AC37" s="422">
        <f t="array" ref="AC37">IF($X37="Average value",AO37,INDEX('EmiFact Stationary'!$E$4:$P$390,MATCH($W37&amp;$V37&amp;$X37,'EmiFact Stationary'!$C$4:$C$390&amp;'EmiFact Stationary'!$A$4:$A$390&amp;'EmiFact Stationary'!$D$4:$D$390,0),MATCH(AC$8,'EmiFact Stationary'!$E$2:$P$2,0)))</f>
        <v>36</v>
      </c>
      <c r="AD37" s="422">
        <f t="array" ref="AD37">IF($X37="Average value",AP37,INDEX('EmiFact Stationary'!$E$4:$P$390,MATCH($W37&amp;$V37&amp;$X37,'EmiFact Stationary'!$C$4:$C$390&amp;'EmiFact Stationary'!$A$4:$A$390&amp;'EmiFact Stationary'!$D$4:$D$390,0),MATCH(AD$8,'EmiFact Stationary'!$E$2:$P$2,0)))</f>
        <v>84.1</v>
      </c>
      <c r="AE37" s="422">
        <f t="array" ref="AE37">IF($X37="Average value",AQ37,INDEX('EmiFact Stationary'!$E$4:$P$390,MATCH($W37&amp;$V37&amp;$X37,'EmiFact Stationary'!$C$4:$C$390&amp;'EmiFact Stationary'!$A$4:$A$390&amp;'EmiFact Stationary'!$D$4:$D$390,0),MATCH(AE$8,'EmiFact Stationary'!$E$2:$P$2,0)))</f>
        <v>0.1</v>
      </c>
      <c r="AF37" s="422" t="str">
        <f t="array" ref="AF37">IF($X37="Average value",AR37,INDEX('EmiFact Stationary'!$E$4:$P$390,MATCH($W37&amp;$V37&amp;$X37,'EmiFact Stationary'!$C$4:$C$390&amp;'EmiFact Stationary'!$A$4:$A$390&amp;'EmiFact Stationary'!$D$4:$D$390,0),MATCH(AF$8,'EmiFact Stationary'!$E$2:$P$2,0)))</f>
        <v>-</v>
      </c>
      <c r="AG37" s="422">
        <f t="array" ref="AG37">IF($X37="Average value",AS37,INDEX('EmiFact Stationary'!$E$4:$P$390,MATCH($W37&amp;$V37&amp;$X37,'EmiFact Stationary'!$C$4:$C$390&amp;'EmiFact Stationary'!$A$4:$A$390&amp;'EmiFact Stationary'!$D$4:$D$390,0),MATCH(AG$8,'EmiFact Stationary'!$E$2:$P$2,0)))</f>
        <v>1.5</v>
      </c>
      <c r="AH37" s="422">
        <f t="array" ref="AH37">IF($X37="Average value",AT37,INDEX('EmiFact Stationary'!$E$4:$P$390,MATCH($W37&amp;$V37&amp;$X37,'EmiFact Stationary'!$C$4:$C$390&amp;'EmiFact Stationary'!$A$4:$A$390&amp;'EmiFact Stationary'!$D$4:$D$390,0),MATCH(AH$8,'EmiFact Stationary'!$E$2:$P$2,0)))</f>
        <v>1.5</v>
      </c>
      <c r="AI37" s="422">
        <f t="array" ref="AI37">IF($X37="Average value",AU37,INDEX('EmiFact Stationary'!$E$4:$P$390,MATCH($W37&amp;$V37&amp;$X37,'EmiFact Stationary'!$C$4:$C$390&amp;'EmiFact Stationary'!$A$4:$A$390&amp;'EmiFact Stationary'!$D$4:$D$390,0),MATCH(AI$8,'EmiFact Stationary'!$E$2:$P$2,0)))</f>
        <v>1.5</v>
      </c>
      <c r="AJ37" s="423">
        <f t="array" ref="AJ37">IF($X37="Average value",AV37,INDEX('EmiFact Stationary'!$E$4:$P$390,MATCH($W37&amp;$V37&amp;$X37,'EmiFact Stationary'!$C$4:$C$390&amp;'EmiFact Stationary'!$A$4:$A$390&amp;'EmiFact Stationary'!$D$4:$D$390,0),MATCH(AJ$8,'EmiFact Stationary'!$E$2:$P$2,0)))</f>
        <v>4.9500000000000002E-2</v>
      </c>
      <c r="AK37" s="422">
        <f>IFERROR(AVERAGEIFS('EmiFact Stationary'!E$4:E$390,'EmiFact Stationary'!$C$4:$C$390,$W37,'EmiFact Stationary'!$A$4:$A$390,$V37),0)</f>
        <v>25</v>
      </c>
      <c r="AL37" s="422">
        <f>IFERROR(AVERAGEIFS('EmiFact Stationary'!F$4:F$390,'EmiFact Stationary'!$C$4:$C$390,$W37,'EmiFact Stationary'!$A$4:$A$390,$V37),0)</f>
        <v>28</v>
      </c>
      <c r="AM37" s="422">
        <f>IFERROR(AVERAGEIFS('EmiFact Stationary'!G$4:G$390,'EmiFact Stationary'!$C$4:$C$390,$W37,'EmiFact Stationary'!$A$4:$A$390,$V37),0)</f>
        <v>2</v>
      </c>
      <c r="AN37" s="422">
        <f>IFERROR(AVERAGEIFS('EmiFact Stationary'!H$4:H$390,'EmiFact Stationary'!$C$4:$C$390,$W37,'EmiFact Stationary'!$A$4:$A$390,$V37),0)</f>
        <v>1</v>
      </c>
      <c r="AO37" s="422">
        <f>IFERROR(AVERAGEIFS('EmiFact Stationary'!I$4:I$390,'EmiFact Stationary'!$C$4:$C$390,$W37,'EmiFact Stationary'!$A$4:$A$390,$V37),0)</f>
        <v>36</v>
      </c>
      <c r="AP37" s="422">
        <f>IFERROR(AVERAGEIFS('EmiFact Stationary'!J$4:J$390,'EmiFact Stationary'!$C$4:$C$390,$W37,'EmiFact Stationary'!$A$4:$A$390,$V37),0)</f>
        <v>84.1</v>
      </c>
      <c r="AQ37" s="422">
        <f>IFERROR(AVERAGEIFS('EmiFact Stationary'!K$4:K$390,'EmiFact Stationary'!$C$4:$C$390,$W37,'EmiFact Stationary'!$A$4:$A$390,$V37),0)</f>
        <v>0.1</v>
      </c>
      <c r="AR37" s="422">
        <f>IFERROR(AVERAGEIFS('EmiFact Stationary'!L$4:L$390,'EmiFact Stationary'!$C$4:$C$390,$W37,'EmiFact Stationary'!$A$4:$A$390,$V37),0)</f>
        <v>0</v>
      </c>
      <c r="AS37" s="422">
        <f>IFERROR(AVERAGEIFS('EmiFact Stationary'!M$4:M$390,'EmiFact Stationary'!$C$4:$C$390,$W37,'EmiFact Stationary'!$A$4:$A$390,$V37),0)</f>
        <v>1.5</v>
      </c>
      <c r="AT37" s="422">
        <f>IFERROR(AVERAGEIFS('EmiFact Stationary'!N$4:N$390,'EmiFact Stationary'!$C$4:$C$390,$W37,'EmiFact Stationary'!$A$4:$A$390,$V37),0)</f>
        <v>1.5</v>
      </c>
      <c r="AU37" s="422">
        <f>IFERROR(AVERAGEIFS('EmiFact Stationary'!O$4:O$390,'EmiFact Stationary'!$C$4:$C$390,$W37,'EmiFact Stationary'!$A$4:$A$390,$V37),0)</f>
        <v>1.5</v>
      </c>
      <c r="AV37" s="423">
        <f>IFERROR(AVERAGEIFS('EmiFact Stationary'!P$4:P$390,'EmiFact Stationary'!$C$4:$C$390,$W37,'EmiFact Stationary'!$A$4:$A$390,$V37),0)</f>
        <v>4.9500000000000002E-2</v>
      </c>
      <c r="AW37" s="419">
        <f t="shared" si="0"/>
        <v>0</v>
      </c>
    </row>
    <row r="38" spans="19:50" ht="12.75" customHeight="1">
      <c r="S38" s="307" t="s">
        <v>383</v>
      </c>
      <c r="T38" s="307" t="s">
        <v>885</v>
      </c>
      <c r="U38" s="307">
        <f t="array" ref="U38">INDEX('EmiFact Stationary'!B24:B410,MATCH(Emis!V38&amp;Emis!W38&amp;Emis!X38,'EmiFact Stationary'!A24:A410&amp;'EmiFact Stationary'!C24:C410&amp;'EmiFact Stationary'!D24:D410,0))</f>
        <v>10203</v>
      </c>
      <c r="V38" s="388" t="s">
        <v>780</v>
      </c>
      <c r="W38" s="388" t="s">
        <v>736</v>
      </c>
      <c r="X38" s="388" t="s">
        <v>734</v>
      </c>
      <c r="Y38" s="425">
        <f t="array" ref="Y38">IF($X38="Average value",AK38,INDEX('EmiFact Stationary'!$E$4:$P$390,MATCH($W38&amp;$V38&amp;$X38,'EmiFact Stationary'!$C$4:$C$390&amp;'EmiFact Stationary'!$A$4:$A$390&amp;'EmiFact Stationary'!$D$4:$D$390,0),MATCH(Y$8,'EmiFact Stationary'!$E$2:$P$2,0)))</f>
        <v>0.43</v>
      </c>
      <c r="Z38" s="422">
        <f t="array" ref="Z38">IF($X38="Average value",AL38,INDEX('EmiFact Stationary'!$E$4:$P$390,MATCH($W38&amp;$V38&amp;$X38,'EmiFact Stationary'!$C$4:$C$390&amp;'EmiFact Stationary'!$A$4:$A$390&amp;'EmiFact Stationary'!$D$4:$D$390,0),MATCH(Z$8,'EmiFact Stationary'!$E$2:$P$2,0)))</f>
        <v>32.020000000000003</v>
      </c>
      <c r="AA38" s="422">
        <f t="array" ref="AA38">IF($X38="Average value",AM38,INDEX('EmiFact Stationary'!$E$4:$P$390,MATCH($W38&amp;$V38&amp;$X38,'EmiFact Stationary'!$C$4:$C$390&amp;'EmiFact Stationary'!$A$4:$A$390&amp;'EmiFact Stationary'!$D$4:$D$390,0),MATCH(AA$8,'EmiFact Stationary'!$E$2:$P$2,0)))</f>
        <v>2</v>
      </c>
      <c r="AB38" s="422">
        <f t="array" ref="AB38">IF($X38="Average value",AN38,INDEX('EmiFact Stationary'!$E$4:$P$390,MATCH($W38&amp;$V38&amp;$X38,'EmiFact Stationary'!$C$4:$C$390&amp;'EmiFact Stationary'!$A$4:$A$390&amp;'EmiFact Stationary'!$D$4:$D$390,0),MATCH(AB$8,'EmiFact Stationary'!$E$2:$P$2,0)))</f>
        <v>1</v>
      </c>
      <c r="AC38" s="422">
        <f t="array" ref="AC38">IF($X38="Average value",AO38,INDEX('EmiFact Stationary'!$E$4:$P$390,MATCH($W38&amp;$V38&amp;$X38,'EmiFact Stationary'!$C$4:$C$390&amp;'EmiFact Stationary'!$A$4:$A$390&amp;'EmiFact Stationary'!$D$4:$D$390,0),MATCH(AC$8,'EmiFact Stationary'!$E$2:$P$2,0)))</f>
        <v>28</v>
      </c>
      <c r="AD38" s="422">
        <f t="array" ref="AD38">IF($X38="Average value",AP38,INDEX('EmiFact Stationary'!$E$4:$P$390,MATCH($W38&amp;$V38&amp;$X38,'EmiFact Stationary'!$C$4:$C$390&amp;'EmiFact Stationary'!$A$4:$A$390&amp;'EmiFact Stationary'!$D$4:$D$390,0),MATCH(AD$8,'EmiFact Stationary'!$E$2:$P$2,0)))</f>
        <v>55.55</v>
      </c>
      <c r="AE38" s="422">
        <f t="array" ref="AE38">IF($X38="Average value",AQ38,INDEX('EmiFact Stationary'!$E$4:$P$390,MATCH($W38&amp;$V38&amp;$X38,'EmiFact Stationary'!$C$4:$C$390&amp;'EmiFact Stationary'!$A$4:$A$390&amp;'EmiFact Stationary'!$D$4:$D$390,0),MATCH(AE$8,'EmiFact Stationary'!$E$2:$P$2,0)))</f>
        <v>1</v>
      </c>
      <c r="AF38" s="422" t="str">
        <f t="array" ref="AF38">IF($X38="Average value",AR38,INDEX('EmiFact Stationary'!$E$4:$P$390,MATCH($W38&amp;$V38&amp;$X38,'EmiFact Stationary'!$C$4:$C$390&amp;'EmiFact Stationary'!$A$4:$A$390&amp;'EmiFact Stationary'!$D$4:$D$390,0),MATCH(AF$8,'EmiFact Stationary'!$E$2:$P$2,0)))</f>
        <v>-</v>
      </c>
      <c r="AG38" s="422">
        <f t="array" ref="AG38">IF($X38="Average value",AS38,INDEX('EmiFact Stationary'!$E$4:$P$390,MATCH($W38&amp;$V38&amp;$X38,'EmiFact Stationary'!$C$4:$C$390&amp;'EmiFact Stationary'!$A$4:$A$390&amp;'EmiFact Stationary'!$D$4:$D$390,0),MATCH(AG$8,'EmiFact Stationary'!$E$2:$P$2,0)))</f>
        <v>0.1</v>
      </c>
      <c r="AH38" s="422">
        <f t="array" ref="AH38">IF($X38="Average value",AT38,INDEX('EmiFact Stationary'!$E$4:$P$390,MATCH($W38&amp;$V38&amp;$X38,'EmiFact Stationary'!$C$4:$C$390&amp;'EmiFact Stationary'!$A$4:$A$390&amp;'EmiFact Stationary'!$D$4:$D$390,0),MATCH(AH$8,'EmiFact Stationary'!$E$2:$P$2,0)))</f>
        <v>0.1</v>
      </c>
      <c r="AI38" s="422">
        <f t="array" ref="AI38">IF($X38="Average value",AU38,INDEX('EmiFact Stationary'!$E$4:$P$390,MATCH($W38&amp;$V38&amp;$X38,'EmiFact Stationary'!$C$4:$C$390&amp;'EmiFact Stationary'!$A$4:$A$390&amp;'EmiFact Stationary'!$D$4:$D$390,0),MATCH(AI$8,'EmiFact Stationary'!$E$2:$P$2,0)))</f>
        <v>0.1</v>
      </c>
      <c r="AJ38" s="423">
        <f t="array" ref="AJ38">IF($X38="Average value",AV38,INDEX('EmiFact Stationary'!$E$4:$P$390,MATCH($W38&amp;$V38&amp;$X38,'EmiFact Stationary'!$C$4:$C$390&amp;'EmiFact Stationary'!$A$4:$A$390&amp;'EmiFact Stationary'!$D$4:$D$390,0),MATCH(AJ$8,'EmiFact Stationary'!$E$2:$P$2,0)))</f>
        <v>2.5000000000000001E-3</v>
      </c>
      <c r="AK38" s="422">
        <f>IFERROR(AVERAGEIFS('EmiFact Stationary'!E$4:E$390,'EmiFact Stationary'!$C$4:$C$390,$W38,'EmiFact Stationary'!$A$4:$A$390,$V38),0)</f>
        <v>0.43</v>
      </c>
      <c r="AL38" s="422">
        <f>IFERROR(AVERAGEIFS('EmiFact Stationary'!F$4:F$390,'EmiFact Stationary'!$C$4:$C$390,$W38,'EmiFact Stationary'!$A$4:$A$390,$V38),0)</f>
        <v>32.020000000000003</v>
      </c>
      <c r="AM38" s="422">
        <f>IFERROR(AVERAGEIFS('EmiFact Stationary'!G$4:G$390,'EmiFact Stationary'!$C$4:$C$390,$W38,'EmiFact Stationary'!$A$4:$A$390,$V38),0)</f>
        <v>2</v>
      </c>
      <c r="AN38" s="422">
        <f>IFERROR(AVERAGEIFS('EmiFact Stationary'!H$4:H$390,'EmiFact Stationary'!$C$4:$C$390,$W38,'EmiFact Stationary'!$A$4:$A$390,$V38),0)</f>
        <v>1</v>
      </c>
      <c r="AO38" s="422">
        <f>IFERROR(AVERAGEIFS('EmiFact Stationary'!I$4:I$390,'EmiFact Stationary'!$C$4:$C$390,$W38,'EmiFact Stationary'!$A$4:$A$390,$V38),0)</f>
        <v>28</v>
      </c>
      <c r="AP38" s="422">
        <f>IFERROR(AVERAGEIFS('EmiFact Stationary'!J$4:J$390,'EmiFact Stationary'!$C$4:$C$390,$W38,'EmiFact Stationary'!$A$4:$A$390,$V38),0)</f>
        <v>55.54999999999999</v>
      </c>
      <c r="AQ38" s="422">
        <f>IFERROR(AVERAGEIFS('EmiFact Stationary'!K$4:K$390,'EmiFact Stationary'!$C$4:$C$390,$W38,'EmiFact Stationary'!$A$4:$A$390,$V38),0)</f>
        <v>1</v>
      </c>
      <c r="AR38" s="422">
        <f>IFERROR(AVERAGEIFS('EmiFact Stationary'!L$4:L$390,'EmiFact Stationary'!$C$4:$C$390,$W38,'EmiFact Stationary'!$A$4:$A$390,$V38),0)</f>
        <v>0</v>
      </c>
      <c r="AS38" s="422">
        <f>IFERROR(AVERAGEIFS('EmiFact Stationary'!M$4:M$390,'EmiFact Stationary'!$C$4:$C$390,$W38,'EmiFact Stationary'!$A$4:$A$390,$V38),0)</f>
        <v>0.10000000000000002</v>
      </c>
      <c r="AT38" s="422">
        <f>IFERROR(AVERAGEIFS('EmiFact Stationary'!N$4:N$390,'EmiFact Stationary'!$C$4:$C$390,$W38,'EmiFact Stationary'!$A$4:$A$390,$V38),0)</f>
        <v>0.10000000000000002</v>
      </c>
      <c r="AU38" s="422">
        <f>IFERROR(AVERAGEIFS('EmiFact Stationary'!O$4:O$390,'EmiFact Stationary'!$C$4:$C$390,$W38,'EmiFact Stationary'!$A$4:$A$390,$V38),0)</f>
        <v>0.10000000000000002</v>
      </c>
      <c r="AV38" s="423">
        <f>IFERROR(AVERAGEIFS('EmiFact Stationary'!P$4:P$390,'EmiFact Stationary'!$C$4:$C$390,$W38,'EmiFact Stationary'!$A$4:$A$390,$V38),0)</f>
        <v>2.5000000000000001E-3</v>
      </c>
      <c r="AW38" s="419">
        <f t="shared" si="0"/>
        <v>0</v>
      </c>
    </row>
    <row r="39" spans="19:50" ht="12.75" customHeight="1">
      <c r="S39" s="307" t="s">
        <v>881</v>
      </c>
      <c r="T39" s="307" t="s">
        <v>875</v>
      </c>
      <c r="U39" s="307">
        <f t="array" ref="U39">INDEX('EmiFact Stationary'!B25:B411,MATCH(Emis!V39&amp;Emis!W39&amp;Emis!X39,'EmiFact Stationary'!A25:A411&amp;'EmiFact Stationary'!C25:C411&amp;'EmiFact Stationary'!D25:D411,0))</f>
        <v>31600</v>
      </c>
      <c r="V39" s="388" t="s">
        <v>731</v>
      </c>
      <c r="W39" s="388" t="s">
        <v>751</v>
      </c>
      <c r="X39" s="388" t="s">
        <v>751</v>
      </c>
      <c r="Y39" s="425">
        <f t="array" ref="Y39">IF($X39="Average value",AK39,INDEX('EmiFact Stationary'!$E$4:$P$390,MATCH($W39&amp;$V39&amp;$X39,'EmiFact Stationary'!$C$4:$C$390&amp;'EmiFact Stationary'!$A$4:$A$390&amp;'EmiFact Stationary'!$D$4:$D$390,0),MATCH(Y$8,'EmiFact Stationary'!$E$2:$P$2,0)))</f>
        <v>67</v>
      </c>
      <c r="Z39" s="422">
        <f t="array" ref="Z39">IF($X39="Average value",AL39,INDEX('EmiFact Stationary'!$E$4:$P$390,MATCH($W39&amp;$V39&amp;$X39,'EmiFact Stationary'!$C$4:$C$390&amp;'EmiFact Stationary'!$A$4:$A$390&amp;'EmiFact Stationary'!$D$4:$D$390,0),MATCH(Z$8,'EmiFact Stationary'!$E$2:$P$2,0)))</f>
        <v>195</v>
      </c>
      <c r="AA39" s="422">
        <f t="array" ref="AA39">IF($X39="Average value",AM39,INDEX('EmiFact Stationary'!$E$4:$P$390,MATCH($W39&amp;$V39&amp;$X39,'EmiFact Stationary'!$C$4:$C$390&amp;'EmiFact Stationary'!$A$4:$A$390&amp;'EmiFact Stationary'!$D$4:$D$390,0),MATCH(AA$8,'EmiFact Stationary'!$E$2:$P$2,0)))</f>
        <v>10</v>
      </c>
      <c r="AB39" s="422">
        <f t="array" ref="AB39">IF($X39="Average value",AN39,INDEX('EmiFact Stationary'!$E$4:$P$390,MATCH($W39&amp;$V39&amp;$X39,'EmiFact Stationary'!$C$4:$C$390&amp;'EmiFact Stationary'!$A$4:$A$390&amp;'EmiFact Stationary'!$D$4:$D$390,0),MATCH(AB$8,'EmiFact Stationary'!$E$2:$P$2,0)))</f>
        <v>10</v>
      </c>
      <c r="AC39" s="422">
        <f t="array" ref="AC39">IF($X39="Average value",AO39,INDEX('EmiFact Stationary'!$E$4:$P$390,MATCH($W39&amp;$V39&amp;$X39,'EmiFact Stationary'!$C$4:$C$390&amp;'EmiFact Stationary'!$A$4:$A$390&amp;'EmiFact Stationary'!$D$4:$D$390,0),MATCH(AC$8,'EmiFact Stationary'!$E$2:$P$2,0)))</f>
        <v>10</v>
      </c>
      <c r="AD39" s="422">
        <f t="array" ref="AD39">IF($X39="Average value",AP39,INDEX('EmiFact Stationary'!$E$4:$P$390,MATCH($W39&amp;$V39&amp;$X39,'EmiFact Stationary'!$C$4:$C$390&amp;'EmiFact Stationary'!$A$4:$A$390&amp;'EmiFact Stationary'!$D$4:$D$390,0),MATCH(AD$8,'EmiFact Stationary'!$E$2:$P$2,0)))</f>
        <v>94.04</v>
      </c>
      <c r="AE39" s="422">
        <f t="array" ref="AE39">IF($X39="Average value",AQ39,INDEX('EmiFact Stationary'!$E$4:$P$390,MATCH($W39&amp;$V39&amp;$X39,'EmiFact Stationary'!$C$4:$C$390&amp;'EmiFact Stationary'!$A$4:$A$390&amp;'EmiFact Stationary'!$D$4:$D$390,0),MATCH(AE$8,'EmiFact Stationary'!$E$2:$P$2,0)))</f>
        <v>1.5</v>
      </c>
      <c r="AF39" s="422" t="str">
        <f t="array" ref="AF39">IF($X39="Average value",AR39,INDEX('EmiFact Stationary'!$E$4:$P$390,MATCH($W39&amp;$V39&amp;$X39,'EmiFact Stationary'!$C$4:$C$390&amp;'EmiFact Stationary'!$A$4:$A$390&amp;'EmiFact Stationary'!$D$4:$D$390,0),MATCH(AF$8,'EmiFact Stationary'!$E$2:$P$2,0)))</f>
        <v>-</v>
      </c>
      <c r="AG39" s="422">
        <f t="array" ref="AG39">IF($X39="Average value",AS39,INDEX('EmiFact Stationary'!$E$4:$P$390,MATCH($W39&amp;$V39&amp;$X39,'EmiFact Stationary'!$C$4:$C$390&amp;'EmiFact Stationary'!$A$4:$A$390&amp;'EmiFact Stationary'!$D$4:$D$390,0),MATCH(AG$8,'EmiFact Stationary'!$E$2:$P$2,0)))</f>
        <v>17</v>
      </c>
      <c r="AH39" s="422">
        <f t="array" ref="AH39">IF($X39="Average value",AT39,INDEX('EmiFact Stationary'!$E$4:$P$390,MATCH($W39&amp;$V39&amp;$X39,'EmiFact Stationary'!$C$4:$C$390&amp;'EmiFact Stationary'!$A$4:$A$390&amp;'EmiFact Stationary'!$D$4:$D$390,0),MATCH(AH$8,'EmiFact Stationary'!$E$2:$P$2,0)))</f>
        <v>12</v>
      </c>
      <c r="AI39" s="422">
        <f t="array" ref="AI39">IF($X39="Average value",AU39,INDEX('EmiFact Stationary'!$E$4:$P$390,MATCH($W39&amp;$V39&amp;$X39,'EmiFact Stationary'!$C$4:$C$390&amp;'EmiFact Stationary'!$A$4:$A$390&amp;'EmiFact Stationary'!$D$4:$D$390,0),MATCH(AI$8,'EmiFact Stationary'!$E$2:$P$2,0)))</f>
        <v>7</v>
      </c>
      <c r="AJ39" s="423">
        <f t="array" ref="AJ39">IF($X39="Average value",AV39,INDEX('EmiFact Stationary'!$E$4:$P$390,MATCH($W39&amp;$V39&amp;$X39,'EmiFact Stationary'!$C$4:$C$390&amp;'EmiFact Stationary'!$A$4:$A$390&amp;'EmiFact Stationary'!$D$4:$D$390,0),MATCH(AJ$8,'EmiFact Stationary'!$E$2:$P$2,0)))</f>
        <v>0.44800000000000001</v>
      </c>
      <c r="AK39" s="422">
        <f>IFERROR(AVERAGEIFS('EmiFact Stationary'!E$4:E$390,'EmiFact Stationary'!$C$4:$C$390,$W39,'EmiFact Stationary'!$A$4:$A$390,$V39),0)</f>
        <v>67</v>
      </c>
      <c r="AL39" s="422">
        <f>IFERROR(AVERAGEIFS('EmiFact Stationary'!F$4:F$390,'EmiFact Stationary'!$C$4:$C$390,$W39,'EmiFact Stationary'!$A$4:$A$390,$V39),0)</f>
        <v>195</v>
      </c>
      <c r="AM39" s="422">
        <f>IFERROR(AVERAGEIFS('EmiFact Stationary'!G$4:G$390,'EmiFact Stationary'!$C$4:$C$390,$W39,'EmiFact Stationary'!$A$4:$A$390,$V39),0)</f>
        <v>10</v>
      </c>
      <c r="AN39" s="422">
        <f>IFERROR(AVERAGEIFS('EmiFact Stationary'!H$4:H$390,'EmiFact Stationary'!$C$4:$C$390,$W39,'EmiFact Stationary'!$A$4:$A$390,$V39),0)</f>
        <v>10</v>
      </c>
      <c r="AO39" s="422">
        <f>IFERROR(AVERAGEIFS('EmiFact Stationary'!I$4:I$390,'EmiFact Stationary'!$C$4:$C$390,$W39,'EmiFact Stationary'!$A$4:$A$390,$V39),0)</f>
        <v>10</v>
      </c>
      <c r="AP39" s="422">
        <f>IFERROR(AVERAGEIFS('EmiFact Stationary'!J$4:J$390,'EmiFact Stationary'!$C$4:$C$390,$W39,'EmiFact Stationary'!$A$4:$A$390,$V39),0)</f>
        <v>94.04</v>
      </c>
      <c r="AQ39" s="422">
        <f>IFERROR(AVERAGEIFS('EmiFact Stationary'!K$4:K$390,'EmiFact Stationary'!$C$4:$C$390,$W39,'EmiFact Stationary'!$A$4:$A$390,$V39),0)</f>
        <v>1.5</v>
      </c>
      <c r="AR39" s="422">
        <f>IFERROR(AVERAGEIFS('EmiFact Stationary'!L$4:L$390,'EmiFact Stationary'!$C$4:$C$390,$W39,'EmiFact Stationary'!$A$4:$A$390,$V39),0)</f>
        <v>0</v>
      </c>
      <c r="AS39" s="422">
        <f>IFERROR(AVERAGEIFS('EmiFact Stationary'!M$4:M$390,'EmiFact Stationary'!$C$4:$C$390,$W39,'EmiFact Stationary'!$A$4:$A$390,$V39),0)</f>
        <v>17</v>
      </c>
      <c r="AT39" s="422">
        <f>IFERROR(AVERAGEIFS('EmiFact Stationary'!N$4:N$390,'EmiFact Stationary'!$C$4:$C$390,$W39,'EmiFact Stationary'!$A$4:$A$390,$V39),0)</f>
        <v>12</v>
      </c>
      <c r="AU39" s="422">
        <f>IFERROR(AVERAGEIFS('EmiFact Stationary'!O$4:O$390,'EmiFact Stationary'!$C$4:$C$390,$W39,'EmiFact Stationary'!$A$4:$A$390,$V39),0)</f>
        <v>7</v>
      </c>
      <c r="AV39" s="423">
        <f>IFERROR(AVERAGEIFS('EmiFact Stationary'!P$4:P$390,'EmiFact Stationary'!$C$4:$C$390,$W39,'EmiFact Stationary'!$A$4:$A$390,$V39),0)</f>
        <v>0.44800000000000001</v>
      </c>
      <c r="AW39" s="419">
        <f t="shared" si="0"/>
        <v>0</v>
      </c>
    </row>
    <row r="40" spans="19:50" ht="12.75" customHeight="1">
      <c r="S40" s="307" t="s">
        <v>881</v>
      </c>
      <c r="T40" s="307" t="s">
        <v>871</v>
      </c>
      <c r="U40" s="307">
        <f t="array" ref="U40">INDEX('EmiFact Stationary'!B26:B412,MATCH(Emis!V40&amp;Emis!W40&amp;Emis!X40,'EmiFact Stationary'!A26:A412&amp;'EmiFact Stationary'!C26:C412&amp;'EmiFact Stationary'!D26:D412,0))</f>
        <v>31600</v>
      </c>
      <c r="V40" s="388" t="s">
        <v>755</v>
      </c>
      <c r="W40" s="388" t="s">
        <v>751</v>
      </c>
      <c r="X40" s="388" t="s">
        <v>751</v>
      </c>
      <c r="Y40" s="425">
        <f t="array" ref="Y40">IF($X40="Average value",AK40,INDEX('EmiFact Stationary'!$E$4:$P$390,MATCH($W40&amp;$V40&amp;$X40,'EmiFact Stationary'!$C$4:$C$390&amp;'EmiFact Stationary'!$A$4:$A$390&amp;'EmiFact Stationary'!$D$4:$D$390,0),MATCH(Y$8,'EmiFact Stationary'!$E$2:$P$2,0)))</f>
        <v>67</v>
      </c>
      <c r="Z40" s="422">
        <f t="array" ref="Z40">IF($X40="Average value",AL40,INDEX('EmiFact Stationary'!$E$4:$P$390,MATCH($W40&amp;$V40&amp;$X40,'EmiFact Stationary'!$C$4:$C$390&amp;'EmiFact Stationary'!$A$4:$A$390&amp;'EmiFact Stationary'!$D$4:$D$390,0),MATCH(Z$8,'EmiFact Stationary'!$E$2:$P$2,0)))</f>
        <v>195</v>
      </c>
      <c r="AA40" s="422">
        <f t="array" ref="AA40">IF($X40="Average value",AM40,INDEX('EmiFact Stationary'!$E$4:$P$390,MATCH($W40&amp;$V40&amp;$X40,'EmiFact Stationary'!$C$4:$C$390&amp;'EmiFact Stationary'!$A$4:$A$390&amp;'EmiFact Stationary'!$D$4:$D$390,0),MATCH(AA$8,'EmiFact Stationary'!$E$2:$P$2,0)))</f>
        <v>25</v>
      </c>
      <c r="AB40" s="422">
        <f t="array" ref="AB40">IF($X40="Average value",AN40,INDEX('EmiFact Stationary'!$E$4:$P$390,MATCH($W40&amp;$V40&amp;$X40,'EmiFact Stationary'!$C$4:$C$390&amp;'EmiFact Stationary'!$A$4:$A$390&amp;'EmiFact Stationary'!$D$4:$D$390,0),MATCH(AB$8,'EmiFact Stationary'!$E$2:$P$2,0)))</f>
        <v>3</v>
      </c>
      <c r="AC40" s="422">
        <f t="array" ref="AC40">IF($X40="Average value",AO40,INDEX('EmiFact Stationary'!$E$4:$P$390,MATCH($W40&amp;$V40&amp;$X40,'EmiFact Stationary'!$C$4:$C$390&amp;'EmiFact Stationary'!$A$4:$A$390&amp;'EmiFact Stationary'!$D$4:$D$390,0),MATCH(AC$8,'EmiFact Stationary'!$E$2:$P$2,0)))</f>
        <v>66</v>
      </c>
      <c r="AD40" s="422">
        <f t="array" ref="AD40">IF($X40="Average value",AP40,INDEX('EmiFact Stationary'!$E$4:$P$390,MATCH($W40&amp;$V40&amp;$X40,'EmiFact Stationary'!$C$4:$C$390&amp;'EmiFact Stationary'!$A$4:$A$390&amp;'EmiFact Stationary'!$D$4:$D$390,0),MATCH(AD$8,'EmiFact Stationary'!$E$2:$P$2,0)))</f>
        <v>93</v>
      </c>
      <c r="AE40" s="422">
        <f t="array" ref="AE40">IF($X40="Average value",AQ40,INDEX('EmiFact Stationary'!$E$4:$P$390,MATCH($W40&amp;$V40&amp;$X40,'EmiFact Stationary'!$C$4:$C$390&amp;'EmiFact Stationary'!$A$4:$A$390&amp;'EmiFact Stationary'!$D$4:$D$390,0),MATCH(AE$8,'EmiFact Stationary'!$E$2:$P$2,0)))</f>
        <v>1.5</v>
      </c>
      <c r="AF40" s="422" t="str">
        <f t="array" ref="AF40">IF($X40="Average value",AR40,INDEX('EmiFact Stationary'!$E$4:$P$390,MATCH($W40&amp;$V40&amp;$X40,'EmiFact Stationary'!$C$4:$C$390&amp;'EmiFact Stationary'!$A$4:$A$390&amp;'EmiFact Stationary'!$D$4:$D$390,0),MATCH(AF$8,'EmiFact Stationary'!$E$2:$P$2,0)))</f>
        <v>-</v>
      </c>
      <c r="AG40" s="422">
        <f t="array" ref="AG40">IF($X40="Average value",AS40,INDEX('EmiFact Stationary'!$E$4:$P$390,MATCH($W40&amp;$V40&amp;$X40,'EmiFact Stationary'!$C$4:$C$390&amp;'EmiFact Stationary'!$A$4:$A$390&amp;'EmiFact Stationary'!$D$4:$D$390,0),MATCH(AG$8,'EmiFact Stationary'!$E$2:$P$2,0)))</f>
        <v>10</v>
      </c>
      <c r="AH40" s="422">
        <f t="array" ref="AH40">IF($X40="Average value",AT40,INDEX('EmiFact Stationary'!$E$4:$P$390,MATCH($W40&amp;$V40&amp;$X40,'EmiFact Stationary'!$C$4:$C$390&amp;'EmiFact Stationary'!$A$4:$A$390&amp;'EmiFact Stationary'!$D$4:$D$390,0),MATCH(AH$8,'EmiFact Stationary'!$E$2:$P$2,0)))</f>
        <v>7</v>
      </c>
      <c r="AI40" s="422">
        <f t="array" ref="AI40">IF($X40="Average value",AU40,INDEX('EmiFact Stationary'!$E$4:$P$390,MATCH($W40&amp;$V40&amp;$X40,'EmiFact Stationary'!$C$4:$C$390&amp;'EmiFact Stationary'!$A$4:$A$390&amp;'EmiFact Stationary'!$D$4:$D$390,0),MATCH(AI$8,'EmiFact Stationary'!$E$2:$P$2,0)))</f>
        <v>3</v>
      </c>
      <c r="AJ40" s="423">
        <f t="array" ref="AJ40">IF($X40="Average value",AV40,INDEX('EmiFact Stationary'!$E$4:$P$390,MATCH($W40&amp;$V40&amp;$X40,'EmiFact Stationary'!$C$4:$C$390&amp;'EmiFact Stationary'!$A$4:$A$390&amp;'EmiFact Stationary'!$D$4:$D$390,0),MATCH(AJ$8,'EmiFact Stationary'!$E$2:$P$2,0)))</f>
        <v>1.68</v>
      </c>
      <c r="AK40" s="422">
        <f>IFERROR(AVERAGEIFS('EmiFact Stationary'!E$4:E$390,'EmiFact Stationary'!$C$4:$C$390,$W40,'EmiFact Stationary'!$A$4:$A$390,$V40),0)</f>
        <v>67</v>
      </c>
      <c r="AL40" s="422">
        <f>IFERROR(AVERAGEIFS('EmiFact Stationary'!F$4:F$390,'EmiFact Stationary'!$C$4:$C$390,$W40,'EmiFact Stationary'!$A$4:$A$390,$V40),0)</f>
        <v>195</v>
      </c>
      <c r="AM40" s="422">
        <f>IFERROR(AVERAGEIFS('EmiFact Stationary'!G$4:G$390,'EmiFact Stationary'!$C$4:$C$390,$W40,'EmiFact Stationary'!$A$4:$A$390,$V40),0)</f>
        <v>25</v>
      </c>
      <c r="AN40" s="422">
        <f>IFERROR(AVERAGEIFS('EmiFact Stationary'!H$4:H$390,'EmiFact Stationary'!$C$4:$C$390,$W40,'EmiFact Stationary'!$A$4:$A$390,$V40),0)</f>
        <v>3</v>
      </c>
      <c r="AO40" s="422">
        <f>IFERROR(AVERAGEIFS('EmiFact Stationary'!I$4:I$390,'EmiFact Stationary'!$C$4:$C$390,$W40,'EmiFact Stationary'!$A$4:$A$390,$V40),0)</f>
        <v>66</v>
      </c>
      <c r="AP40" s="422">
        <f>IFERROR(AVERAGEIFS('EmiFact Stationary'!J$4:J$390,'EmiFact Stationary'!$C$4:$C$390,$W40,'EmiFact Stationary'!$A$4:$A$390,$V40),0)</f>
        <v>93</v>
      </c>
      <c r="AQ40" s="422">
        <f>IFERROR(AVERAGEIFS('EmiFact Stationary'!K$4:K$390,'EmiFact Stationary'!$C$4:$C$390,$W40,'EmiFact Stationary'!$A$4:$A$390,$V40),0)</f>
        <v>1.5</v>
      </c>
      <c r="AR40" s="422">
        <f>IFERROR(AVERAGEIFS('EmiFact Stationary'!L$4:L$390,'EmiFact Stationary'!$C$4:$C$390,$W40,'EmiFact Stationary'!$A$4:$A$390,$V40),0)</f>
        <v>0</v>
      </c>
      <c r="AS40" s="422">
        <f>IFERROR(AVERAGEIFS('EmiFact Stationary'!M$4:M$390,'EmiFact Stationary'!$C$4:$C$390,$W40,'EmiFact Stationary'!$A$4:$A$390,$V40),0)</f>
        <v>10</v>
      </c>
      <c r="AT40" s="422">
        <f>IFERROR(AVERAGEIFS('EmiFact Stationary'!N$4:N$390,'EmiFact Stationary'!$C$4:$C$390,$W40,'EmiFact Stationary'!$A$4:$A$390,$V40),0)</f>
        <v>7</v>
      </c>
      <c r="AU40" s="422">
        <f>IFERROR(AVERAGEIFS('EmiFact Stationary'!O$4:O$390,'EmiFact Stationary'!$C$4:$C$390,$W40,'EmiFact Stationary'!$A$4:$A$390,$V40),0)</f>
        <v>3</v>
      </c>
      <c r="AV40" s="423">
        <f>IFERROR(AVERAGEIFS('EmiFact Stationary'!P$4:P$390,'EmiFact Stationary'!$C$4:$C$390,$W40,'EmiFact Stationary'!$A$4:$A$390,$V40),0)</f>
        <v>1.68</v>
      </c>
      <c r="AW40" s="419">
        <f t="shared" si="0"/>
        <v>0</v>
      </c>
    </row>
    <row r="41" spans="19:50" ht="12.75" customHeight="1">
      <c r="S41" s="307" t="s">
        <v>881</v>
      </c>
      <c r="T41" s="307" t="s">
        <v>880</v>
      </c>
      <c r="U41" s="307">
        <f t="array" ref="U41">INDEX('EmiFact Stationary'!B27:B413,MATCH(Emis!V41&amp;Emis!W41&amp;Emis!X41,'EmiFact Stationary'!A27:A413&amp;'EmiFact Stationary'!C27:C413&amp;'EmiFact Stationary'!D27:D413,0))</f>
        <v>31600</v>
      </c>
      <c r="V41" s="388" t="s">
        <v>761</v>
      </c>
      <c r="W41" s="388" t="s">
        <v>751</v>
      </c>
      <c r="X41" s="388" t="s">
        <v>751</v>
      </c>
      <c r="Y41" s="425">
        <f t="array" ref="Y41">IF($X41="Average value",AK41,INDEX('EmiFact Stationary'!$E$4:$P$390,MATCH($W41&amp;$V41&amp;$X41,'EmiFact Stationary'!$C$4:$C$390&amp;'EmiFact Stationary'!$A$4:$A$390&amp;'EmiFact Stationary'!$D$4:$D$390,0),MATCH(Y$8,'EmiFact Stationary'!$E$2:$P$2,0)))</f>
        <v>14</v>
      </c>
      <c r="Z41" s="422">
        <f t="array" ref="Z41">IF($X41="Average value",AL41,INDEX('EmiFact Stationary'!$E$4:$P$390,MATCH($W41&amp;$V41&amp;$X41,'EmiFact Stationary'!$C$4:$C$390&amp;'EmiFact Stationary'!$A$4:$A$390&amp;'EmiFact Stationary'!$D$4:$D$390,0),MATCH(Z$8,'EmiFact Stationary'!$E$2:$P$2,0)))</f>
        <v>164</v>
      </c>
      <c r="AA41" s="422">
        <f t="array" ref="AA41">IF($X41="Average value",AM41,INDEX('EmiFact Stationary'!$E$4:$P$390,MATCH($W41&amp;$V41&amp;$X41,'EmiFact Stationary'!$C$4:$C$390&amp;'EmiFact Stationary'!$A$4:$A$390&amp;'EmiFact Stationary'!$D$4:$D$390,0),MATCH(AA$8,'EmiFact Stationary'!$E$2:$P$2,0)))</f>
        <v>0.56000000000000005</v>
      </c>
      <c r="AB41" s="422">
        <f t="array" ref="AB41">IF($X41="Average value",AN41,INDEX('EmiFact Stationary'!$E$4:$P$390,MATCH($W41&amp;$V41&amp;$X41,'EmiFact Stationary'!$C$4:$C$390&amp;'EmiFact Stationary'!$A$4:$A$390&amp;'EmiFact Stationary'!$D$4:$D$390,0),MATCH(AB$8,'EmiFact Stationary'!$E$2:$P$2,0)))</f>
        <v>30</v>
      </c>
      <c r="AC41" s="422">
        <f t="array" ref="AC41">IF($X41="Average value",AO41,INDEX('EmiFact Stationary'!$E$4:$P$390,MATCH($W41&amp;$V41&amp;$X41,'EmiFact Stationary'!$C$4:$C$390&amp;'EmiFact Stationary'!$A$4:$A$390&amp;'EmiFact Stationary'!$D$4:$D$390,0),MATCH(AC$8,'EmiFact Stationary'!$E$2:$P$2,0)))</f>
        <v>10</v>
      </c>
      <c r="AD41" s="422" t="str">
        <f t="array" ref="AD41">IF($X41="Average value",AP41,INDEX('EmiFact Stationary'!$E$4:$P$390,MATCH($W41&amp;$V41&amp;$X41,'EmiFact Stationary'!$C$4:$C$390&amp;'EmiFact Stationary'!$A$4:$A$390&amp;'EmiFact Stationary'!$D$4:$D$390,0),MATCH(AD$8,'EmiFact Stationary'!$E$2:$P$2,0)))</f>
        <v>63.3 + 42.5</v>
      </c>
      <c r="AE41" s="422">
        <f t="array" ref="AE41">IF($X41="Average value",AQ41,INDEX('EmiFact Stationary'!$E$4:$P$390,MATCH($W41&amp;$V41&amp;$X41,'EmiFact Stationary'!$C$4:$C$390&amp;'EmiFact Stationary'!$A$4:$A$390&amp;'EmiFact Stationary'!$D$4:$D$390,0),MATCH(AE$8,'EmiFact Stationary'!$E$2:$P$2,0)))</f>
        <v>4</v>
      </c>
      <c r="AF41" s="422" t="str">
        <f t="array" ref="AF41">IF($X41="Average value",AR41,INDEX('EmiFact Stationary'!$E$4:$P$390,MATCH($W41&amp;$V41&amp;$X41,'EmiFact Stationary'!$C$4:$C$390&amp;'EmiFact Stationary'!$A$4:$A$390&amp;'EmiFact Stationary'!$D$4:$D$390,0),MATCH(AF$8,'EmiFact Stationary'!$E$2:$P$2,0)))</f>
        <v>-</v>
      </c>
      <c r="AG41" s="422">
        <f t="array" ref="AG41">IF($X41="Average value",AS41,INDEX('EmiFact Stationary'!$E$4:$P$390,MATCH($W41&amp;$V41&amp;$X41,'EmiFact Stationary'!$C$4:$C$390&amp;'EmiFact Stationary'!$A$4:$A$390&amp;'EmiFact Stationary'!$D$4:$D$390,0),MATCH(AG$8,'EmiFact Stationary'!$E$2:$P$2,0)))</f>
        <v>4.2</v>
      </c>
      <c r="AH41" s="422">
        <f t="array" ref="AH41">IF($X41="Average value",AT41,INDEX('EmiFact Stationary'!$E$4:$P$390,MATCH($W41&amp;$V41&amp;$X41,'EmiFact Stationary'!$C$4:$C$390&amp;'EmiFact Stationary'!$A$4:$A$390&amp;'EmiFact Stationary'!$D$4:$D$390,0),MATCH(AH$8,'EmiFact Stationary'!$E$2:$P$2,0)))</f>
        <v>3.2</v>
      </c>
      <c r="AI41" s="422">
        <f t="array" ref="AI41">IF($X41="Average value",AU41,INDEX('EmiFact Stationary'!$E$4:$P$390,MATCH($W41&amp;$V41&amp;$X41,'EmiFact Stationary'!$C$4:$C$390&amp;'EmiFact Stationary'!$A$4:$A$390&amp;'EmiFact Stationary'!$D$4:$D$390,0),MATCH(AI$8,'EmiFact Stationary'!$E$2:$P$2,0)))</f>
        <v>2.1</v>
      </c>
      <c r="AJ41" s="423">
        <f t="array" ref="AJ41">IF($X41="Average value",AV41,INDEX('EmiFact Stationary'!$E$4:$P$390,MATCH($W41&amp;$V41&amp;$X41,'EmiFact Stationary'!$C$4:$C$390&amp;'EmiFact Stationary'!$A$4:$A$390&amp;'EmiFact Stationary'!$D$4:$D$390,0),MATCH(AJ$8,'EmiFact Stationary'!$E$2:$P$2,0)))</f>
        <v>7.3499999999999996E-2</v>
      </c>
      <c r="AK41" s="422">
        <f>IFERROR(AVERAGEIFS('EmiFact Stationary'!E$4:E$390,'EmiFact Stationary'!$C$4:$C$390,$W41,'EmiFact Stationary'!$A$4:$A$390,$V41),0)</f>
        <v>14</v>
      </c>
      <c r="AL41" s="422">
        <f>IFERROR(AVERAGEIFS('EmiFact Stationary'!F$4:F$390,'EmiFact Stationary'!$C$4:$C$390,$W41,'EmiFact Stationary'!$A$4:$A$390,$V41),0)</f>
        <v>164</v>
      </c>
      <c r="AM41" s="422">
        <f>IFERROR(AVERAGEIFS('EmiFact Stationary'!G$4:G$390,'EmiFact Stationary'!$C$4:$C$390,$W41,'EmiFact Stationary'!$A$4:$A$390,$V41),0)</f>
        <v>0.56000000000000005</v>
      </c>
      <c r="AN41" s="422">
        <f>IFERROR(AVERAGEIFS('EmiFact Stationary'!H$4:H$390,'EmiFact Stationary'!$C$4:$C$390,$W41,'EmiFact Stationary'!$A$4:$A$390,$V41),0)</f>
        <v>30</v>
      </c>
      <c r="AO41" s="422">
        <f>IFERROR(AVERAGEIFS('EmiFact Stationary'!I$4:I$390,'EmiFact Stationary'!$C$4:$C$390,$W41,'EmiFact Stationary'!$A$4:$A$390,$V41),0)</f>
        <v>10</v>
      </c>
      <c r="AP41" s="422">
        <f>IFERROR(AVERAGEIFS('EmiFact Stationary'!J$4:J$390,'EmiFact Stationary'!$C$4:$C$390,$W41,'EmiFact Stationary'!$A$4:$A$390,$V41),0)</f>
        <v>0</v>
      </c>
      <c r="AQ41" s="422">
        <f>IFERROR(AVERAGEIFS('EmiFact Stationary'!K$4:K$390,'EmiFact Stationary'!$C$4:$C$390,$W41,'EmiFact Stationary'!$A$4:$A$390,$V41),0)</f>
        <v>4</v>
      </c>
      <c r="AR41" s="422">
        <f>IFERROR(AVERAGEIFS('EmiFact Stationary'!L$4:L$390,'EmiFact Stationary'!$C$4:$C$390,$W41,'EmiFact Stationary'!$A$4:$A$390,$V41),0)</f>
        <v>0</v>
      </c>
      <c r="AS41" s="422">
        <f>IFERROR(AVERAGEIFS('EmiFact Stationary'!M$4:M$390,'EmiFact Stationary'!$C$4:$C$390,$W41,'EmiFact Stationary'!$A$4:$A$390,$V41),0)</f>
        <v>4.2</v>
      </c>
      <c r="AT41" s="422">
        <f>IFERROR(AVERAGEIFS('EmiFact Stationary'!N$4:N$390,'EmiFact Stationary'!$C$4:$C$390,$W41,'EmiFact Stationary'!$A$4:$A$390,$V41),0)</f>
        <v>3.2</v>
      </c>
      <c r="AU41" s="422">
        <f>IFERROR(AVERAGEIFS('EmiFact Stationary'!O$4:O$390,'EmiFact Stationary'!$C$4:$C$390,$W41,'EmiFact Stationary'!$A$4:$A$390,$V41),0)</f>
        <v>2.1</v>
      </c>
      <c r="AV41" s="423">
        <f>IFERROR(AVERAGEIFS('EmiFact Stationary'!P$4:P$390,'EmiFact Stationary'!$C$4:$C$390,$W41,'EmiFact Stationary'!$A$4:$A$390,$V41),0)</f>
        <v>7.3499999999999996E-2</v>
      </c>
      <c r="AW41" s="419">
        <f t="shared" ref="AW41:AW49" si="4">SUM(Y41:AJ41)-SUM(AK41:AV41)</f>
        <v>0</v>
      </c>
    </row>
    <row r="42" spans="19:50" ht="12.75" customHeight="1">
      <c r="S42" s="307" t="s">
        <v>881</v>
      </c>
      <c r="T42" s="307" t="s">
        <v>871</v>
      </c>
      <c r="U42" s="307">
        <f t="array" ref="U42">INDEX('EmiFact Stationary'!B28:B414,MATCH(Emis!V42&amp;Emis!W42&amp;Emis!X42,'EmiFact Stationary'!A28:A414&amp;'EmiFact Stationary'!C28:C414&amp;'EmiFact Stationary'!D28:D414,0))</f>
        <v>31600</v>
      </c>
      <c r="V42" s="388" t="s">
        <v>763</v>
      </c>
      <c r="W42" s="388" t="s">
        <v>751</v>
      </c>
      <c r="X42" s="388" t="s">
        <v>751</v>
      </c>
      <c r="Y42" s="425">
        <f t="array" ref="Y42">IF($X42="Average value",AK42,INDEX('EmiFact Stationary'!$E$4:$P$390,MATCH($W42&amp;$V42&amp;$X42,'EmiFact Stationary'!$C$4:$C$390&amp;'EmiFact Stationary'!$A$4:$A$390&amp;'EmiFact Stationary'!$D$4:$D$390,0),MATCH(Y$8,'EmiFact Stationary'!$E$2:$P$2,0)))</f>
        <v>67</v>
      </c>
      <c r="Z42" s="422">
        <f t="array" ref="Z42">IF($X42="Average value",AL42,INDEX('EmiFact Stationary'!$E$4:$P$390,MATCH($W42&amp;$V42&amp;$X42,'EmiFact Stationary'!$C$4:$C$390&amp;'EmiFact Stationary'!$A$4:$A$390&amp;'EmiFact Stationary'!$D$4:$D$390,0),MATCH(Z$8,'EmiFact Stationary'!$E$2:$P$2,0)))</f>
        <v>195</v>
      </c>
      <c r="AA42" s="422">
        <f t="array" ref="AA42">IF($X42="Average value",AM42,INDEX('EmiFact Stationary'!$E$4:$P$390,MATCH($W42&amp;$V42&amp;$X42,'EmiFact Stationary'!$C$4:$C$390&amp;'EmiFact Stationary'!$A$4:$A$390&amp;'EmiFact Stationary'!$D$4:$D$390,0),MATCH(AA$8,'EmiFact Stationary'!$E$2:$P$2,0)))</f>
        <v>0.56000000000000005</v>
      </c>
      <c r="AB42" s="422">
        <f t="array" ref="AB42">IF($X42="Average value",AN42,INDEX('EmiFact Stationary'!$E$4:$P$390,MATCH($W42&amp;$V42&amp;$X42,'EmiFact Stationary'!$C$4:$C$390&amp;'EmiFact Stationary'!$A$4:$A$390&amp;'EmiFact Stationary'!$D$4:$D$390,0),MATCH(AB$8,'EmiFact Stationary'!$E$2:$P$2,0)))</f>
        <v>30</v>
      </c>
      <c r="AC42" s="422">
        <f t="array" ref="AC42">IF($X42="Average value",AO42,INDEX('EmiFact Stationary'!$E$4:$P$390,MATCH($W42&amp;$V42&amp;$X42,'EmiFact Stationary'!$C$4:$C$390&amp;'EmiFact Stationary'!$A$4:$A$390&amp;'EmiFact Stationary'!$D$4:$D$390,0),MATCH(AC$8,'EmiFact Stationary'!$E$2:$P$2,0)))</f>
        <v>10</v>
      </c>
      <c r="AD42" s="422" t="str">
        <f t="array" ref="AD42">IF($X42="Average value",AP42,INDEX('EmiFact Stationary'!$E$4:$P$390,MATCH($W42&amp;$V42&amp;$X42,'EmiFact Stationary'!$C$4:$C$390&amp;'EmiFact Stationary'!$A$4:$A$390&amp;'EmiFact Stationary'!$D$4:$D$390,0),MATCH(AD$8,'EmiFact Stationary'!$E$2:$P$2,0)))</f>
        <v>63.3 + 42.5</v>
      </c>
      <c r="AE42" s="422">
        <f t="array" ref="AE42">IF($X42="Average value",AQ42,INDEX('EmiFact Stationary'!$E$4:$P$390,MATCH($W42&amp;$V42&amp;$X42,'EmiFact Stationary'!$C$4:$C$390&amp;'EmiFact Stationary'!$A$4:$A$390&amp;'EmiFact Stationary'!$D$4:$D$390,0),MATCH(AE$8,'EmiFact Stationary'!$E$2:$P$2,0)))</f>
        <v>4</v>
      </c>
      <c r="AF42" s="422" t="str">
        <f t="array" ref="AF42">IF($X42="Average value",AR42,INDEX('EmiFact Stationary'!$E$4:$P$390,MATCH($W42&amp;$V42&amp;$X42,'EmiFact Stationary'!$C$4:$C$390&amp;'EmiFact Stationary'!$A$4:$A$390&amp;'EmiFact Stationary'!$D$4:$D$390,0),MATCH(AF$8,'EmiFact Stationary'!$E$2:$P$2,0)))</f>
        <v>-</v>
      </c>
      <c r="AG42" s="422">
        <f t="array" ref="AG42">IF($X42="Average value",AS42,INDEX('EmiFact Stationary'!$E$4:$P$390,MATCH($W42&amp;$V42&amp;$X42,'EmiFact Stationary'!$C$4:$C$390&amp;'EmiFact Stationary'!$A$4:$A$390&amp;'EmiFact Stationary'!$D$4:$D$390,0),MATCH(AG$8,'EmiFact Stationary'!$E$2:$P$2,0)))</f>
        <v>4.2</v>
      </c>
      <c r="AH42" s="422">
        <f t="array" ref="AH42">IF($X42="Average value",AT42,INDEX('EmiFact Stationary'!$E$4:$P$390,MATCH($W42&amp;$V42&amp;$X42,'EmiFact Stationary'!$C$4:$C$390&amp;'EmiFact Stationary'!$A$4:$A$390&amp;'EmiFact Stationary'!$D$4:$D$390,0),MATCH(AH$8,'EmiFact Stationary'!$E$2:$P$2,0)))</f>
        <v>3.2</v>
      </c>
      <c r="AI42" s="422">
        <f t="array" ref="AI42">IF($X42="Average value",AU42,INDEX('EmiFact Stationary'!$E$4:$P$390,MATCH($W42&amp;$V42&amp;$X42,'EmiFact Stationary'!$C$4:$C$390&amp;'EmiFact Stationary'!$A$4:$A$390&amp;'EmiFact Stationary'!$D$4:$D$390,0),MATCH(AI$8,'EmiFact Stationary'!$E$2:$P$2,0)))</f>
        <v>2.1</v>
      </c>
      <c r="AJ42" s="423">
        <f t="array" ref="AJ42">IF($X42="Average value",AV42,INDEX('EmiFact Stationary'!$E$4:$P$390,MATCH($W42&amp;$V42&amp;$X42,'EmiFact Stationary'!$C$4:$C$390&amp;'EmiFact Stationary'!$A$4:$A$390&amp;'EmiFact Stationary'!$D$4:$D$390,0),MATCH(AJ$8,'EmiFact Stationary'!$E$2:$P$2,0)))</f>
        <v>7.3499999999999996E-2</v>
      </c>
      <c r="AK42" s="422">
        <f>IFERROR(AVERAGEIFS('EmiFact Stationary'!E$4:E$390,'EmiFact Stationary'!$C$4:$C$390,$W42,'EmiFact Stationary'!$A$4:$A$390,$V42),0)</f>
        <v>67</v>
      </c>
      <c r="AL42" s="422">
        <f>IFERROR(AVERAGEIFS('EmiFact Stationary'!F$4:F$390,'EmiFact Stationary'!$C$4:$C$390,$W42,'EmiFact Stationary'!$A$4:$A$390,$V42),0)</f>
        <v>195</v>
      </c>
      <c r="AM42" s="422">
        <f>IFERROR(AVERAGEIFS('EmiFact Stationary'!G$4:G$390,'EmiFact Stationary'!$C$4:$C$390,$W42,'EmiFact Stationary'!$A$4:$A$390,$V42),0)</f>
        <v>0.56000000000000005</v>
      </c>
      <c r="AN42" s="422">
        <f>IFERROR(AVERAGEIFS('EmiFact Stationary'!H$4:H$390,'EmiFact Stationary'!$C$4:$C$390,$W42,'EmiFact Stationary'!$A$4:$A$390,$V42),0)</f>
        <v>30</v>
      </c>
      <c r="AO42" s="422">
        <f>IFERROR(AVERAGEIFS('EmiFact Stationary'!I$4:I$390,'EmiFact Stationary'!$C$4:$C$390,$W42,'EmiFact Stationary'!$A$4:$A$390,$V42),0)</f>
        <v>10</v>
      </c>
      <c r="AP42" s="422">
        <f>IFERROR(AVERAGEIFS('EmiFact Stationary'!J$4:J$390,'EmiFact Stationary'!$C$4:$C$390,$W42,'EmiFact Stationary'!$A$4:$A$390,$V42),0)</f>
        <v>0</v>
      </c>
      <c r="AQ42" s="422">
        <f>IFERROR(AVERAGEIFS('EmiFact Stationary'!K$4:K$390,'EmiFact Stationary'!$C$4:$C$390,$W42,'EmiFact Stationary'!$A$4:$A$390,$V42),0)</f>
        <v>4</v>
      </c>
      <c r="AR42" s="422">
        <f>IFERROR(AVERAGEIFS('EmiFact Stationary'!L$4:L$390,'EmiFact Stationary'!$C$4:$C$390,$W42,'EmiFact Stationary'!$A$4:$A$390,$V42),0)</f>
        <v>0</v>
      </c>
      <c r="AS42" s="422">
        <f>IFERROR(AVERAGEIFS('EmiFact Stationary'!M$4:M$390,'EmiFact Stationary'!$C$4:$C$390,$W42,'EmiFact Stationary'!$A$4:$A$390,$V42),0)</f>
        <v>4.2</v>
      </c>
      <c r="AT42" s="422">
        <f>IFERROR(AVERAGEIFS('EmiFact Stationary'!N$4:N$390,'EmiFact Stationary'!$C$4:$C$390,$W42,'EmiFact Stationary'!$A$4:$A$390,$V42),0)</f>
        <v>3.2</v>
      </c>
      <c r="AU42" s="422">
        <f>IFERROR(AVERAGEIFS('EmiFact Stationary'!O$4:O$390,'EmiFact Stationary'!$C$4:$C$390,$W42,'EmiFact Stationary'!$A$4:$A$390,$V42),0)</f>
        <v>2.1</v>
      </c>
      <c r="AV42" s="423">
        <f>IFERROR(AVERAGEIFS('EmiFact Stationary'!P$4:P$390,'EmiFact Stationary'!$C$4:$C$390,$W42,'EmiFact Stationary'!$A$4:$A$390,$V42),0)</f>
        <v>7.3499999999999996E-2</v>
      </c>
      <c r="AW42" s="419">
        <f t="shared" si="4"/>
        <v>0</v>
      </c>
    </row>
    <row r="43" spans="19:50" ht="12.75" customHeight="1">
      <c r="S43" s="307" t="s">
        <v>881</v>
      </c>
      <c r="T43" s="307" t="s">
        <v>876</v>
      </c>
      <c r="U43" s="307">
        <f t="array" ref="U43">INDEX('EmiFact Stationary'!B29:B415,MATCH(Emis!V43&amp;Emis!W43&amp;Emis!X43,'EmiFact Stationary'!A29:A415&amp;'EmiFact Stationary'!C29:C415&amp;'EmiFact Stationary'!D29:D415,0))</f>
        <v>31600</v>
      </c>
      <c r="V43" s="388" t="s">
        <v>765</v>
      </c>
      <c r="W43" s="388" t="s">
        <v>751</v>
      </c>
      <c r="X43" s="388" t="s">
        <v>751</v>
      </c>
      <c r="Y43" s="425">
        <f t="array" ref="Y43">IF($X43="Average value",AK43,INDEX('EmiFact Stationary'!$E$4:$P$390,MATCH($W43&amp;$V43&amp;$X43,'EmiFact Stationary'!$C$4:$C$390&amp;'EmiFact Stationary'!$A$4:$A$390&amp;'EmiFact Stationary'!$D$4:$D$390,0),MATCH(Y$8,'EmiFact Stationary'!$E$2:$P$2,0)))</f>
        <v>344</v>
      </c>
      <c r="Z43" s="422">
        <f t="array" ref="Z43">IF($X43="Average value",AL43,INDEX('EmiFact Stationary'!$E$4:$P$390,MATCH($W43&amp;$V43&amp;$X43,'EmiFact Stationary'!$C$4:$C$390&amp;'EmiFact Stationary'!$A$4:$A$390&amp;'EmiFact Stationary'!$D$4:$D$390,0),MATCH(Z$8,'EmiFact Stationary'!$E$2:$P$2,0)))</f>
        <v>195</v>
      </c>
      <c r="AA43" s="422">
        <f t="array" ref="AA43">IF($X43="Average value",AM43,INDEX('EmiFact Stationary'!$E$4:$P$390,MATCH($W43&amp;$V43&amp;$X43,'EmiFact Stationary'!$C$4:$C$390&amp;'EmiFact Stationary'!$A$4:$A$390&amp;'EmiFact Stationary'!$D$4:$D$390,0),MATCH(AA$8,'EmiFact Stationary'!$E$2:$P$2,0)))</f>
        <v>0.8</v>
      </c>
      <c r="AB43" s="422">
        <f t="array" ref="AB43">IF($X43="Average value",AN43,INDEX('EmiFact Stationary'!$E$4:$P$390,MATCH($W43&amp;$V43&amp;$X43,'EmiFact Stationary'!$C$4:$C$390&amp;'EmiFact Stationary'!$A$4:$A$390&amp;'EmiFact Stationary'!$D$4:$D$390,0),MATCH(AB$8,'EmiFact Stationary'!$E$2:$P$2,0)))</f>
        <v>1.3</v>
      </c>
      <c r="AC43" s="422">
        <f t="array" ref="AC43">IF($X43="Average value",AO43,INDEX('EmiFact Stationary'!$E$4:$P$390,MATCH($W43&amp;$V43&amp;$X43,'EmiFact Stationary'!$C$4:$C$390&amp;'EmiFact Stationary'!$A$4:$A$390&amp;'EmiFact Stationary'!$D$4:$D$390,0),MATCH(AC$8,'EmiFact Stationary'!$E$2:$P$2,0)))</f>
        <v>2.8</v>
      </c>
      <c r="AD43" s="422">
        <f t="array" ref="AD43">IF($X43="Average value",AP43,INDEX('EmiFact Stationary'!$E$4:$P$390,MATCH($W43&amp;$V43&amp;$X43,'EmiFact Stationary'!$C$4:$C$390&amp;'EmiFact Stationary'!$A$4:$A$390&amp;'EmiFact Stationary'!$D$4:$D$390,0),MATCH(AD$8,'EmiFact Stationary'!$E$2:$P$2,0)))</f>
        <v>79.42</v>
      </c>
      <c r="AE43" s="422">
        <f t="array" ref="AE43">IF($X43="Average value",AQ43,INDEX('EmiFact Stationary'!$E$4:$P$390,MATCH($W43&amp;$V43&amp;$X43,'EmiFact Stationary'!$C$4:$C$390&amp;'EmiFact Stationary'!$A$4:$A$390&amp;'EmiFact Stationary'!$D$4:$D$390,0),MATCH(AE$8,'EmiFact Stationary'!$E$2:$P$2,0)))</f>
        <v>5</v>
      </c>
      <c r="AF43" s="422" t="str">
        <f t="array" ref="AF43">IF($X43="Average value",AR43,INDEX('EmiFact Stationary'!$E$4:$P$390,MATCH($W43&amp;$V43&amp;$X43,'EmiFact Stationary'!$C$4:$C$390&amp;'EmiFact Stationary'!$A$4:$A$390&amp;'EmiFact Stationary'!$D$4:$D$390,0),MATCH(AF$8,'EmiFact Stationary'!$E$2:$P$2,0)))</f>
        <v>-</v>
      </c>
      <c r="AG43" s="422">
        <f t="array" ref="AG43">IF($X43="Average value",AS43,INDEX('EmiFact Stationary'!$E$4:$P$390,MATCH($W43&amp;$V43&amp;$X43,'EmiFact Stationary'!$C$4:$C$390&amp;'EmiFact Stationary'!$A$4:$A$390&amp;'EmiFact Stationary'!$D$4:$D$390,0),MATCH(AG$8,'EmiFact Stationary'!$E$2:$P$2,0)))</f>
        <v>9.5</v>
      </c>
      <c r="AH43" s="422">
        <f t="array" ref="AH43">IF($X43="Average value",AT43,INDEX('EmiFact Stationary'!$E$4:$P$390,MATCH($W43&amp;$V43&amp;$X43,'EmiFact Stationary'!$C$4:$C$390&amp;'EmiFact Stationary'!$A$4:$A$390&amp;'EmiFact Stationary'!$D$4:$D$390,0),MATCH(AH$8,'EmiFact Stationary'!$E$2:$P$2,0)))</f>
        <v>7.1</v>
      </c>
      <c r="AI43" s="422">
        <f t="array" ref="AI43">IF($X43="Average value",AU43,INDEX('EmiFact Stationary'!$E$4:$P$390,MATCH($W43&amp;$V43&amp;$X43,'EmiFact Stationary'!$C$4:$C$390&amp;'EmiFact Stationary'!$A$4:$A$390&amp;'EmiFact Stationary'!$D$4:$D$390,0),MATCH(AI$8,'EmiFact Stationary'!$E$2:$P$2,0)))</f>
        <v>4.8</v>
      </c>
      <c r="AJ43" s="423">
        <f t="array" ref="AJ43">IF($X43="Average value",AV43,INDEX('EmiFact Stationary'!$E$4:$P$390,MATCH($W43&amp;$V43&amp;$X43,'EmiFact Stationary'!$C$4:$C$390&amp;'EmiFact Stationary'!$A$4:$A$390&amp;'EmiFact Stationary'!$D$4:$D$390,0),MATCH(AJ$8,'EmiFact Stationary'!$E$2:$P$2,0)))</f>
        <v>2.6880000000000002</v>
      </c>
      <c r="AK43" s="422">
        <f>IFERROR(AVERAGEIFS('EmiFact Stationary'!E$4:E$390,'EmiFact Stationary'!$C$4:$C$390,$W43,'EmiFact Stationary'!$A$4:$A$390,$V43),0)</f>
        <v>344</v>
      </c>
      <c r="AL43" s="422">
        <f>IFERROR(AVERAGEIFS('EmiFact Stationary'!F$4:F$390,'EmiFact Stationary'!$C$4:$C$390,$W43,'EmiFact Stationary'!$A$4:$A$390,$V43),0)</f>
        <v>195</v>
      </c>
      <c r="AM43" s="422">
        <f>IFERROR(AVERAGEIFS('EmiFact Stationary'!G$4:G$390,'EmiFact Stationary'!$C$4:$C$390,$W43,'EmiFact Stationary'!$A$4:$A$390,$V43),0)</f>
        <v>0.8</v>
      </c>
      <c r="AN43" s="422">
        <f>IFERROR(AVERAGEIFS('EmiFact Stationary'!H$4:H$390,'EmiFact Stationary'!$C$4:$C$390,$W43,'EmiFact Stationary'!$A$4:$A$390,$V43),0)</f>
        <v>1.3</v>
      </c>
      <c r="AO43" s="422">
        <f>IFERROR(AVERAGEIFS('EmiFact Stationary'!I$4:I$390,'EmiFact Stationary'!$C$4:$C$390,$W43,'EmiFact Stationary'!$A$4:$A$390,$V43),0)</f>
        <v>2.8</v>
      </c>
      <c r="AP43" s="422">
        <f>IFERROR(AVERAGEIFS('EmiFact Stationary'!J$4:J$390,'EmiFact Stationary'!$C$4:$C$390,$W43,'EmiFact Stationary'!$A$4:$A$390,$V43),0)</f>
        <v>79.42</v>
      </c>
      <c r="AQ43" s="422">
        <f>IFERROR(AVERAGEIFS('EmiFact Stationary'!K$4:K$390,'EmiFact Stationary'!$C$4:$C$390,$W43,'EmiFact Stationary'!$A$4:$A$390,$V43),0)</f>
        <v>5</v>
      </c>
      <c r="AR43" s="422">
        <f>IFERROR(AVERAGEIFS('EmiFact Stationary'!L$4:L$390,'EmiFact Stationary'!$C$4:$C$390,$W43,'EmiFact Stationary'!$A$4:$A$390,$V43),0)</f>
        <v>0</v>
      </c>
      <c r="AS43" s="422">
        <f>IFERROR(AVERAGEIFS('EmiFact Stationary'!M$4:M$390,'EmiFact Stationary'!$C$4:$C$390,$W43,'EmiFact Stationary'!$A$4:$A$390,$V43),0)</f>
        <v>9.5</v>
      </c>
      <c r="AT43" s="422">
        <f>IFERROR(AVERAGEIFS('EmiFact Stationary'!N$4:N$390,'EmiFact Stationary'!$C$4:$C$390,$W43,'EmiFact Stationary'!$A$4:$A$390,$V43),0)</f>
        <v>7.1</v>
      </c>
      <c r="AU43" s="422">
        <f>IFERROR(AVERAGEIFS('EmiFact Stationary'!O$4:O$390,'EmiFact Stationary'!$C$4:$C$390,$W43,'EmiFact Stationary'!$A$4:$A$390,$V43),0)</f>
        <v>4.8</v>
      </c>
      <c r="AV43" s="423">
        <f>IFERROR(AVERAGEIFS('EmiFact Stationary'!P$4:P$390,'EmiFact Stationary'!$C$4:$C$390,$W43,'EmiFact Stationary'!$A$4:$A$390,$V43),0)</f>
        <v>2.6880000000000002</v>
      </c>
      <c r="AW43" s="419">
        <f t="shared" si="4"/>
        <v>0</v>
      </c>
    </row>
    <row r="44" spans="19:50" ht="12.75" customHeight="1">
      <c r="S44" s="307" t="s">
        <v>881</v>
      </c>
      <c r="T44" s="307" t="s">
        <v>871</v>
      </c>
      <c r="U44" s="307">
        <f t="array" ref="U44">INDEX('EmiFact Stationary'!B30:B416,MATCH(Emis!V44&amp;Emis!W44&amp;Emis!X44,'EmiFact Stationary'!A30:A416&amp;'EmiFact Stationary'!C30:C416&amp;'EmiFact Stationary'!D30:D416,0))</f>
        <v>31600</v>
      </c>
      <c r="V44" s="388" t="s">
        <v>769</v>
      </c>
      <c r="W44" s="388" t="s">
        <v>751</v>
      </c>
      <c r="X44" s="388" t="s">
        <v>751</v>
      </c>
      <c r="Y44" s="425">
        <f t="array" ref="Y44">IF($X44="Average value",AK44,INDEX('EmiFact Stationary'!$E$4:$P$390,MATCH($W44&amp;$V44&amp;$X44,'EmiFact Stationary'!$C$4:$C$390&amp;'EmiFact Stationary'!$A$4:$A$390&amp;'EmiFact Stationary'!$D$4:$D$390,0),MATCH(Y$8,'EmiFact Stationary'!$E$2:$P$2,0)))</f>
        <v>6.7</v>
      </c>
      <c r="Z44" s="422">
        <f t="array" ref="Z44">IF($X44="Average value",AL44,INDEX('EmiFact Stationary'!$E$4:$P$390,MATCH($W44&amp;$V44&amp;$X44,'EmiFact Stationary'!$C$4:$C$390&amp;'EmiFact Stationary'!$A$4:$A$390&amp;'EmiFact Stationary'!$D$4:$D$390,0),MATCH(Z$8,'EmiFact Stationary'!$E$2:$P$2,0)))</f>
        <v>130</v>
      </c>
      <c r="AA44" s="422">
        <f t="array" ref="AA44">IF($X44="Average value",AM44,INDEX('EmiFact Stationary'!$E$4:$P$390,MATCH($W44&amp;$V44&amp;$X44,'EmiFact Stationary'!$C$4:$C$390&amp;'EmiFact Stationary'!$A$4:$A$390&amp;'EmiFact Stationary'!$D$4:$D$390,0),MATCH(AA$8,'EmiFact Stationary'!$E$2:$P$2,0)))</f>
        <v>0.8</v>
      </c>
      <c r="AB44" s="422">
        <f t="array" ref="AB44">IF($X44="Average value",AN44,INDEX('EmiFact Stationary'!$E$4:$P$390,MATCH($W44&amp;$V44&amp;$X44,'EmiFact Stationary'!$C$4:$C$390&amp;'EmiFact Stationary'!$A$4:$A$390&amp;'EmiFact Stationary'!$D$4:$D$390,0),MATCH(AB$8,'EmiFact Stationary'!$E$2:$P$2,0)))</f>
        <v>0.2</v>
      </c>
      <c r="AC44" s="422">
        <f t="array" ref="AC44">IF($X44="Average value",AO44,INDEX('EmiFact Stationary'!$E$4:$P$390,MATCH($W44&amp;$V44&amp;$X44,'EmiFact Stationary'!$C$4:$C$390&amp;'EmiFact Stationary'!$A$4:$A$390&amp;'EmiFact Stationary'!$D$4:$D$390,0),MATCH(AC$8,'EmiFact Stationary'!$E$2:$P$2,0)))</f>
        <v>66</v>
      </c>
      <c r="AD44" s="422">
        <f t="array" ref="AD44">IF($X44="Average value",AP44,INDEX('EmiFact Stationary'!$E$4:$P$390,MATCH($W44&amp;$V44&amp;$X44,'EmiFact Stationary'!$C$4:$C$390&amp;'EmiFact Stationary'!$A$4:$A$390&amp;'EmiFact Stationary'!$D$4:$D$390,0),MATCH(AD$8,'EmiFact Stationary'!$E$2:$P$2,0)))</f>
        <v>74.099999999999994</v>
      </c>
      <c r="AE44" s="422">
        <f t="array" ref="AE44">IF($X44="Average value",AQ44,INDEX('EmiFact Stationary'!$E$4:$P$390,MATCH($W44&amp;$V44&amp;$X44,'EmiFact Stationary'!$C$4:$C$390&amp;'EmiFact Stationary'!$A$4:$A$390&amp;'EmiFact Stationary'!$D$4:$D$390,0),MATCH(AE$8,'EmiFact Stationary'!$E$2:$P$2,0)))</f>
        <v>0.4</v>
      </c>
      <c r="AF44" s="422" t="str">
        <f t="array" ref="AF44">IF($X44="Average value",AR44,INDEX('EmiFact Stationary'!$E$4:$P$390,MATCH($W44&amp;$V44&amp;$X44,'EmiFact Stationary'!$C$4:$C$390&amp;'EmiFact Stationary'!$A$4:$A$390&amp;'EmiFact Stationary'!$D$4:$D$390,0),MATCH(AF$8,'EmiFact Stationary'!$E$2:$P$2,0)))</f>
        <v>-</v>
      </c>
      <c r="AG44" s="422">
        <f t="array" ref="AG44">IF($X44="Average value",AS44,INDEX('EmiFact Stationary'!$E$4:$P$390,MATCH($W44&amp;$V44&amp;$X44,'EmiFact Stationary'!$C$4:$C$390&amp;'EmiFact Stationary'!$A$4:$A$390&amp;'EmiFact Stationary'!$D$4:$D$390,0),MATCH(AG$8,'EmiFact Stationary'!$E$2:$P$2,0)))</f>
        <v>5</v>
      </c>
      <c r="AH44" s="422">
        <f t="array" ref="AH44">IF($X44="Average value",AT44,INDEX('EmiFact Stationary'!$E$4:$P$390,MATCH($W44&amp;$V44&amp;$X44,'EmiFact Stationary'!$C$4:$C$390&amp;'EmiFact Stationary'!$A$4:$A$390&amp;'EmiFact Stationary'!$D$4:$D$390,0),MATCH(AH$8,'EmiFact Stationary'!$E$2:$P$2,0)))</f>
        <v>5</v>
      </c>
      <c r="AI44" s="422">
        <f t="array" ref="AI44">IF($X44="Average value",AU44,INDEX('EmiFact Stationary'!$E$4:$P$390,MATCH($W44&amp;$V44&amp;$X44,'EmiFact Stationary'!$C$4:$C$390&amp;'EmiFact Stationary'!$A$4:$A$390&amp;'EmiFact Stationary'!$D$4:$D$390,0),MATCH(AI$8,'EmiFact Stationary'!$E$2:$P$2,0)))</f>
        <v>5</v>
      </c>
      <c r="AJ44" s="423">
        <f t="array" ref="AJ44">IF($X44="Average value",AV44,INDEX('EmiFact Stationary'!$E$4:$P$390,MATCH($W44&amp;$V44&amp;$X44,'EmiFact Stationary'!$C$4:$C$390&amp;'EmiFact Stationary'!$A$4:$A$390&amp;'EmiFact Stationary'!$D$4:$D$390,0),MATCH(AJ$8,'EmiFact Stationary'!$E$2:$P$2,0)))</f>
        <v>2.8</v>
      </c>
      <c r="AK44" s="422">
        <f>IFERROR(AVERAGEIFS('EmiFact Stationary'!E$4:E$390,'EmiFact Stationary'!$C$4:$C$390,$W44,'EmiFact Stationary'!$A$4:$A$390,$V44),0)</f>
        <v>6.7</v>
      </c>
      <c r="AL44" s="422">
        <f>IFERROR(AVERAGEIFS('EmiFact Stationary'!F$4:F$390,'EmiFact Stationary'!$C$4:$C$390,$W44,'EmiFact Stationary'!$A$4:$A$390,$V44),0)</f>
        <v>130</v>
      </c>
      <c r="AM44" s="422">
        <f>IFERROR(AVERAGEIFS('EmiFact Stationary'!G$4:G$390,'EmiFact Stationary'!$C$4:$C$390,$W44,'EmiFact Stationary'!$A$4:$A$390,$V44),0)</f>
        <v>0.8</v>
      </c>
      <c r="AN44" s="422">
        <f>IFERROR(AVERAGEIFS('EmiFact Stationary'!H$4:H$390,'EmiFact Stationary'!$C$4:$C$390,$W44,'EmiFact Stationary'!$A$4:$A$390,$V44),0)</f>
        <v>0.2</v>
      </c>
      <c r="AO44" s="422">
        <f>IFERROR(AVERAGEIFS('EmiFact Stationary'!I$4:I$390,'EmiFact Stationary'!$C$4:$C$390,$W44,'EmiFact Stationary'!$A$4:$A$390,$V44),0)</f>
        <v>66</v>
      </c>
      <c r="AP44" s="422">
        <f>IFERROR(AVERAGEIFS('EmiFact Stationary'!J$4:J$390,'EmiFact Stationary'!$C$4:$C$390,$W44,'EmiFact Stationary'!$A$4:$A$390,$V44),0)</f>
        <v>74.099999999999994</v>
      </c>
      <c r="AQ44" s="422">
        <f>IFERROR(AVERAGEIFS('EmiFact Stationary'!K$4:K$390,'EmiFact Stationary'!$C$4:$C$390,$W44,'EmiFact Stationary'!$A$4:$A$390,$V44),0)</f>
        <v>0.4</v>
      </c>
      <c r="AR44" s="422">
        <f>IFERROR(AVERAGEIFS('EmiFact Stationary'!L$4:L$390,'EmiFact Stationary'!$C$4:$C$390,$W44,'EmiFact Stationary'!$A$4:$A$390,$V44),0)</f>
        <v>0</v>
      </c>
      <c r="AS44" s="422">
        <f>IFERROR(AVERAGEIFS('EmiFact Stationary'!M$4:M$390,'EmiFact Stationary'!$C$4:$C$390,$W44,'EmiFact Stationary'!$A$4:$A$390,$V44),0)</f>
        <v>5</v>
      </c>
      <c r="AT44" s="422">
        <f>IFERROR(AVERAGEIFS('EmiFact Stationary'!N$4:N$390,'EmiFact Stationary'!$C$4:$C$390,$W44,'EmiFact Stationary'!$A$4:$A$390,$V44),0)</f>
        <v>5</v>
      </c>
      <c r="AU44" s="422">
        <f>IFERROR(AVERAGEIFS('EmiFact Stationary'!O$4:O$390,'EmiFact Stationary'!$C$4:$C$390,$W44,'EmiFact Stationary'!$A$4:$A$390,$V44),0)</f>
        <v>5</v>
      </c>
      <c r="AV44" s="423">
        <f>IFERROR(AVERAGEIFS('EmiFact Stationary'!P$4:P$390,'EmiFact Stationary'!$C$4:$C$390,$W44,'EmiFact Stationary'!$A$4:$A$390,$V44),0)</f>
        <v>2.8</v>
      </c>
      <c r="AW44" s="419">
        <f t="shared" si="4"/>
        <v>0</v>
      </c>
    </row>
    <row r="45" spans="19:50" ht="12.75" customHeight="1">
      <c r="S45" s="307" t="s">
        <v>881</v>
      </c>
      <c r="T45" s="307" t="s">
        <v>877</v>
      </c>
      <c r="U45" s="307">
        <f t="array" ref="U45">INDEX('EmiFact Stationary'!B31:B417,MATCH(Emis!V45&amp;Emis!W45&amp;Emis!X45,'EmiFact Stationary'!A31:A417&amp;'EmiFact Stationary'!C31:C417&amp;'EmiFact Stationary'!D31:D417,0))</f>
        <v>31600</v>
      </c>
      <c r="V45" s="388" t="s">
        <v>772</v>
      </c>
      <c r="W45" s="388" t="s">
        <v>751</v>
      </c>
      <c r="X45" s="388" t="s">
        <v>751</v>
      </c>
      <c r="Y45" s="425">
        <f t="array" ref="Y45">IF($X45="Average value",AK45,INDEX('EmiFact Stationary'!$E$4:$P$390,MATCH($W45&amp;$V45&amp;$X45,'EmiFact Stationary'!$C$4:$C$390&amp;'EmiFact Stationary'!$A$4:$A$390&amp;'EmiFact Stationary'!$D$4:$D$390,0),MATCH(Y$8,'EmiFact Stationary'!$E$2:$P$2,0)))</f>
        <v>0.3</v>
      </c>
      <c r="Z45" s="422">
        <f t="array" ref="Z45">IF($X45="Average value",AL45,INDEX('EmiFact Stationary'!$E$4:$P$390,MATCH($W45&amp;$V45&amp;$X45,'EmiFact Stationary'!$C$4:$C$390&amp;'EmiFact Stationary'!$A$4:$A$390&amp;'EmiFact Stationary'!$D$4:$D$390,0),MATCH(Z$8,'EmiFact Stationary'!$E$2:$P$2,0)))</f>
        <v>130</v>
      </c>
      <c r="AA45" s="422">
        <f t="array" ref="AA45">IF($X45="Average value",AM45,INDEX('EmiFact Stationary'!$E$4:$P$390,MATCH($W45&amp;$V45&amp;$X45,'EmiFact Stationary'!$C$4:$C$390&amp;'EmiFact Stationary'!$A$4:$A$390&amp;'EmiFact Stationary'!$D$4:$D$390,0),MATCH(AA$8,'EmiFact Stationary'!$E$2:$P$2,0)))</f>
        <v>0.8</v>
      </c>
      <c r="AB45" s="422">
        <f t="array" ref="AB45">IF($X45="Average value",AN45,INDEX('EmiFact Stationary'!$E$4:$P$390,MATCH($W45&amp;$V45&amp;$X45,'EmiFact Stationary'!$C$4:$C$390&amp;'EmiFact Stationary'!$A$4:$A$390&amp;'EmiFact Stationary'!$D$4:$D$390,0),MATCH(AB$8,'EmiFact Stationary'!$E$2:$P$2,0)))</f>
        <v>3</v>
      </c>
      <c r="AC45" s="422">
        <f t="array" ref="AC45">IF($X45="Average value",AO45,INDEX('EmiFact Stationary'!$E$4:$P$390,MATCH($W45&amp;$V45&amp;$X45,'EmiFact Stationary'!$C$4:$C$390&amp;'EmiFact Stationary'!$A$4:$A$390&amp;'EmiFact Stationary'!$D$4:$D$390,0),MATCH(AC$8,'EmiFact Stationary'!$E$2:$P$2,0)))</f>
        <v>66</v>
      </c>
      <c r="AD45" s="422">
        <f t="array" ref="AD45">IF($X45="Average value",AP45,INDEX('EmiFact Stationary'!$E$4:$P$390,MATCH($W45&amp;$V45&amp;$X45,'EmiFact Stationary'!$C$4:$C$390&amp;'EmiFact Stationary'!$A$4:$A$390&amp;'EmiFact Stationary'!$D$4:$D$390,0),MATCH(AD$8,'EmiFact Stationary'!$E$2:$P$2,0)))</f>
        <v>70.8</v>
      </c>
      <c r="AE45" s="422">
        <f t="array" ref="AE45">IF($X45="Average value",AQ45,INDEX('EmiFact Stationary'!$E$4:$P$390,MATCH($W45&amp;$V45&amp;$X45,'EmiFact Stationary'!$C$4:$C$390&amp;'EmiFact Stationary'!$A$4:$A$390&amp;'EmiFact Stationary'!$D$4:$D$390,0),MATCH(AE$8,'EmiFact Stationary'!$E$2:$P$2,0)))</f>
        <v>0.4</v>
      </c>
      <c r="AF45" s="422" t="str">
        <f t="array" ref="AF45">IF($X45="Average value",AR45,INDEX('EmiFact Stationary'!$E$4:$P$390,MATCH($W45&amp;$V45&amp;$X45,'EmiFact Stationary'!$C$4:$C$390&amp;'EmiFact Stationary'!$A$4:$A$390&amp;'EmiFact Stationary'!$D$4:$D$390,0),MATCH(AF$8,'EmiFact Stationary'!$E$2:$P$2,0)))</f>
        <v>-</v>
      </c>
      <c r="AG45" s="422">
        <f t="array" ref="AG45">IF($X45="Average value",AS45,INDEX('EmiFact Stationary'!$E$4:$P$390,MATCH($W45&amp;$V45&amp;$X45,'EmiFact Stationary'!$C$4:$C$390&amp;'EmiFact Stationary'!$A$4:$A$390&amp;'EmiFact Stationary'!$D$4:$D$390,0),MATCH(AG$8,'EmiFact Stationary'!$E$2:$P$2,0)))</f>
        <v>5</v>
      </c>
      <c r="AH45" s="422">
        <f t="array" ref="AH45">IF($X45="Average value",AT45,INDEX('EmiFact Stationary'!$E$4:$P$390,MATCH($W45&amp;$V45&amp;$X45,'EmiFact Stationary'!$C$4:$C$390&amp;'EmiFact Stationary'!$A$4:$A$390&amp;'EmiFact Stationary'!$D$4:$D$390,0),MATCH(AH$8,'EmiFact Stationary'!$E$2:$P$2,0)))</f>
        <v>5</v>
      </c>
      <c r="AI45" s="422">
        <f t="array" ref="AI45">IF($X45="Average value",AU45,INDEX('EmiFact Stationary'!$E$4:$P$390,MATCH($W45&amp;$V45&amp;$X45,'EmiFact Stationary'!$C$4:$C$390&amp;'EmiFact Stationary'!$A$4:$A$390&amp;'EmiFact Stationary'!$D$4:$D$390,0),MATCH(AI$8,'EmiFact Stationary'!$E$2:$P$2,0)))</f>
        <v>5</v>
      </c>
      <c r="AJ45" s="423">
        <f t="array" ref="AJ45">IF($X45="Average value",AV45,INDEX('EmiFact Stationary'!$E$4:$P$390,MATCH($W45&amp;$V45&amp;$X45,'EmiFact Stationary'!$C$4:$C$390&amp;'EmiFact Stationary'!$A$4:$A$390&amp;'EmiFact Stationary'!$D$4:$D$390,0),MATCH(AJ$8,'EmiFact Stationary'!$E$2:$P$2,0)))</f>
        <v>2.8</v>
      </c>
      <c r="AK45" s="422">
        <f>IFERROR(AVERAGEIFS('EmiFact Stationary'!E$4:E$390,'EmiFact Stationary'!$C$4:$C$390,$W45,'EmiFact Stationary'!$A$4:$A$390,$V45),0)</f>
        <v>0.3</v>
      </c>
      <c r="AL45" s="422">
        <f>IFERROR(AVERAGEIFS('EmiFact Stationary'!F$4:F$390,'EmiFact Stationary'!$C$4:$C$390,$W45,'EmiFact Stationary'!$A$4:$A$390,$V45),0)</f>
        <v>130</v>
      </c>
      <c r="AM45" s="422">
        <f>IFERROR(AVERAGEIFS('EmiFact Stationary'!G$4:G$390,'EmiFact Stationary'!$C$4:$C$390,$W45,'EmiFact Stationary'!$A$4:$A$390,$V45),0)</f>
        <v>0.8</v>
      </c>
      <c r="AN45" s="422">
        <f>IFERROR(AVERAGEIFS('EmiFact Stationary'!H$4:H$390,'EmiFact Stationary'!$C$4:$C$390,$W45,'EmiFact Stationary'!$A$4:$A$390,$V45),0)</f>
        <v>3</v>
      </c>
      <c r="AO45" s="422">
        <f>IFERROR(AVERAGEIFS('EmiFact Stationary'!I$4:I$390,'EmiFact Stationary'!$C$4:$C$390,$W45,'EmiFact Stationary'!$A$4:$A$390,$V45),0)</f>
        <v>66</v>
      </c>
      <c r="AP45" s="422">
        <f>IFERROR(AVERAGEIFS('EmiFact Stationary'!J$4:J$390,'EmiFact Stationary'!$C$4:$C$390,$W45,'EmiFact Stationary'!$A$4:$A$390,$V45),0)</f>
        <v>70.8</v>
      </c>
      <c r="AQ45" s="422">
        <f>IFERROR(AVERAGEIFS('EmiFact Stationary'!K$4:K$390,'EmiFact Stationary'!$C$4:$C$390,$W45,'EmiFact Stationary'!$A$4:$A$390,$V45),0)</f>
        <v>0.4</v>
      </c>
      <c r="AR45" s="422">
        <f>IFERROR(AVERAGEIFS('EmiFact Stationary'!L$4:L$390,'EmiFact Stationary'!$C$4:$C$390,$W45,'EmiFact Stationary'!$A$4:$A$390,$V45),0)</f>
        <v>0</v>
      </c>
      <c r="AS45" s="422">
        <f>IFERROR(AVERAGEIFS('EmiFact Stationary'!M$4:M$390,'EmiFact Stationary'!$C$4:$C$390,$W45,'EmiFact Stationary'!$A$4:$A$390,$V45),0)</f>
        <v>5</v>
      </c>
      <c r="AT45" s="422">
        <f>IFERROR(AVERAGEIFS('EmiFact Stationary'!N$4:N$390,'EmiFact Stationary'!$C$4:$C$390,$W45,'EmiFact Stationary'!$A$4:$A$390,$V45),0)</f>
        <v>5</v>
      </c>
      <c r="AU45" s="422">
        <f>IFERROR(AVERAGEIFS('EmiFact Stationary'!O$4:O$390,'EmiFact Stationary'!$C$4:$C$390,$W45,'EmiFact Stationary'!$A$4:$A$390,$V45),0)</f>
        <v>5</v>
      </c>
      <c r="AV45" s="423">
        <f>IFERROR(AVERAGEIFS('EmiFact Stationary'!P$4:P$390,'EmiFact Stationary'!$C$4:$C$390,$W45,'EmiFact Stationary'!$A$4:$A$390,$V45),0)</f>
        <v>2.8</v>
      </c>
      <c r="AW45" s="419">
        <f t="shared" si="4"/>
        <v>0</v>
      </c>
    </row>
    <row r="46" spans="19:50" ht="12.75" customHeight="1">
      <c r="S46" s="307" t="s">
        <v>881</v>
      </c>
      <c r="T46" s="307" t="s">
        <v>878</v>
      </c>
      <c r="U46" s="307" t="e">
        <f t="array" ref="U46">INDEX('EmiFact Stationary'!B32:B418,MATCH(Emis!V46&amp;Emis!W46&amp;Emis!X46,'EmiFact Stationary'!A32:A418&amp;'EmiFact Stationary'!C32:C418&amp;'EmiFact Stationary'!D32:D418,0))</f>
        <v>#N/A</v>
      </c>
      <c r="V46" s="388" t="s">
        <v>773</v>
      </c>
      <c r="W46" s="388" t="s">
        <v>751</v>
      </c>
      <c r="X46" s="388" t="s">
        <v>874</v>
      </c>
      <c r="Y46" s="425">
        <f t="array" ref="Y46">IF($X46="Average value",AK46,INDEX('EmiFact Stationary'!$E$4:$P$390,MATCH($W46&amp;$V46&amp;$X46,'EmiFact Stationary'!$C$4:$C$390&amp;'EmiFact Stationary'!$A$4:$A$390&amp;'EmiFact Stationary'!$D$4:$D$390,0),MATCH(Y$8,'EmiFact Stationary'!$E$2:$P$2,0)))</f>
        <v>0.46499999999999997</v>
      </c>
      <c r="Z46" s="422">
        <f t="array" ref="Z46">IF($X46="Average value",AL46,INDEX('EmiFact Stationary'!$E$4:$P$390,MATCH($W46&amp;$V46&amp;$X46,'EmiFact Stationary'!$C$4:$C$390&amp;'EmiFact Stationary'!$A$4:$A$390&amp;'EmiFact Stationary'!$D$4:$D$390,0),MATCH(Z$8,'EmiFact Stationary'!$E$2:$P$2,0)))</f>
        <v>91.5</v>
      </c>
      <c r="AA46" s="422">
        <f t="array" ref="AA46">IF($X46="Average value",AM46,INDEX('EmiFact Stationary'!$E$4:$P$390,MATCH($W46&amp;$V46&amp;$X46,'EmiFact Stationary'!$C$4:$C$390&amp;'EmiFact Stationary'!$A$4:$A$390&amp;'EmiFact Stationary'!$D$4:$D$390,0),MATCH(AA$8,'EmiFact Stationary'!$E$2:$P$2,0)))</f>
        <v>46.8</v>
      </c>
      <c r="AB46" s="422">
        <f t="array" ref="AB46">IF($X46="Average value",AN46,INDEX('EmiFact Stationary'!$E$4:$P$390,MATCH($W46&amp;$V46&amp;$X46,'EmiFact Stationary'!$C$4:$C$390&amp;'EmiFact Stationary'!$A$4:$A$390&amp;'EmiFact Stationary'!$D$4:$D$390,0),MATCH(AB$8,'EmiFact Stationary'!$E$2:$P$2,0)))</f>
        <v>241.35</v>
      </c>
      <c r="AC46" s="422">
        <f t="array" ref="AC46">IF($X46="Average value",AO46,INDEX('EmiFact Stationary'!$E$4:$P$390,MATCH($W46&amp;$V46&amp;$X46,'EmiFact Stationary'!$C$4:$C$390&amp;'EmiFact Stationary'!$A$4:$A$390&amp;'EmiFact Stationary'!$D$4:$D$390,0),MATCH(AC$8,'EmiFact Stationary'!$E$2:$P$2,0)))</f>
        <v>31.4</v>
      </c>
      <c r="AD46" s="422">
        <f t="array" ref="AD46">IF($X46="Average value",AP46,INDEX('EmiFact Stationary'!$E$4:$P$390,MATCH($W46&amp;$V46&amp;$X46,'EmiFact Stationary'!$C$4:$C$390&amp;'EmiFact Stationary'!$A$4:$A$390&amp;'EmiFact Stationary'!$D$4:$D$390,0),MATCH(AD$8,'EmiFact Stationary'!$E$2:$P$2,0)))</f>
        <v>56.89</v>
      </c>
      <c r="AE46" s="422">
        <f t="array" ref="AE46">IF($X46="Average value",AQ46,INDEX('EmiFact Stationary'!$E$4:$P$390,MATCH($W46&amp;$V46&amp;$X46,'EmiFact Stationary'!$C$4:$C$390&amp;'EmiFact Stationary'!$A$4:$A$390&amp;'EmiFact Stationary'!$D$4:$D$390,0),MATCH(AE$8,'EmiFact Stationary'!$E$2:$P$2,0)))</f>
        <v>0.79</v>
      </c>
      <c r="AF46" s="422">
        <f t="array" ref="AF46">IF($X46="Average value",AR46,INDEX('EmiFact Stationary'!$E$4:$P$390,MATCH($W46&amp;$V46&amp;$X46,'EmiFact Stationary'!$C$4:$C$390&amp;'EmiFact Stationary'!$A$4:$A$390&amp;'EmiFact Stationary'!$D$4:$D$390,0),MATCH(AF$8,'EmiFact Stationary'!$E$2:$P$2,0)))</f>
        <v>0</v>
      </c>
      <c r="AG46" s="422">
        <f t="array" ref="AG46">IF($X46="Average value",AS46,INDEX('EmiFact Stationary'!$E$4:$P$390,MATCH($W46&amp;$V46&amp;$X46,'EmiFact Stationary'!$C$4:$C$390&amp;'EmiFact Stationary'!$A$4:$A$390&amp;'EmiFact Stationary'!$D$4:$D$390,0),MATCH(AG$8,'EmiFact Stationary'!$E$2:$P$2,0)))</f>
        <v>0.43</v>
      </c>
      <c r="AH46" s="422">
        <f t="array" ref="AH46">IF($X46="Average value",AT46,INDEX('EmiFact Stationary'!$E$4:$P$390,MATCH($W46&amp;$V46&amp;$X46,'EmiFact Stationary'!$C$4:$C$390&amp;'EmiFact Stationary'!$A$4:$A$390&amp;'EmiFact Stationary'!$D$4:$D$390,0),MATCH(AH$8,'EmiFact Stationary'!$E$2:$P$2,0)))</f>
        <v>0.125</v>
      </c>
      <c r="AI46" s="422">
        <f t="array" ref="AI46">IF($X46="Average value",AU46,INDEX('EmiFact Stationary'!$E$4:$P$390,MATCH($W46&amp;$V46&amp;$X46,'EmiFact Stationary'!$C$4:$C$390&amp;'EmiFact Stationary'!$A$4:$A$390&amp;'EmiFact Stationary'!$D$4:$D$390,0),MATCH(AI$8,'EmiFact Stationary'!$E$2:$P$2,0)))</f>
        <v>0.106</v>
      </c>
      <c r="AJ46" s="423">
        <f t="array" ref="AJ46">IF($X46="Average value",AV46,INDEX('EmiFact Stationary'!$E$4:$P$390,MATCH($W46&amp;$V46&amp;$X46,'EmiFact Stationary'!$C$4:$C$390&amp;'EmiFact Stationary'!$A$4:$A$390&amp;'EmiFact Stationary'!$D$4:$D$390,0),MATCH(AJ$8,'EmiFact Stationary'!$E$2:$P$2,0)))</f>
        <v>2.65E-3</v>
      </c>
      <c r="AK46" s="422">
        <f>IFERROR(AVERAGEIFS('EmiFact Stationary'!E$4:E$390,'EmiFact Stationary'!$C$4:$C$390,$W46,'EmiFact Stationary'!$A$4:$A$390,$V46),0)</f>
        <v>0.46499999999999997</v>
      </c>
      <c r="AL46" s="422">
        <f>IFERROR(AVERAGEIFS('EmiFact Stationary'!F$4:F$390,'EmiFact Stationary'!$C$4:$C$390,$W46,'EmiFact Stationary'!$A$4:$A$390,$V46),0)</f>
        <v>91.5</v>
      </c>
      <c r="AM46" s="422">
        <f>IFERROR(AVERAGEIFS('EmiFact Stationary'!G$4:G$390,'EmiFact Stationary'!$C$4:$C$390,$W46,'EmiFact Stationary'!$A$4:$A$390,$V46),0)</f>
        <v>46.8</v>
      </c>
      <c r="AN46" s="422">
        <f>IFERROR(AVERAGEIFS('EmiFact Stationary'!H$4:H$390,'EmiFact Stationary'!$C$4:$C$390,$W46,'EmiFact Stationary'!$A$4:$A$390,$V46),0)</f>
        <v>241.35</v>
      </c>
      <c r="AO46" s="422">
        <f>IFERROR(AVERAGEIFS('EmiFact Stationary'!I$4:I$390,'EmiFact Stationary'!$C$4:$C$390,$W46,'EmiFact Stationary'!$A$4:$A$390,$V46),0)</f>
        <v>31.4</v>
      </c>
      <c r="AP46" s="422">
        <f>IFERROR(AVERAGEIFS('EmiFact Stationary'!J$4:J$390,'EmiFact Stationary'!$C$4:$C$390,$W46,'EmiFact Stationary'!$A$4:$A$390,$V46),0)</f>
        <v>56.89</v>
      </c>
      <c r="AQ46" s="422">
        <f>IFERROR(AVERAGEIFS('EmiFact Stationary'!K$4:K$390,'EmiFact Stationary'!$C$4:$C$390,$W46,'EmiFact Stationary'!$A$4:$A$390,$V46),0)</f>
        <v>0.79</v>
      </c>
      <c r="AR46" s="422">
        <f>IFERROR(AVERAGEIFS('EmiFact Stationary'!L$4:L$390,'EmiFact Stationary'!$C$4:$C$390,$W46,'EmiFact Stationary'!$A$4:$A$390,$V46),0)</f>
        <v>0</v>
      </c>
      <c r="AS46" s="422">
        <f>IFERROR(AVERAGEIFS('EmiFact Stationary'!M$4:M$390,'EmiFact Stationary'!$C$4:$C$390,$W46,'EmiFact Stationary'!$A$4:$A$390,$V46),0)</f>
        <v>0.43</v>
      </c>
      <c r="AT46" s="422">
        <f>IFERROR(AVERAGEIFS('EmiFact Stationary'!N$4:N$390,'EmiFact Stationary'!$C$4:$C$390,$W46,'EmiFact Stationary'!$A$4:$A$390,$V46),0)</f>
        <v>0.125</v>
      </c>
      <c r="AU46" s="422">
        <f>IFERROR(AVERAGEIFS('EmiFact Stationary'!O$4:O$390,'EmiFact Stationary'!$C$4:$C$390,$W46,'EmiFact Stationary'!$A$4:$A$390,$V46),0)</f>
        <v>0.106</v>
      </c>
      <c r="AV46" s="423">
        <f>IFERROR(AVERAGEIFS('EmiFact Stationary'!P$4:P$390,'EmiFact Stationary'!$C$4:$C$390,$W46,'EmiFact Stationary'!$A$4:$A$390,$V46),0)</f>
        <v>2.65E-3</v>
      </c>
      <c r="AW46" s="419">
        <f t="shared" si="4"/>
        <v>0</v>
      </c>
      <c r="AX46" s="3" t="s">
        <v>873</v>
      </c>
    </row>
    <row r="47" spans="19:50" ht="12.75" customHeight="1">
      <c r="S47" s="307" t="s">
        <v>881</v>
      </c>
      <c r="T47" s="307" t="s">
        <v>885</v>
      </c>
      <c r="U47" s="307" t="e">
        <f t="array" ref="U47">INDEX('EmiFact Stationary'!B33:B419,MATCH(Emis!V47&amp;Emis!W47&amp;Emis!X47,'EmiFact Stationary'!A33:A419&amp;'EmiFact Stationary'!C33:C419&amp;'EmiFact Stationary'!D33:D419,0))</f>
        <v>#N/A</v>
      </c>
      <c r="V47" s="388" t="s">
        <v>780</v>
      </c>
      <c r="W47" s="388" t="s">
        <v>751</v>
      </c>
      <c r="X47" s="388" t="s">
        <v>874</v>
      </c>
      <c r="Y47" s="425">
        <f t="array" ref="Y47">IF($X47="Average value",AK47,INDEX('EmiFact Stationary'!$E$4:$P$390,MATCH($W47&amp;$V47&amp;$X47,'EmiFact Stationary'!$C$4:$C$390&amp;'EmiFact Stationary'!$A$4:$A$390&amp;'EmiFact Stationary'!$D$4:$D$390,0),MATCH(Y$8,'EmiFact Stationary'!$E$2:$P$2,0)))</f>
        <v>0.46499999999999997</v>
      </c>
      <c r="Z47" s="422">
        <f t="array" ref="Z47">IF($X47="Average value",AL47,INDEX('EmiFact Stationary'!$E$4:$P$390,MATCH($W47&amp;$V47&amp;$X47,'EmiFact Stationary'!$C$4:$C$390&amp;'EmiFact Stationary'!$A$4:$A$390&amp;'EmiFact Stationary'!$D$4:$D$390,0),MATCH(Z$8,'EmiFact Stationary'!$E$2:$P$2,0)))</f>
        <v>91.5</v>
      </c>
      <c r="AA47" s="422">
        <f t="array" ref="AA47">IF($X47="Average value",AM47,INDEX('EmiFact Stationary'!$E$4:$P$390,MATCH($W47&amp;$V47&amp;$X47,'EmiFact Stationary'!$C$4:$C$390&amp;'EmiFact Stationary'!$A$4:$A$390&amp;'EmiFact Stationary'!$D$4:$D$390,0),MATCH(AA$8,'EmiFact Stationary'!$E$2:$P$2,0)))</f>
        <v>46.8</v>
      </c>
      <c r="AB47" s="422">
        <f t="array" ref="AB47">IF($X47="Average value",AN47,INDEX('EmiFact Stationary'!$E$4:$P$390,MATCH($W47&amp;$V47&amp;$X47,'EmiFact Stationary'!$C$4:$C$390&amp;'EmiFact Stationary'!$A$4:$A$390&amp;'EmiFact Stationary'!$D$4:$D$390,0),MATCH(AB$8,'EmiFact Stationary'!$E$2:$P$2,0)))</f>
        <v>241.35</v>
      </c>
      <c r="AC47" s="422">
        <f t="array" ref="AC47">IF($X47="Average value",AO47,INDEX('EmiFact Stationary'!$E$4:$P$390,MATCH($W47&amp;$V47&amp;$X47,'EmiFact Stationary'!$C$4:$C$390&amp;'EmiFact Stationary'!$A$4:$A$390&amp;'EmiFact Stationary'!$D$4:$D$390,0),MATCH(AC$8,'EmiFact Stationary'!$E$2:$P$2,0)))</f>
        <v>31.4</v>
      </c>
      <c r="AD47" s="422">
        <f t="array" ref="AD47">IF($X47="Average value",AP47,INDEX('EmiFact Stationary'!$E$4:$P$390,MATCH($W47&amp;$V47&amp;$X47,'EmiFact Stationary'!$C$4:$C$390&amp;'EmiFact Stationary'!$A$4:$A$390&amp;'EmiFact Stationary'!$D$4:$D$390,0),MATCH(AD$8,'EmiFact Stationary'!$E$2:$P$2,0)))</f>
        <v>55.55</v>
      </c>
      <c r="AE47" s="422">
        <f t="array" ref="AE47">IF($X47="Average value",AQ47,INDEX('EmiFact Stationary'!$E$4:$P$390,MATCH($W47&amp;$V47&amp;$X47,'EmiFact Stationary'!$C$4:$C$390&amp;'EmiFact Stationary'!$A$4:$A$390&amp;'EmiFact Stationary'!$D$4:$D$390,0),MATCH(AE$8,'EmiFact Stationary'!$E$2:$P$2,0)))</f>
        <v>0.79</v>
      </c>
      <c r="AF47" s="422">
        <f t="array" ref="AF47">IF($X47="Average value",AR47,INDEX('EmiFact Stationary'!$E$4:$P$390,MATCH($W47&amp;$V47&amp;$X47,'EmiFact Stationary'!$C$4:$C$390&amp;'EmiFact Stationary'!$A$4:$A$390&amp;'EmiFact Stationary'!$D$4:$D$390,0),MATCH(AF$8,'EmiFact Stationary'!$E$2:$P$2,0)))</f>
        <v>0</v>
      </c>
      <c r="AG47" s="422">
        <f t="array" ref="AG47">IF($X47="Average value",AS47,INDEX('EmiFact Stationary'!$E$4:$P$390,MATCH($W47&amp;$V47&amp;$X47,'EmiFact Stationary'!$C$4:$C$390&amp;'EmiFact Stationary'!$A$4:$A$390&amp;'EmiFact Stationary'!$D$4:$D$390,0),MATCH(AG$8,'EmiFact Stationary'!$E$2:$P$2,0)))</f>
        <v>0.43</v>
      </c>
      <c r="AH47" s="422">
        <f t="array" ref="AH47">IF($X47="Average value",AT47,INDEX('EmiFact Stationary'!$E$4:$P$390,MATCH($W47&amp;$V47&amp;$X47,'EmiFact Stationary'!$C$4:$C$390&amp;'EmiFact Stationary'!$A$4:$A$390&amp;'EmiFact Stationary'!$D$4:$D$390,0),MATCH(AH$8,'EmiFact Stationary'!$E$2:$P$2,0)))</f>
        <v>0.125</v>
      </c>
      <c r="AI47" s="422">
        <f t="array" ref="AI47">IF($X47="Average value",AU47,INDEX('EmiFact Stationary'!$E$4:$P$390,MATCH($W47&amp;$V47&amp;$X47,'EmiFact Stationary'!$C$4:$C$390&amp;'EmiFact Stationary'!$A$4:$A$390&amp;'EmiFact Stationary'!$D$4:$D$390,0),MATCH(AI$8,'EmiFact Stationary'!$E$2:$P$2,0)))</f>
        <v>0.106</v>
      </c>
      <c r="AJ47" s="423">
        <f t="array" ref="AJ47">IF($X47="Average value",AV47,INDEX('EmiFact Stationary'!$E$4:$P$390,MATCH($W47&amp;$V47&amp;$X47,'EmiFact Stationary'!$C$4:$C$390&amp;'EmiFact Stationary'!$A$4:$A$390&amp;'EmiFact Stationary'!$D$4:$D$390,0),MATCH(AJ$8,'EmiFact Stationary'!$E$2:$P$2,0)))</f>
        <v>2.65E-3</v>
      </c>
      <c r="AK47" s="422">
        <f>IFERROR(AVERAGEIFS('EmiFact Stationary'!E$4:E$390,'EmiFact Stationary'!$C$4:$C$390,$W47,'EmiFact Stationary'!$A$4:$A$390,$V47),0)</f>
        <v>0.46499999999999997</v>
      </c>
      <c r="AL47" s="422">
        <f>IFERROR(AVERAGEIFS('EmiFact Stationary'!F$4:F$390,'EmiFact Stationary'!$C$4:$C$390,$W47,'EmiFact Stationary'!$A$4:$A$390,$V47),0)</f>
        <v>91.5</v>
      </c>
      <c r="AM47" s="422">
        <f>IFERROR(AVERAGEIFS('EmiFact Stationary'!G$4:G$390,'EmiFact Stationary'!$C$4:$C$390,$W47,'EmiFact Stationary'!$A$4:$A$390,$V47),0)</f>
        <v>46.8</v>
      </c>
      <c r="AN47" s="422">
        <f>IFERROR(AVERAGEIFS('EmiFact Stationary'!H$4:H$390,'EmiFact Stationary'!$C$4:$C$390,$W47,'EmiFact Stationary'!$A$4:$A$390,$V47),0)</f>
        <v>241.35</v>
      </c>
      <c r="AO47" s="422">
        <f>IFERROR(AVERAGEIFS('EmiFact Stationary'!I$4:I$390,'EmiFact Stationary'!$C$4:$C$390,$W47,'EmiFact Stationary'!$A$4:$A$390,$V47),0)</f>
        <v>31.4</v>
      </c>
      <c r="AP47" s="422">
        <f>IFERROR(AVERAGEIFS('EmiFact Stationary'!J$4:J$390,'EmiFact Stationary'!$C$4:$C$390,$W47,'EmiFact Stationary'!$A$4:$A$390,$V47),0)</f>
        <v>55.55</v>
      </c>
      <c r="AQ47" s="422">
        <f>IFERROR(AVERAGEIFS('EmiFact Stationary'!K$4:K$390,'EmiFact Stationary'!$C$4:$C$390,$W47,'EmiFact Stationary'!$A$4:$A$390,$V47),0)</f>
        <v>0.79</v>
      </c>
      <c r="AR47" s="422">
        <f>IFERROR(AVERAGEIFS('EmiFact Stationary'!L$4:L$390,'EmiFact Stationary'!$C$4:$C$390,$W47,'EmiFact Stationary'!$A$4:$A$390,$V47),0)</f>
        <v>0</v>
      </c>
      <c r="AS47" s="422">
        <f>IFERROR(AVERAGEIFS('EmiFact Stationary'!M$4:M$390,'EmiFact Stationary'!$C$4:$C$390,$W47,'EmiFact Stationary'!$A$4:$A$390,$V47),0)</f>
        <v>0.43</v>
      </c>
      <c r="AT47" s="422">
        <f>IFERROR(AVERAGEIFS('EmiFact Stationary'!N$4:N$390,'EmiFact Stationary'!$C$4:$C$390,$W47,'EmiFact Stationary'!$A$4:$A$390,$V47),0)</f>
        <v>0.125</v>
      </c>
      <c r="AU47" s="422">
        <f>IFERROR(AVERAGEIFS('EmiFact Stationary'!O$4:O$390,'EmiFact Stationary'!$C$4:$C$390,$W47,'EmiFact Stationary'!$A$4:$A$390,$V47),0)</f>
        <v>0.106</v>
      </c>
      <c r="AV47" s="423">
        <f>IFERROR(AVERAGEIFS('EmiFact Stationary'!P$4:P$390,'EmiFact Stationary'!$C$4:$C$390,$W47,'EmiFact Stationary'!$A$4:$A$390,$V47),0)</f>
        <v>2.65E-3</v>
      </c>
      <c r="AW47" s="419">
        <f t="shared" si="4"/>
        <v>0</v>
      </c>
      <c r="AX47" s="307" t="s">
        <v>873</v>
      </c>
    </row>
    <row r="48" spans="19:50" ht="12.75" customHeight="1">
      <c r="S48" s="307" t="s">
        <v>882</v>
      </c>
      <c r="T48" s="307" t="s">
        <v>875</v>
      </c>
      <c r="U48" s="307" t="e">
        <f t="array" ref="U48">INDEX('EmiFact Stationary'!B34:B420,MATCH(Emis!V48&amp;Emis!W48&amp;Emis!X48,'EmiFact Stationary'!A34:A420&amp;'EmiFact Stationary'!C34:C420&amp;'EmiFact Stationary'!D34:D420,0))</f>
        <v>#N/A</v>
      </c>
      <c r="V48" s="388" t="s">
        <v>731</v>
      </c>
      <c r="W48" s="388" t="s">
        <v>743</v>
      </c>
      <c r="X48" s="388" t="s">
        <v>743</v>
      </c>
      <c r="Y48" s="425">
        <f t="array" ref="Y48">IF($X48="Average value",AK48,INDEX('EmiFact Stationary'!$E$4:$P$390,MATCH($W48&amp;$V48&amp;$X48,'EmiFact Stationary'!$C$4:$C$390&amp;'EmiFact Stationary'!$A$4:$A$390&amp;'EmiFact Stationary'!$D$4:$D$390,0),MATCH(Y$8,'EmiFact Stationary'!$E$2:$P$2,0)))</f>
        <v>438</v>
      </c>
      <c r="Z48" s="422">
        <f t="array" ref="Z48">IF($X48="Average value",AL48,INDEX('EmiFact Stationary'!$E$4:$P$390,MATCH($W48&amp;$V48&amp;$X48,'EmiFact Stationary'!$C$4:$C$390&amp;'EmiFact Stationary'!$A$4:$A$390&amp;'EmiFact Stationary'!$D$4:$D$390,0),MATCH(Z$8,'EmiFact Stationary'!$E$2:$P$2,0)))</f>
        <v>183</v>
      </c>
      <c r="AA48" s="422">
        <f t="array" ref="AA48">IF($X48="Average value",AM48,INDEX('EmiFact Stationary'!$E$4:$P$390,MATCH($W48&amp;$V48&amp;$X48,'EmiFact Stationary'!$C$4:$C$390&amp;'EmiFact Stationary'!$A$4:$A$390&amp;'EmiFact Stationary'!$D$4:$D$390,0),MATCH(AA$8,'EmiFact Stationary'!$E$2:$P$2,0)))</f>
        <v>10</v>
      </c>
      <c r="AB48" s="422">
        <f t="array" ref="AB48">IF($X48="Average value",AN48,INDEX('EmiFact Stationary'!$E$4:$P$390,MATCH($W48&amp;$V48&amp;$X48,'EmiFact Stationary'!$C$4:$C$390&amp;'EmiFact Stationary'!$A$4:$A$390&amp;'EmiFact Stationary'!$D$4:$D$390,0),MATCH(AB$8,'EmiFact Stationary'!$E$2:$P$2,0)))</f>
        <v>10</v>
      </c>
      <c r="AC48" s="422">
        <f t="array" ref="AC48">IF($X48="Average value",AO48,INDEX('EmiFact Stationary'!$E$4:$P$390,MATCH($W48&amp;$V48&amp;$X48,'EmiFact Stationary'!$C$4:$C$390&amp;'EmiFact Stationary'!$A$4:$A$390&amp;'EmiFact Stationary'!$D$4:$D$390,0),MATCH(AC$8,'EmiFact Stationary'!$E$2:$P$2,0)))</f>
        <v>10</v>
      </c>
      <c r="AD48" s="422">
        <f t="array" ref="AD48">IF($X48="Average value",AP48,INDEX('EmiFact Stationary'!$E$4:$P$390,MATCH($W48&amp;$V48&amp;$X48,'EmiFact Stationary'!$C$4:$C$390&amp;'EmiFact Stationary'!$A$4:$A$390&amp;'EmiFact Stationary'!$D$4:$D$390,0),MATCH(AD$8,'EmiFact Stationary'!$E$2:$P$2,0)))</f>
        <v>94.04</v>
      </c>
      <c r="AE48" s="422">
        <f t="array" ref="AE48">IF($X48="Average value",AQ48,INDEX('EmiFact Stationary'!$E$4:$P$390,MATCH($W48&amp;$V48&amp;$X48,'EmiFact Stationary'!$C$4:$C$390&amp;'EmiFact Stationary'!$A$4:$A$390&amp;'EmiFact Stationary'!$D$4:$D$390,0),MATCH(AE$8,'EmiFact Stationary'!$E$2:$P$2,0)))</f>
        <v>1.5</v>
      </c>
      <c r="AF48" s="422" t="str">
        <f t="array" ref="AF48">IF($X48="Average value",AR48,INDEX('EmiFact Stationary'!$E$4:$P$390,MATCH($W48&amp;$V48&amp;$X48,'EmiFact Stationary'!$C$4:$C$390&amp;'EmiFact Stationary'!$A$4:$A$390&amp;'EmiFact Stationary'!$D$4:$D$390,0),MATCH(AF$8,'EmiFact Stationary'!$E$2:$P$2,0)))</f>
        <v>-</v>
      </c>
      <c r="AG48" s="422">
        <f t="array" ref="AG48">IF($X48="Average value",AS48,INDEX('EmiFact Stationary'!$E$4:$P$390,MATCH($W48&amp;$V48&amp;$X48,'EmiFact Stationary'!$C$4:$C$390&amp;'EmiFact Stationary'!$A$4:$A$390&amp;'EmiFact Stationary'!$D$4:$D$390,0),MATCH(AG$8,'EmiFact Stationary'!$E$2:$P$2,0)))</f>
        <v>17</v>
      </c>
      <c r="AH48" s="422">
        <f t="array" ref="AH48">IF($X48="Average value",AT48,INDEX('EmiFact Stationary'!$E$4:$P$390,MATCH($W48&amp;$V48&amp;$X48,'EmiFact Stationary'!$C$4:$C$390&amp;'EmiFact Stationary'!$A$4:$A$390&amp;'EmiFact Stationary'!$D$4:$D$390,0),MATCH(AH$8,'EmiFact Stationary'!$E$2:$P$2,0)))</f>
        <v>12</v>
      </c>
      <c r="AI48" s="422">
        <f t="array" ref="AI48">IF($X48="Average value",AU48,INDEX('EmiFact Stationary'!$E$4:$P$390,MATCH($W48&amp;$V48&amp;$X48,'EmiFact Stationary'!$C$4:$C$390&amp;'EmiFact Stationary'!$A$4:$A$390&amp;'EmiFact Stationary'!$D$4:$D$390,0),MATCH(AI$8,'EmiFact Stationary'!$E$2:$P$2,0)))</f>
        <v>7</v>
      </c>
      <c r="AJ48" s="423">
        <f t="array" ref="AJ48">IF($X48="Average value",AV48,INDEX('EmiFact Stationary'!$E$4:$P$390,MATCH($W48&amp;$V48&amp;$X48,'EmiFact Stationary'!$C$4:$C$390&amp;'EmiFact Stationary'!$A$4:$A$390&amp;'EmiFact Stationary'!$D$4:$D$390,0),MATCH(AJ$8,'EmiFact Stationary'!$E$2:$P$2,0)))</f>
        <v>0.44800000000000001</v>
      </c>
      <c r="AK48" s="422">
        <f>IFERROR(AVERAGEIFS('EmiFact Stationary'!E$4:E$390,'EmiFact Stationary'!$C$4:$C$390,$W48,'EmiFact Stationary'!$A$4:$A$390,$V48),0)</f>
        <v>438</v>
      </c>
      <c r="AL48" s="422">
        <f>IFERROR(AVERAGEIFS('EmiFact Stationary'!F$4:F$390,'EmiFact Stationary'!$C$4:$C$390,$W48,'EmiFact Stationary'!$A$4:$A$390,$V48),0)</f>
        <v>183</v>
      </c>
      <c r="AM48" s="422">
        <f>IFERROR(AVERAGEIFS('EmiFact Stationary'!G$4:G$390,'EmiFact Stationary'!$C$4:$C$390,$W48,'EmiFact Stationary'!$A$4:$A$390,$V48),0)</f>
        <v>10</v>
      </c>
      <c r="AN48" s="422">
        <f>IFERROR(AVERAGEIFS('EmiFact Stationary'!H$4:H$390,'EmiFact Stationary'!$C$4:$C$390,$W48,'EmiFact Stationary'!$A$4:$A$390,$V48),0)</f>
        <v>10</v>
      </c>
      <c r="AO48" s="422">
        <f>IFERROR(AVERAGEIFS('EmiFact Stationary'!I$4:I$390,'EmiFact Stationary'!$C$4:$C$390,$W48,'EmiFact Stationary'!$A$4:$A$390,$V48),0)</f>
        <v>10</v>
      </c>
      <c r="AP48" s="422">
        <f>IFERROR(AVERAGEIFS('EmiFact Stationary'!J$4:J$390,'EmiFact Stationary'!$C$4:$C$390,$W48,'EmiFact Stationary'!$A$4:$A$390,$V48),0)</f>
        <v>94.04</v>
      </c>
      <c r="AQ48" s="422">
        <f>IFERROR(AVERAGEIFS('EmiFact Stationary'!K$4:K$390,'EmiFact Stationary'!$C$4:$C$390,$W48,'EmiFact Stationary'!$A$4:$A$390,$V48),0)</f>
        <v>1.5</v>
      </c>
      <c r="AR48" s="422">
        <f>IFERROR(AVERAGEIFS('EmiFact Stationary'!L$4:L$390,'EmiFact Stationary'!$C$4:$C$390,$W48,'EmiFact Stationary'!$A$4:$A$390,$V48),0)</f>
        <v>0</v>
      </c>
      <c r="AS48" s="422">
        <f>IFERROR(AVERAGEIFS('EmiFact Stationary'!M$4:M$390,'EmiFact Stationary'!$C$4:$C$390,$W48,'EmiFact Stationary'!$A$4:$A$390,$V48),0)</f>
        <v>17</v>
      </c>
      <c r="AT48" s="422">
        <f>IFERROR(AVERAGEIFS('EmiFact Stationary'!N$4:N$390,'EmiFact Stationary'!$C$4:$C$390,$W48,'EmiFact Stationary'!$A$4:$A$390,$V48),0)</f>
        <v>12</v>
      </c>
      <c r="AU48" s="422">
        <f>IFERROR(AVERAGEIFS('EmiFact Stationary'!O$4:O$390,'EmiFact Stationary'!$C$4:$C$390,$W48,'EmiFact Stationary'!$A$4:$A$390,$V48),0)</f>
        <v>7</v>
      </c>
      <c r="AV48" s="423">
        <f>IFERROR(AVERAGEIFS('EmiFact Stationary'!P$4:P$390,'EmiFact Stationary'!$C$4:$C$390,$W48,'EmiFact Stationary'!$A$4:$A$390,$V48),0)</f>
        <v>0.44800000000000001</v>
      </c>
      <c r="AW48" s="419">
        <f t="shared" si="4"/>
        <v>0</v>
      </c>
    </row>
    <row r="49" spans="19:50" ht="12.75" customHeight="1">
      <c r="S49" s="307" t="s">
        <v>882</v>
      </c>
      <c r="T49" s="307" t="s">
        <v>71</v>
      </c>
      <c r="U49" s="307">
        <f t="array" ref="U49">INDEX('EmiFact Stationary'!B35:B421,MATCH(Emis!V49&amp;Emis!W49&amp;Emis!X49,'EmiFact Stationary'!A35:A421&amp;'EmiFact Stationary'!C35:C421&amp;'EmiFact Stationary'!D35:D421,0))</f>
        <v>30600</v>
      </c>
      <c r="V49" s="388" t="s">
        <v>755</v>
      </c>
      <c r="W49" s="388" t="s">
        <v>743</v>
      </c>
      <c r="X49" s="388" t="s">
        <v>743</v>
      </c>
      <c r="Y49" s="425">
        <f t="array" ref="Y49">IF($X49="Average value",AK49,INDEX('EmiFact Stationary'!$E$4:$P$390,MATCH($W49&amp;$V49&amp;$X49,'EmiFact Stationary'!$C$4:$C$390&amp;'EmiFact Stationary'!$A$4:$A$390&amp;'EmiFact Stationary'!$D$4:$D$390,0),MATCH(Y$8,'EmiFact Stationary'!$E$2:$P$2,0)))</f>
        <v>605</v>
      </c>
      <c r="Z49" s="422">
        <f t="array" ref="Z49">IF($X49="Average value",AL49,INDEX('EmiFact Stationary'!$E$4:$P$390,MATCH($W49&amp;$V49&amp;$X49,'EmiFact Stationary'!$C$4:$C$390&amp;'EmiFact Stationary'!$A$4:$A$390&amp;'EmiFact Stationary'!$D$4:$D$390,0),MATCH(Z$8,'EmiFact Stationary'!$E$2:$P$2,0)))</f>
        <v>129</v>
      </c>
      <c r="AA49" s="422">
        <f t="array" ref="AA49">IF($X49="Average value",AM49,INDEX('EmiFact Stationary'!$E$4:$P$390,MATCH($W49&amp;$V49&amp;$X49,'EmiFact Stationary'!$C$4:$C$390&amp;'EmiFact Stationary'!$A$4:$A$390&amp;'EmiFact Stationary'!$D$4:$D$390,0),MATCH(AA$8,'EmiFact Stationary'!$E$2:$P$2,0)))</f>
        <v>25</v>
      </c>
      <c r="AB49" s="422">
        <f t="array" ref="AB49">IF($X49="Average value",AN49,INDEX('EmiFact Stationary'!$E$4:$P$390,MATCH($W49&amp;$V49&amp;$X49,'EmiFact Stationary'!$C$4:$C$390&amp;'EmiFact Stationary'!$A$4:$A$390&amp;'EmiFact Stationary'!$D$4:$D$390,0),MATCH(AB$8,'EmiFact Stationary'!$E$2:$P$2,0)))</f>
        <v>3</v>
      </c>
      <c r="AC49" s="422">
        <f t="array" ref="AC49">IF($X49="Average value",AO49,INDEX('EmiFact Stationary'!$E$4:$P$390,MATCH($W49&amp;$V49&amp;$X49,'EmiFact Stationary'!$C$4:$C$390&amp;'EmiFact Stationary'!$A$4:$A$390&amp;'EmiFact Stationary'!$D$4:$D$390,0),MATCH(AC$8,'EmiFact Stationary'!$E$2:$P$2,0)))</f>
        <v>66</v>
      </c>
      <c r="AD49" s="422">
        <f t="array" ref="AD49">IF($X49="Average value",AP49,INDEX('EmiFact Stationary'!$E$4:$P$390,MATCH($W49&amp;$V49&amp;$X49,'EmiFact Stationary'!$C$4:$C$390&amp;'EmiFact Stationary'!$A$4:$A$390&amp;'EmiFact Stationary'!$D$4:$D$390,0),MATCH(AD$8,'EmiFact Stationary'!$E$2:$P$2,0)))</f>
        <v>93</v>
      </c>
      <c r="AE49" s="422">
        <f t="array" ref="AE49">IF($X49="Average value",AQ49,INDEX('EmiFact Stationary'!$E$4:$P$390,MATCH($W49&amp;$V49&amp;$X49,'EmiFact Stationary'!$C$4:$C$390&amp;'EmiFact Stationary'!$A$4:$A$390&amp;'EmiFact Stationary'!$D$4:$D$390,0),MATCH(AE$8,'EmiFact Stationary'!$E$2:$P$2,0)))</f>
        <v>0.6</v>
      </c>
      <c r="AF49" s="422" t="str">
        <f t="array" ref="AF49">IF($X49="Average value",AR49,INDEX('EmiFact Stationary'!$E$4:$P$390,MATCH($W49&amp;$V49&amp;$X49,'EmiFact Stationary'!$C$4:$C$390&amp;'EmiFact Stationary'!$A$4:$A$390&amp;'EmiFact Stationary'!$D$4:$D$390,0),MATCH(AF$8,'EmiFact Stationary'!$E$2:$P$2,0)))</f>
        <v>-</v>
      </c>
      <c r="AG49" s="422">
        <f t="array" ref="AG49">IF($X49="Average value",AS49,INDEX('EmiFact Stationary'!$E$4:$P$390,MATCH($W49&amp;$V49&amp;$X49,'EmiFact Stationary'!$C$4:$C$390&amp;'EmiFact Stationary'!$A$4:$A$390&amp;'EmiFact Stationary'!$D$4:$D$390,0),MATCH(AG$8,'EmiFact Stationary'!$E$2:$P$2,0)))</f>
        <v>10</v>
      </c>
      <c r="AH49" s="422">
        <f t="array" ref="AH49">IF($X49="Average value",AT49,INDEX('EmiFact Stationary'!$E$4:$P$390,MATCH($W49&amp;$V49&amp;$X49,'EmiFact Stationary'!$C$4:$C$390&amp;'EmiFact Stationary'!$A$4:$A$390&amp;'EmiFact Stationary'!$D$4:$D$390,0),MATCH(AH$8,'EmiFact Stationary'!$E$2:$P$2,0)))</f>
        <v>7</v>
      </c>
      <c r="AI49" s="422">
        <f t="array" ref="AI49">IF($X49="Average value",AU49,INDEX('EmiFact Stationary'!$E$4:$P$390,MATCH($W49&amp;$V49&amp;$X49,'EmiFact Stationary'!$C$4:$C$390&amp;'EmiFact Stationary'!$A$4:$A$390&amp;'EmiFact Stationary'!$D$4:$D$390,0),MATCH(AI$8,'EmiFact Stationary'!$E$2:$P$2,0)))</f>
        <v>3</v>
      </c>
      <c r="AJ49" s="423">
        <f t="array" ref="AJ49">IF($X49="Average value",AV49,INDEX('EmiFact Stationary'!$E$4:$P$390,MATCH($W49&amp;$V49&amp;$X49,'EmiFact Stationary'!$C$4:$C$390&amp;'EmiFact Stationary'!$A$4:$A$390&amp;'EmiFact Stationary'!$D$4:$D$390,0),MATCH(AJ$8,'EmiFact Stationary'!$E$2:$P$2,0)))</f>
        <v>1.68</v>
      </c>
      <c r="AK49" s="422">
        <f>IFERROR(AVERAGEIFS('EmiFact Stationary'!E$4:E$390,'EmiFact Stationary'!$C$4:$C$390,$W49,'EmiFact Stationary'!$A$4:$A$390,$V49),0)</f>
        <v>605</v>
      </c>
      <c r="AL49" s="422">
        <f>IFERROR(AVERAGEIFS('EmiFact Stationary'!F$4:F$390,'EmiFact Stationary'!$C$4:$C$390,$W49,'EmiFact Stationary'!$A$4:$A$390,$V49),0)</f>
        <v>129</v>
      </c>
      <c r="AM49" s="422">
        <f>IFERROR(AVERAGEIFS('EmiFact Stationary'!G$4:G$390,'EmiFact Stationary'!$C$4:$C$390,$W49,'EmiFact Stationary'!$A$4:$A$390,$V49),0)</f>
        <v>25</v>
      </c>
      <c r="AN49" s="422">
        <f>IFERROR(AVERAGEIFS('EmiFact Stationary'!H$4:H$390,'EmiFact Stationary'!$C$4:$C$390,$W49,'EmiFact Stationary'!$A$4:$A$390,$V49),0)</f>
        <v>3</v>
      </c>
      <c r="AO49" s="422">
        <f>IFERROR(AVERAGEIFS('EmiFact Stationary'!I$4:I$390,'EmiFact Stationary'!$C$4:$C$390,$W49,'EmiFact Stationary'!$A$4:$A$390,$V49),0)</f>
        <v>66</v>
      </c>
      <c r="AP49" s="422">
        <f>IFERROR(AVERAGEIFS('EmiFact Stationary'!J$4:J$390,'EmiFact Stationary'!$C$4:$C$390,$W49,'EmiFact Stationary'!$A$4:$A$390,$V49),0)</f>
        <v>93</v>
      </c>
      <c r="AQ49" s="422">
        <f>IFERROR(AVERAGEIFS('EmiFact Stationary'!K$4:K$390,'EmiFact Stationary'!$C$4:$C$390,$W49,'EmiFact Stationary'!$A$4:$A$390,$V49),0)</f>
        <v>0.6</v>
      </c>
      <c r="AR49" s="422">
        <f>IFERROR(AVERAGEIFS('EmiFact Stationary'!L$4:L$390,'EmiFact Stationary'!$C$4:$C$390,$W49,'EmiFact Stationary'!$A$4:$A$390,$V49),0)</f>
        <v>0</v>
      </c>
      <c r="AS49" s="422">
        <f>IFERROR(AVERAGEIFS('EmiFact Stationary'!M$4:M$390,'EmiFact Stationary'!$C$4:$C$390,$W49,'EmiFact Stationary'!$A$4:$A$390,$V49),0)</f>
        <v>10</v>
      </c>
      <c r="AT49" s="422">
        <f>IFERROR(AVERAGEIFS('EmiFact Stationary'!N$4:N$390,'EmiFact Stationary'!$C$4:$C$390,$W49,'EmiFact Stationary'!$A$4:$A$390,$V49),0)</f>
        <v>7</v>
      </c>
      <c r="AU49" s="422">
        <f>IFERROR(AVERAGEIFS('EmiFact Stationary'!O$4:O$390,'EmiFact Stationary'!$C$4:$C$390,$W49,'EmiFact Stationary'!$A$4:$A$390,$V49),0)</f>
        <v>3</v>
      </c>
      <c r="AV49" s="423">
        <f>IFERROR(AVERAGEIFS('EmiFact Stationary'!P$4:P$390,'EmiFact Stationary'!$C$4:$C$390,$W49,'EmiFact Stationary'!$A$4:$A$390,$V49),0)</f>
        <v>1.68</v>
      </c>
      <c r="AW49" s="419">
        <f t="shared" si="4"/>
        <v>0</v>
      </c>
    </row>
    <row r="50" spans="19:50" ht="12.75" customHeight="1">
      <c r="S50" s="307" t="s">
        <v>882</v>
      </c>
      <c r="T50" s="307" t="s">
        <v>883</v>
      </c>
      <c r="U50" s="307">
        <f t="array" ref="U50">INDEX('EmiFact Stationary'!B36:B422,MATCH(Emis!V50&amp;Emis!W50&amp;Emis!X50,'EmiFact Stationary'!A36:A422&amp;'EmiFact Stationary'!C36:C422&amp;'EmiFact Stationary'!D36:D422,0))</f>
        <v>30600</v>
      </c>
      <c r="V50" s="388" t="s">
        <v>759</v>
      </c>
      <c r="W50" s="388" t="s">
        <v>743</v>
      </c>
      <c r="X50" s="388" t="s">
        <v>743</v>
      </c>
      <c r="Y50" s="425">
        <f t="array" ref="Y50">IF($X50="Average value",AK50,INDEX('EmiFact Stationary'!$E$4:$P$390,MATCH($W50&amp;$V50&amp;$X50,'EmiFact Stationary'!$C$4:$C$390&amp;'EmiFact Stationary'!$A$4:$A$390&amp;'EmiFact Stationary'!$D$4:$D$390,0),MATCH(Y$8,'EmiFact Stationary'!$E$2:$P$2,0)))</f>
        <v>11</v>
      </c>
      <c r="Z50" s="422">
        <f t="array" ref="Z50">IF($X50="Average value",AL50,INDEX('EmiFact Stationary'!$E$4:$P$390,MATCH($W50&amp;$V50&amp;$X50,'EmiFact Stationary'!$C$4:$C$390&amp;'EmiFact Stationary'!$A$4:$A$390&amp;'EmiFact Stationary'!$D$4:$D$390,0),MATCH(Z$8,'EmiFact Stationary'!$E$2:$P$2,0)))</f>
        <v>90</v>
      </c>
      <c r="AA50" s="422">
        <f t="array" ref="AA50">IF($X50="Average value",AM50,INDEX('EmiFact Stationary'!$E$4:$P$390,MATCH($W50&amp;$V50&amp;$X50,'EmiFact Stationary'!$C$4:$C$390&amp;'EmiFact Stationary'!$A$4:$A$390&amp;'EmiFact Stationary'!$D$4:$D$390,0),MATCH(AA$8,'EmiFact Stationary'!$E$2:$P$2,0)))</f>
        <v>141</v>
      </c>
      <c r="AB50" s="422">
        <f t="array" ref="AB50">IF($X50="Average value",AN50,INDEX('EmiFact Stationary'!$E$4:$P$390,MATCH($W50&amp;$V50&amp;$X50,'EmiFact Stationary'!$C$4:$C$390&amp;'EmiFact Stationary'!$A$4:$A$390&amp;'EmiFact Stationary'!$D$4:$D$390,0),MATCH(AB$8,'EmiFact Stationary'!$E$2:$P$2,0)))</f>
        <v>11</v>
      </c>
      <c r="AC50" s="422">
        <f t="array" ref="AC50">IF($X50="Average value",AO50,INDEX('EmiFact Stationary'!$E$4:$P$390,MATCH($W50&amp;$V50&amp;$X50,'EmiFact Stationary'!$C$4:$C$390&amp;'EmiFact Stationary'!$A$4:$A$390&amp;'EmiFact Stationary'!$D$4:$D$390,0),MATCH(AC$8,'EmiFact Stationary'!$E$2:$P$2,0)))</f>
        <v>240</v>
      </c>
      <c r="AD50" s="422">
        <f t="array" ref="AD50">IF($X50="Average value",AP50,INDEX('EmiFact Stationary'!$E$4:$P$390,MATCH($W50&amp;$V50&amp;$X50,'EmiFact Stationary'!$C$4:$C$390&amp;'EmiFact Stationary'!$A$4:$A$390&amp;'EmiFact Stationary'!$D$4:$D$390,0),MATCH(AD$8,'EmiFact Stationary'!$E$2:$P$2,0)))</f>
        <v>112</v>
      </c>
      <c r="AE50" s="422">
        <f t="array" ref="AE50">IF($X50="Average value",AQ50,INDEX('EmiFact Stationary'!$E$4:$P$390,MATCH($W50&amp;$V50&amp;$X50,'EmiFact Stationary'!$C$4:$C$390&amp;'EmiFact Stationary'!$A$4:$A$390&amp;'EmiFact Stationary'!$D$4:$D$390,0),MATCH(AE$8,'EmiFact Stationary'!$E$2:$P$2,0)))</f>
        <v>4</v>
      </c>
      <c r="AF50" s="422">
        <f t="array" ref="AF50">IF($X50="Average value",AR50,INDEX('EmiFact Stationary'!$E$4:$P$390,MATCH($W50&amp;$V50&amp;$X50,'EmiFact Stationary'!$C$4:$C$390&amp;'EmiFact Stationary'!$A$4:$A$390&amp;'EmiFact Stationary'!$D$4:$D$390,0),MATCH(AF$8,'EmiFact Stationary'!$E$2:$P$2,0)))</f>
        <v>37</v>
      </c>
      <c r="AG50" s="422">
        <f t="array" ref="AG50">IF($X50="Average value",AS50,INDEX('EmiFact Stationary'!$E$4:$P$390,MATCH($W50&amp;$V50&amp;$X50,'EmiFact Stationary'!$C$4:$C$390&amp;'EmiFact Stationary'!$A$4:$A$390&amp;'EmiFact Stationary'!$D$4:$D$390,0),MATCH(AG$8,'EmiFact Stationary'!$E$2:$P$2,0)))</f>
        <v>19</v>
      </c>
      <c r="AH50" s="422">
        <f t="array" ref="AH50">IF($X50="Average value",AT50,INDEX('EmiFact Stationary'!$E$4:$P$390,MATCH($W50&amp;$V50&amp;$X50,'EmiFact Stationary'!$C$4:$C$390&amp;'EmiFact Stationary'!$A$4:$A$390&amp;'EmiFact Stationary'!$D$4:$D$390,0),MATCH(AH$8,'EmiFact Stationary'!$E$2:$P$2,0)))</f>
        <v>13</v>
      </c>
      <c r="AI50" s="422">
        <f t="array" ref="AI50">IF($X50="Average value",AU50,INDEX('EmiFact Stationary'!$E$4:$P$390,MATCH($W50&amp;$V50&amp;$X50,'EmiFact Stationary'!$C$4:$C$390&amp;'EmiFact Stationary'!$A$4:$A$390&amp;'EmiFact Stationary'!$D$4:$D$390,0),MATCH(AI$8,'EmiFact Stationary'!$E$2:$P$2,0)))</f>
        <v>10</v>
      </c>
      <c r="AJ50" s="423">
        <f t="array" ref="AJ50">IF($X50="Average value",AV50,INDEX('EmiFact Stationary'!$E$4:$P$390,MATCH($W50&amp;$V50&amp;$X50,'EmiFact Stationary'!$C$4:$C$390&amp;'EmiFact Stationary'!$A$4:$A$390&amp;'EmiFact Stationary'!$D$4:$D$390,0),MATCH(AJ$8,'EmiFact Stationary'!$E$2:$P$2,0)))</f>
        <v>2.8</v>
      </c>
      <c r="AK50" s="422">
        <f>IFERROR(AVERAGEIFS('EmiFact Stationary'!E$4:E$390,'EmiFact Stationary'!$C$4:$C$390,$W50,'EmiFact Stationary'!$A$4:$A$390,$V50),0)</f>
        <v>11</v>
      </c>
      <c r="AL50" s="422">
        <f>IFERROR(AVERAGEIFS('EmiFact Stationary'!F$4:F$390,'EmiFact Stationary'!$C$4:$C$390,$W50,'EmiFact Stationary'!$A$4:$A$390,$V50),0)</f>
        <v>90</v>
      </c>
      <c r="AM50" s="422">
        <f>IFERROR(AVERAGEIFS('EmiFact Stationary'!G$4:G$390,'EmiFact Stationary'!$C$4:$C$390,$W50,'EmiFact Stationary'!$A$4:$A$390,$V50),0)</f>
        <v>141</v>
      </c>
      <c r="AN50" s="422">
        <f>IFERROR(AVERAGEIFS('EmiFact Stationary'!H$4:H$390,'EmiFact Stationary'!$C$4:$C$390,$W50,'EmiFact Stationary'!$A$4:$A$390,$V50),0)</f>
        <v>11</v>
      </c>
      <c r="AO50" s="422">
        <f>IFERROR(AVERAGEIFS('EmiFact Stationary'!I$4:I$390,'EmiFact Stationary'!$C$4:$C$390,$W50,'EmiFact Stationary'!$A$4:$A$390,$V50),0)</f>
        <v>240</v>
      </c>
      <c r="AP50" s="422">
        <f>IFERROR(AVERAGEIFS('EmiFact Stationary'!J$4:J$390,'EmiFact Stationary'!$C$4:$C$390,$W50,'EmiFact Stationary'!$A$4:$A$390,$V50),0)</f>
        <v>112</v>
      </c>
      <c r="AQ50" s="422">
        <f>IFERROR(AVERAGEIFS('EmiFact Stationary'!K$4:K$390,'EmiFact Stationary'!$C$4:$C$390,$W50,'EmiFact Stationary'!$A$4:$A$390,$V50),0)</f>
        <v>4</v>
      </c>
      <c r="AR50" s="422">
        <f>IFERROR(AVERAGEIFS('EmiFact Stationary'!L$4:L$390,'EmiFact Stationary'!$C$4:$C$390,$W50,'EmiFact Stationary'!$A$4:$A$390,$V50),0)</f>
        <v>37</v>
      </c>
      <c r="AS50" s="422">
        <f>IFERROR(AVERAGEIFS('EmiFact Stationary'!M$4:M$390,'EmiFact Stationary'!$C$4:$C$390,$W50,'EmiFact Stationary'!$A$4:$A$390,$V50),0)</f>
        <v>19</v>
      </c>
      <c r="AT50" s="422">
        <f>IFERROR(AVERAGEIFS('EmiFact Stationary'!N$4:N$390,'EmiFact Stationary'!$C$4:$C$390,$W50,'EmiFact Stationary'!$A$4:$A$390,$V50),0)</f>
        <v>13</v>
      </c>
      <c r="AU50" s="422">
        <f>IFERROR(AVERAGEIFS('EmiFact Stationary'!O$4:O$390,'EmiFact Stationary'!$C$4:$C$390,$W50,'EmiFact Stationary'!$A$4:$A$390,$V50),0)</f>
        <v>10</v>
      </c>
      <c r="AV50" s="423">
        <f>IFERROR(AVERAGEIFS('EmiFact Stationary'!P$4:P$390,'EmiFact Stationary'!$C$4:$C$390,$W50,'EmiFact Stationary'!$A$4:$A$390,$V50),0)</f>
        <v>2.8</v>
      </c>
      <c r="AW50" s="419">
        <f t="shared" ref="AW50:AW64" si="5">SUM(Y50:AJ50)-SUM(AK50:AV50)</f>
        <v>0</v>
      </c>
    </row>
    <row r="51" spans="19:50" ht="12.75" customHeight="1">
      <c r="S51" s="307" t="s">
        <v>882</v>
      </c>
      <c r="T51" s="307" t="s">
        <v>880</v>
      </c>
      <c r="U51" s="307">
        <f t="array" ref="U51">INDEX('EmiFact Stationary'!B37:B423,MATCH(Emis!V51&amp;Emis!W51&amp;Emis!X51,'EmiFact Stationary'!A37:A423&amp;'EmiFact Stationary'!C37:C423&amp;'EmiFact Stationary'!D37:D423,0))</f>
        <v>30600</v>
      </c>
      <c r="V51" s="388" t="s">
        <v>761</v>
      </c>
      <c r="W51" s="388" t="s">
        <v>743</v>
      </c>
      <c r="X51" s="388" t="s">
        <v>743</v>
      </c>
      <c r="Y51" s="425">
        <f t="array" ref="Y51">IF($X51="Average value",AK51,INDEX('EmiFact Stationary'!$E$4:$P$390,MATCH($W51&amp;$V51&amp;$X51,'EmiFact Stationary'!$C$4:$C$390&amp;'EmiFact Stationary'!$A$4:$A$390&amp;'EmiFact Stationary'!$D$4:$D$390,0),MATCH(Y$8,'EmiFact Stationary'!$E$2:$P$2,0)))</f>
        <v>14</v>
      </c>
      <c r="Z51" s="422">
        <f t="array" ref="Z51">IF($X51="Average value",AL51,INDEX('EmiFact Stationary'!$E$4:$P$390,MATCH($W51&amp;$V51&amp;$X51,'EmiFact Stationary'!$C$4:$C$390&amp;'EmiFact Stationary'!$A$4:$A$390&amp;'EmiFact Stationary'!$D$4:$D$390,0),MATCH(Z$8,'EmiFact Stationary'!$E$2:$P$2,0)))</f>
        <v>164</v>
      </c>
      <c r="AA51" s="422">
        <f t="array" ref="AA51">IF($X51="Average value",AM51,INDEX('EmiFact Stationary'!$E$4:$P$390,MATCH($W51&amp;$V51&amp;$X51,'EmiFact Stationary'!$C$4:$C$390&amp;'EmiFact Stationary'!$A$4:$A$390&amp;'EmiFact Stationary'!$D$4:$D$390,0),MATCH(AA$8,'EmiFact Stationary'!$E$2:$P$2,0)))</f>
        <v>0.56000000000000005</v>
      </c>
      <c r="AB51" s="422">
        <f t="array" ref="AB51">IF($X51="Average value",AN51,INDEX('EmiFact Stationary'!$E$4:$P$390,MATCH($W51&amp;$V51&amp;$X51,'EmiFact Stationary'!$C$4:$C$390&amp;'EmiFact Stationary'!$A$4:$A$390&amp;'EmiFact Stationary'!$D$4:$D$390,0),MATCH(AB$8,'EmiFact Stationary'!$E$2:$P$2,0)))</f>
        <v>30</v>
      </c>
      <c r="AC51" s="422">
        <f t="array" ref="AC51">IF($X51="Average value",AO51,INDEX('EmiFact Stationary'!$E$4:$P$390,MATCH($W51&amp;$V51&amp;$X51,'EmiFact Stationary'!$C$4:$C$390&amp;'EmiFact Stationary'!$A$4:$A$390&amp;'EmiFact Stationary'!$D$4:$D$390,0),MATCH(AC$8,'EmiFact Stationary'!$E$2:$P$2,0)))</f>
        <v>10</v>
      </c>
      <c r="AD51" s="422" t="str">
        <f t="array" ref="AD51">IF($X51="Average value",AP51,INDEX('EmiFact Stationary'!$E$4:$P$390,MATCH($W51&amp;$V51&amp;$X51,'EmiFact Stationary'!$C$4:$C$390&amp;'EmiFact Stationary'!$A$4:$A$390&amp;'EmiFact Stationary'!$D$4:$D$390,0),MATCH(AD$8,'EmiFact Stationary'!$E$2:$P$2,0)))</f>
        <v>63.3 + 42.5</v>
      </c>
      <c r="AE51" s="422">
        <f t="array" ref="AE51">IF($X51="Average value",AQ51,INDEX('EmiFact Stationary'!$E$4:$P$390,MATCH($W51&amp;$V51&amp;$X51,'EmiFact Stationary'!$C$4:$C$390&amp;'EmiFact Stationary'!$A$4:$A$390&amp;'EmiFact Stationary'!$D$4:$D$390,0),MATCH(AE$8,'EmiFact Stationary'!$E$2:$P$2,0)))</f>
        <v>4</v>
      </c>
      <c r="AF51" s="422" t="str">
        <f t="array" ref="AF51">IF($X51="Average value",AR51,INDEX('EmiFact Stationary'!$E$4:$P$390,MATCH($W51&amp;$V51&amp;$X51,'EmiFact Stationary'!$C$4:$C$390&amp;'EmiFact Stationary'!$A$4:$A$390&amp;'EmiFact Stationary'!$D$4:$D$390,0),MATCH(AF$8,'EmiFact Stationary'!$E$2:$P$2,0)))</f>
        <v>-</v>
      </c>
      <c r="AG51" s="422">
        <f t="array" ref="AG51">IF($X51="Average value",AS51,INDEX('EmiFact Stationary'!$E$4:$P$390,MATCH($W51&amp;$V51&amp;$X51,'EmiFact Stationary'!$C$4:$C$390&amp;'EmiFact Stationary'!$A$4:$A$390&amp;'EmiFact Stationary'!$D$4:$D$390,0),MATCH(AG$8,'EmiFact Stationary'!$E$2:$P$2,0)))</f>
        <v>4.2</v>
      </c>
      <c r="AH51" s="422">
        <f t="array" ref="AH51">IF($X51="Average value",AT51,INDEX('EmiFact Stationary'!$E$4:$P$390,MATCH($W51&amp;$V51&amp;$X51,'EmiFact Stationary'!$C$4:$C$390&amp;'EmiFact Stationary'!$A$4:$A$390&amp;'EmiFact Stationary'!$D$4:$D$390,0),MATCH(AH$8,'EmiFact Stationary'!$E$2:$P$2,0)))</f>
        <v>3.2</v>
      </c>
      <c r="AI51" s="422">
        <f t="array" ref="AI51">IF($X51="Average value",AU51,INDEX('EmiFact Stationary'!$E$4:$P$390,MATCH($W51&amp;$V51&amp;$X51,'EmiFact Stationary'!$C$4:$C$390&amp;'EmiFact Stationary'!$A$4:$A$390&amp;'EmiFact Stationary'!$D$4:$D$390,0),MATCH(AI$8,'EmiFact Stationary'!$E$2:$P$2,0)))</f>
        <v>2.1</v>
      </c>
      <c r="AJ51" s="423">
        <f t="array" ref="AJ51">IF($X51="Average value",AV51,INDEX('EmiFact Stationary'!$E$4:$P$390,MATCH($W51&amp;$V51&amp;$X51,'EmiFact Stationary'!$C$4:$C$390&amp;'EmiFact Stationary'!$A$4:$A$390&amp;'EmiFact Stationary'!$D$4:$D$390,0),MATCH(AJ$8,'EmiFact Stationary'!$E$2:$P$2,0)))</f>
        <v>7.3499999999999996E-2</v>
      </c>
      <c r="AK51" s="422">
        <f>IFERROR(AVERAGEIFS('EmiFact Stationary'!E$4:E$390,'EmiFact Stationary'!$C$4:$C$390,$W51,'EmiFact Stationary'!$A$4:$A$390,$V51),0)</f>
        <v>14</v>
      </c>
      <c r="AL51" s="422">
        <f>IFERROR(AVERAGEIFS('EmiFact Stationary'!F$4:F$390,'EmiFact Stationary'!$C$4:$C$390,$W51,'EmiFact Stationary'!$A$4:$A$390,$V51),0)</f>
        <v>164</v>
      </c>
      <c r="AM51" s="422">
        <f>IFERROR(AVERAGEIFS('EmiFact Stationary'!G$4:G$390,'EmiFact Stationary'!$C$4:$C$390,$W51,'EmiFact Stationary'!$A$4:$A$390,$V51),0)</f>
        <v>0.56000000000000005</v>
      </c>
      <c r="AN51" s="422">
        <f>IFERROR(AVERAGEIFS('EmiFact Stationary'!H$4:H$390,'EmiFact Stationary'!$C$4:$C$390,$W51,'EmiFact Stationary'!$A$4:$A$390,$V51),0)</f>
        <v>30</v>
      </c>
      <c r="AO51" s="422">
        <f>IFERROR(AVERAGEIFS('EmiFact Stationary'!I$4:I$390,'EmiFact Stationary'!$C$4:$C$390,$W51,'EmiFact Stationary'!$A$4:$A$390,$V51),0)</f>
        <v>10</v>
      </c>
      <c r="AP51" s="422">
        <f>IFERROR(AVERAGEIFS('EmiFact Stationary'!J$4:J$390,'EmiFact Stationary'!$C$4:$C$390,$W51,'EmiFact Stationary'!$A$4:$A$390,$V51),0)</f>
        <v>0</v>
      </c>
      <c r="AQ51" s="422">
        <f>IFERROR(AVERAGEIFS('EmiFact Stationary'!K$4:K$390,'EmiFact Stationary'!$C$4:$C$390,$W51,'EmiFact Stationary'!$A$4:$A$390,$V51),0)</f>
        <v>4</v>
      </c>
      <c r="AR51" s="422">
        <f>IFERROR(AVERAGEIFS('EmiFact Stationary'!L$4:L$390,'EmiFact Stationary'!$C$4:$C$390,$W51,'EmiFact Stationary'!$A$4:$A$390,$V51),0)</f>
        <v>0</v>
      </c>
      <c r="AS51" s="422">
        <f>IFERROR(AVERAGEIFS('EmiFact Stationary'!M$4:M$390,'EmiFact Stationary'!$C$4:$C$390,$W51,'EmiFact Stationary'!$A$4:$A$390,$V51),0)</f>
        <v>4.2</v>
      </c>
      <c r="AT51" s="422">
        <f>IFERROR(AVERAGEIFS('EmiFact Stationary'!N$4:N$390,'EmiFact Stationary'!$C$4:$C$390,$W51,'EmiFact Stationary'!$A$4:$A$390,$V51),0)</f>
        <v>3.2</v>
      </c>
      <c r="AU51" s="422">
        <f>IFERROR(AVERAGEIFS('EmiFact Stationary'!O$4:O$390,'EmiFact Stationary'!$C$4:$C$390,$W51,'EmiFact Stationary'!$A$4:$A$390,$V51),0)</f>
        <v>2.1</v>
      </c>
      <c r="AV51" s="423">
        <f>IFERROR(AVERAGEIFS('EmiFact Stationary'!P$4:P$390,'EmiFact Stationary'!$C$4:$C$390,$W51,'EmiFact Stationary'!$A$4:$A$390,$V51),0)</f>
        <v>7.3499999999999996E-2</v>
      </c>
      <c r="AW51" s="419">
        <f t="shared" si="5"/>
        <v>0</v>
      </c>
    </row>
    <row r="52" spans="19:50" ht="12.75" customHeight="1">
      <c r="S52" s="307" t="s">
        <v>882</v>
      </c>
      <c r="T52" s="307" t="s">
        <v>876</v>
      </c>
      <c r="U52" s="307">
        <f t="array" ref="U52">INDEX('EmiFact Stationary'!B38:B424,MATCH(Emis!V52&amp;Emis!W52&amp;Emis!X52,'EmiFact Stationary'!A38:A424&amp;'EmiFact Stationary'!C38:C424&amp;'EmiFact Stationary'!D38:D424,0))</f>
        <v>30600</v>
      </c>
      <c r="V52" s="388" t="s">
        <v>765</v>
      </c>
      <c r="W52" s="388" t="s">
        <v>743</v>
      </c>
      <c r="X52" s="388" t="s">
        <v>743</v>
      </c>
      <c r="Y52" s="425">
        <f t="array" ref="Y52">IF($X52="Average value",AK52,INDEX('EmiFact Stationary'!$E$4:$P$390,MATCH($W52&amp;$V52&amp;$X52,'EmiFact Stationary'!$C$4:$C$390&amp;'EmiFact Stationary'!$A$4:$A$390&amp;'EmiFact Stationary'!$D$4:$D$390,0),MATCH(Y$8,'EmiFact Stationary'!$E$2:$P$2,0)))</f>
        <v>344</v>
      </c>
      <c r="Z52" s="422">
        <f t="array" ref="Z52">IF($X52="Average value",AL52,INDEX('EmiFact Stationary'!$E$4:$P$390,MATCH($W52&amp;$V52&amp;$X52,'EmiFact Stationary'!$C$4:$C$390&amp;'EmiFact Stationary'!$A$4:$A$390&amp;'EmiFact Stationary'!$D$4:$D$390,0),MATCH(Z$8,'EmiFact Stationary'!$E$2:$P$2,0)))</f>
        <v>129</v>
      </c>
      <c r="AA52" s="422">
        <f t="array" ref="AA52">IF($X52="Average value",AM52,INDEX('EmiFact Stationary'!$E$4:$P$390,MATCH($W52&amp;$V52&amp;$X52,'EmiFact Stationary'!$C$4:$C$390&amp;'EmiFact Stationary'!$A$4:$A$390&amp;'EmiFact Stationary'!$D$4:$D$390,0),MATCH(AA$8,'EmiFact Stationary'!$E$2:$P$2,0)))</f>
        <v>0.8</v>
      </c>
      <c r="AB52" s="422">
        <f t="array" ref="AB52">IF($X52="Average value",AN52,INDEX('EmiFact Stationary'!$E$4:$P$390,MATCH($W52&amp;$V52&amp;$X52,'EmiFact Stationary'!$C$4:$C$390&amp;'EmiFact Stationary'!$A$4:$A$390&amp;'EmiFact Stationary'!$D$4:$D$390,0),MATCH(AB$8,'EmiFact Stationary'!$E$2:$P$2,0)))</f>
        <v>1.3</v>
      </c>
      <c r="AC52" s="422">
        <f t="array" ref="AC52">IF($X52="Average value",AO52,INDEX('EmiFact Stationary'!$E$4:$P$390,MATCH($W52&amp;$V52&amp;$X52,'EmiFact Stationary'!$C$4:$C$390&amp;'EmiFact Stationary'!$A$4:$A$390&amp;'EmiFact Stationary'!$D$4:$D$390,0),MATCH(AC$8,'EmiFact Stationary'!$E$2:$P$2,0)))</f>
        <v>2.8</v>
      </c>
      <c r="AD52" s="422">
        <f t="array" ref="AD52">IF($X52="Average value",AP52,INDEX('EmiFact Stationary'!$E$4:$P$390,MATCH($W52&amp;$V52&amp;$X52,'EmiFact Stationary'!$C$4:$C$390&amp;'EmiFact Stationary'!$A$4:$A$390&amp;'EmiFact Stationary'!$D$4:$D$390,0),MATCH(AD$8,'EmiFact Stationary'!$E$2:$P$2,0)))</f>
        <v>79.42</v>
      </c>
      <c r="AE52" s="422">
        <f t="array" ref="AE52">IF($X52="Average value",AQ52,INDEX('EmiFact Stationary'!$E$4:$P$390,MATCH($W52&amp;$V52&amp;$X52,'EmiFact Stationary'!$C$4:$C$390&amp;'EmiFact Stationary'!$A$4:$A$390&amp;'EmiFact Stationary'!$D$4:$D$390,0),MATCH(AE$8,'EmiFact Stationary'!$E$2:$P$2,0)))</f>
        <v>5</v>
      </c>
      <c r="AF52" s="422" t="str">
        <f t="array" ref="AF52">IF($X52="Average value",AR52,INDEX('EmiFact Stationary'!$E$4:$P$390,MATCH($W52&amp;$V52&amp;$X52,'EmiFact Stationary'!$C$4:$C$390&amp;'EmiFact Stationary'!$A$4:$A$390&amp;'EmiFact Stationary'!$D$4:$D$390,0),MATCH(AF$8,'EmiFact Stationary'!$E$2:$P$2,0)))</f>
        <v>-</v>
      </c>
      <c r="AG52" s="422">
        <f t="array" ref="AG52">IF($X52="Average value",AS52,INDEX('EmiFact Stationary'!$E$4:$P$390,MATCH($W52&amp;$V52&amp;$X52,'EmiFact Stationary'!$C$4:$C$390&amp;'EmiFact Stationary'!$A$4:$A$390&amp;'EmiFact Stationary'!$D$4:$D$390,0),MATCH(AG$8,'EmiFact Stationary'!$E$2:$P$2,0)))</f>
        <v>9.5</v>
      </c>
      <c r="AH52" s="422">
        <f t="array" ref="AH52">IF($X52="Average value",AT52,INDEX('EmiFact Stationary'!$E$4:$P$390,MATCH($W52&amp;$V52&amp;$X52,'EmiFact Stationary'!$C$4:$C$390&amp;'EmiFact Stationary'!$A$4:$A$390&amp;'EmiFact Stationary'!$D$4:$D$390,0),MATCH(AH$8,'EmiFact Stationary'!$E$2:$P$2,0)))</f>
        <v>7.1</v>
      </c>
      <c r="AI52" s="422">
        <f t="array" ref="AI52">IF($X52="Average value",AU52,INDEX('EmiFact Stationary'!$E$4:$P$390,MATCH($W52&amp;$V52&amp;$X52,'EmiFact Stationary'!$C$4:$C$390&amp;'EmiFact Stationary'!$A$4:$A$390&amp;'EmiFact Stationary'!$D$4:$D$390,0),MATCH(AI$8,'EmiFact Stationary'!$E$2:$P$2,0)))</f>
        <v>4.8</v>
      </c>
      <c r="AJ52" s="423">
        <f t="array" ref="AJ52">IF($X52="Average value",AV52,INDEX('EmiFact Stationary'!$E$4:$P$390,MATCH($W52&amp;$V52&amp;$X52,'EmiFact Stationary'!$C$4:$C$390&amp;'EmiFact Stationary'!$A$4:$A$390&amp;'EmiFact Stationary'!$D$4:$D$390,0),MATCH(AJ$8,'EmiFact Stationary'!$E$2:$P$2,0)))</f>
        <v>2.6880000000000002</v>
      </c>
      <c r="AK52" s="422">
        <f>IFERROR(AVERAGEIFS('EmiFact Stationary'!E$4:E$390,'EmiFact Stationary'!$C$4:$C$390,$W52,'EmiFact Stationary'!$A$4:$A$390,$V52),0)</f>
        <v>344</v>
      </c>
      <c r="AL52" s="422">
        <f>IFERROR(AVERAGEIFS('EmiFact Stationary'!F$4:F$390,'EmiFact Stationary'!$C$4:$C$390,$W52,'EmiFact Stationary'!$A$4:$A$390,$V52),0)</f>
        <v>129</v>
      </c>
      <c r="AM52" s="422">
        <f>IFERROR(AVERAGEIFS('EmiFact Stationary'!G$4:G$390,'EmiFact Stationary'!$C$4:$C$390,$W52,'EmiFact Stationary'!$A$4:$A$390,$V52),0)</f>
        <v>0.8</v>
      </c>
      <c r="AN52" s="422">
        <f>IFERROR(AVERAGEIFS('EmiFact Stationary'!H$4:H$390,'EmiFact Stationary'!$C$4:$C$390,$W52,'EmiFact Stationary'!$A$4:$A$390,$V52),0)</f>
        <v>1.3</v>
      </c>
      <c r="AO52" s="422">
        <f>IFERROR(AVERAGEIFS('EmiFact Stationary'!I$4:I$390,'EmiFact Stationary'!$C$4:$C$390,$W52,'EmiFact Stationary'!$A$4:$A$390,$V52),0)</f>
        <v>2.8</v>
      </c>
      <c r="AP52" s="422">
        <f>IFERROR(AVERAGEIFS('EmiFact Stationary'!J$4:J$390,'EmiFact Stationary'!$C$4:$C$390,$W52,'EmiFact Stationary'!$A$4:$A$390,$V52),0)</f>
        <v>79.42</v>
      </c>
      <c r="AQ52" s="422">
        <f>IFERROR(AVERAGEIFS('EmiFact Stationary'!K$4:K$390,'EmiFact Stationary'!$C$4:$C$390,$W52,'EmiFact Stationary'!$A$4:$A$390,$V52),0)</f>
        <v>5</v>
      </c>
      <c r="AR52" s="422">
        <f>IFERROR(AVERAGEIFS('EmiFact Stationary'!L$4:L$390,'EmiFact Stationary'!$C$4:$C$390,$W52,'EmiFact Stationary'!$A$4:$A$390,$V52),0)</f>
        <v>0</v>
      </c>
      <c r="AS52" s="422">
        <f>IFERROR(AVERAGEIFS('EmiFact Stationary'!M$4:M$390,'EmiFact Stationary'!$C$4:$C$390,$W52,'EmiFact Stationary'!$A$4:$A$390,$V52),0)</f>
        <v>9.5</v>
      </c>
      <c r="AT52" s="422">
        <f>IFERROR(AVERAGEIFS('EmiFact Stationary'!N$4:N$390,'EmiFact Stationary'!$C$4:$C$390,$W52,'EmiFact Stationary'!$A$4:$A$390,$V52),0)</f>
        <v>7.1</v>
      </c>
      <c r="AU52" s="422">
        <f>IFERROR(AVERAGEIFS('EmiFact Stationary'!O$4:O$390,'EmiFact Stationary'!$C$4:$C$390,$W52,'EmiFact Stationary'!$A$4:$A$390,$V52),0)</f>
        <v>4.8</v>
      </c>
      <c r="AV52" s="423">
        <f>IFERROR(AVERAGEIFS('EmiFact Stationary'!P$4:P$390,'EmiFact Stationary'!$C$4:$C$390,$W52,'EmiFact Stationary'!$A$4:$A$390,$V52),0)</f>
        <v>2.6880000000000002</v>
      </c>
      <c r="AW52" s="419">
        <f t="shared" si="5"/>
        <v>0</v>
      </c>
    </row>
    <row r="53" spans="19:50" ht="12.75" customHeight="1">
      <c r="S53" s="307" t="s">
        <v>882</v>
      </c>
      <c r="T53" s="307" t="s">
        <v>71</v>
      </c>
      <c r="U53" s="307">
        <f t="array" ref="U53">INDEX('EmiFact Stationary'!B39:B425,MATCH(Emis!V53&amp;Emis!W53&amp;Emis!X53,'EmiFact Stationary'!A39:A425&amp;'EmiFact Stationary'!C39:C425&amp;'EmiFact Stationary'!D39:D425,0))</f>
        <v>30600</v>
      </c>
      <c r="V53" s="388" t="s">
        <v>769</v>
      </c>
      <c r="W53" s="388" t="s">
        <v>743</v>
      </c>
      <c r="X53" s="388" t="s">
        <v>743</v>
      </c>
      <c r="Y53" s="425">
        <f t="array" ref="Y53">IF($X53="Average value",AK53,INDEX('EmiFact Stationary'!$E$4:$P$390,MATCH($W53&amp;$V53&amp;$X53,'EmiFact Stationary'!$C$4:$C$390&amp;'EmiFact Stationary'!$A$4:$A$390&amp;'EmiFact Stationary'!$D$4:$D$390,0),MATCH(Y$8,'EmiFact Stationary'!$E$2:$P$2,0)))</f>
        <v>6.7</v>
      </c>
      <c r="Z53" s="422">
        <f t="array" ref="Z53">IF($X53="Average value",AL53,INDEX('EmiFact Stationary'!$E$4:$P$390,MATCH($W53&amp;$V53&amp;$X53,'EmiFact Stationary'!$C$4:$C$390&amp;'EmiFact Stationary'!$A$4:$A$390&amp;'EmiFact Stationary'!$D$4:$D$390,0),MATCH(Z$8,'EmiFact Stationary'!$E$2:$P$2,0)))</f>
        <v>130</v>
      </c>
      <c r="AA53" s="422">
        <f t="array" ref="AA53">IF($X53="Average value",AM53,INDEX('EmiFact Stationary'!$E$4:$P$390,MATCH($W53&amp;$V53&amp;$X53,'EmiFact Stationary'!$C$4:$C$390&amp;'EmiFact Stationary'!$A$4:$A$390&amp;'EmiFact Stationary'!$D$4:$D$390,0),MATCH(AA$8,'EmiFact Stationary'!$E$2:$P$2,0)))</f>
        <v>0.8</v>
      </c>
      <c r="AB53" s="422">
        <f t="array" ref="AB53">IF($X53="Average value",AN53,INDEX('EmiFact Stationary'!$E$4:$P$390,MATCH($W53&amp;$V53&amp;$X53,'EmiFact Stationary'!$C$4:$C$390&amp;'EmiFact Stationary'!$A$4:$A$390&amp;'EmiFact Stationary'!$D$4:$D$390,0),MATCH(AB$8,'EmiFact Stationary'!$E$2:$P$2,0)))</f>
        <v>0.2</v>
      </c>
      <c r="AC53" s="422">
        <f t="array" ref="AC53">IF($X53="Average value",AO53,INDEX('EmiFact Stationary'!$E$4:$P$390,MATCH($W53&amp;$V53&amp;$X53,'EmiFact Stationary'!$C$4:$C$390&amp;'EmiFact Stationary'!$A$4:$A$390&amp;'EmiFact Stationary'!$D$4:$D$390,0),MATCH(AC$8,'EmiFact Stationary'!$E$2:$P$2,0)))</f>
        <v>66</v>
      </c>
      <c r="AD53" s="422">
        <f t="array" ref="AD53">IF($X53="Average value",AP53,INDEX('EmiFact Stationary'!$E$4:$P$390,MATCH($W53&amp;$V53&amp;$X53,'EmiFact Stationary'!$C$4:$C$390&amp;'EmiFact Stationary'!$A$4:$A$390&amp;'EmiFact Stationary'!$D$4:$D$390,0),MATCH(AD$8,'EmiFact Stationary'!$E$2:$P$2,0)))</f>
        <v>74.099999999999994</v>
      </c>
      <c r="AE53" s="422">
        <f t="array" ref="AE53">IF($X53="Average value",AQ53,INDEX('EmiFact Stationary'!$E$4:$P$390,MATCH($W53&amp;$V53&amp;$X53,'EmiFact Stationary'!$C$4:$C$390&amp;'EmiFact Stationary'!$A$4:$A$390&amp;'EmiFact Stationary'!$D$4:$D$390,0),MATCH(AE$8,'EmiFact Stationary'!$E$2:$P$2,0)))</f>
        <v>0.4</v>
      </c>
      <c r="AF53" s="422" t="str">
        <f t="array" ref="AF53">IF($X53="Average value",AR53,INDEX('EmiFact Stationary'!$E$4:$P$390,MATCH($W53&amp;$V53&amp;$X53,'EmiFact Stationary'!$C$4:$C$390&amp;'EmiFact Stationary'!$A$4:$A$390&amp;'EmiFact Stationary'!$D$4:$D$390,0),MATCH(AF$8,'EmiFact Stationary'!$E$2:$P$2,0)))</f>
        <v>-</v>
      </c>
      <c r="AG53" s="422">
        <f t="array" ref="AG53">IF($X53="Average value",AS53,INDEX('EmiFact Stationary'!$E$4:$P$390,MATCH($W53&amp;$V53&amp;$X53,'EmiFact Stationary'!$C$4:$C$390&amp;'EmiFact Stationary'!$A$4:$A$390&amp;'EmiFact Stationary'!$D$4:$D$390,0),MATCH(AG$8,'EmiFact Stationary'!$E$2:$P$2,0)))</f>
        <v>5</v>
      </c>
      <c r="AH53" s="422">
        <f t="array" ref="AH53">IF($X53="Average value",AT53,INDEX('EmiFact Stationary'!$E$4:$P$390,MATCH($W53&amp;$V53&amp;$X53,'EmiFact Stationary'!$C$4:$C$390&amp;'EmiFact Stationary'!$A$4:$A$390&amp;'EmiFact Stationary'!$D$4:$D$390,0),MATCH(AH$8,'EmiFact Stationary'!$E$2:$P$2,0)))</f>
        <v>5</v>
      </c>
      <c r="AI53" s="422">
        <f t="array" ref="AI53">IF($X53="Average value",AU53,INDEX('EmiFact Stationary'!$E$4:$P$390,MATCH($W53&amp;$V53&amp;$X53,'EmiFact Stationary'!$C$4:$C$390&amp;'EmiFact Stationary'!$A$4:$A$390&amp;'EmiFact Stationary'!$D$4:$D$390,0),MATCH(AI$8,'EmiFact Stationary'!$E$2:$P$2,0)))</f>
        <v>5</v>
      </c>
      <c r="AJ53" s="423">
        <f t="array" ref="AJ53">IF($X53="Average value",AV53,INDEX('EmiFact Stationary'!$E$4:$P$390,MATCH($W53&amp;$V53&amp;$X53,'EmiFact Stationary'!$C$4:$C$390&amp;'EmiFact Stationary'!$A$4:$A$390&amp;'EmiFact Stationary'!$D$4:$D$390,0),MATCH(AJ$8,'EmiFact Stationary'!$E$2:$P$2,0)))</f>
        <v>2.8</v>
      </c>
      <c r="AK53" s="422">
        <f>IFERROR(AVERAGEIFS('EmiFact Stationary'!E$4:E$390,'EmiFact Stationary'!$C$4:$C$390,$W53,'EmiFact Stationary'!$A$4:$A$390,$V53),0)</f>
        <v>6.7</v>
      </c>
      <c r="AL53" s="422">
        <f>IFERROR(AVERAGEIFS('EmiFact Stationary'!F$4:F$390,'EmiFact Stationary'!$C$4:$C$390,$W53,'EmiFact Stationary'!$A$4:$A$390,$V53),0)</f>
        <v>163.33333333333334</v>
      </c>
      <c r="AM53" s="422">
        <f>IFERROR(AVERAGEIFS('EmiFact Stationary'!G$4:G$390,'EmiFact Stationary'!$C$4:$C$390,$W53,'EmiFact Stationary'!$A$4:$A$390,$V53),0)</f>
        <v>0.59666666666666668</v>
      </c>
      <c r="AN53" s="422">
        <f>IFERROR(AVERAGEIFS('EmiFact Stationary'!H$4:H$390,'EmiFact Stationary'!$C$4:$C$390,$W53,'EmiFact Stationary'!$A$4:$A$390,$V53),0)</f>
        <v>1.1333333333333333</v>
      </c>
      <c r="AO53" s="422">
        <f>IFERROR(AVERAGEIFS('EmiFact Stationary'!I$4:I$390,'EmiFact Stationary'!$C$4:$C$390,$W53,'EmiFact Stationary'!$A$4:$A$390,$V53),0)</f>
        <v>49</v>
      </c>
      <c r="AP53" s="422">
        <f>IFERROR(AVERAGEIFS('EmiFact Stationary'!J$4:J$390,'EmiFact Stationary'!$C$4:$C$390,$W53,'EmiFact Stationary'!$A$4:$A$390,$V53),0)</f>
        <v>74.099999999999994</v>
      </c>
      <c r="AQ53" s="422">
        <f>IFERROR(AVERAGEIFS('EmiFact Stationary'!K$4:K$390,'EmiFact Stationary'!$C$4:$C$390,$W53,'EmiFact Stationary'!$A$4:$A$390,$V53),0)</f>
        <v>0.46666666666666662</v>
      </c>
      <c r="AR53" s="422">
        <f>IFERROR(AVERAGEIFS('EmiFact Stationary'!L$4:L$390,'EmiFact Stationary'!$C$4:$C$390,$W53,'EmiFact Stationary'!$A$4:$A$390,$V53),0)</f>
        <v>0</v>
      </c>
      <c r="AS53" s="422">
        <f>IFERROR(AVERAGEIFS('EmiFact Stationary'!M$4:M$390,'EmiFact Stationary'!$C$4:$C$390,$W53,'EmiFact Stationary'!$A$4:$A$390,$V53),0)</f>
        <v>5</v>
      </c>
      <c r="AT53" s="422">
        <f>IFERROR(AVERAGEIFS('EmiFact Stationary'!N$4:N$390,'EmiFact Stationary'!$C$4:$C$390,$W53,'EmiFact Stationary'!$A$4:$A$390,$V53),0)</f>
        <v>5</v>
      </c>
      <c r="AU53" s="422">
        <f>IFERROR(AVERAGEIFS('EmiFact Stationary'!O$4:O$390,'EmiFact Stationary'!$C$4:$C$390,$W53,'EmiFact Stationary'!$A$4:$A$390,$V53),0)</f>
        <v>5</v>
      </c>
      <c r="AV53" s="423">
        <f>IFERROR(AVERAGEIFS('EmiFact Stationary'!P$4:P$390,'EmiFact Stationary'!$C$4:$C$390,$W53,'EmiFact Stationary'!$A$4:$A$390,$V53),0)</f>
        <v>2.4249999999999998</v>
      </c>
      <c r="AW53" s="419">
        <f t="shared" si="5"/>
        <v>-16.755000000000052</v>
      </c>
      <c r="AX53" s="3" t="s">
        <v>867</v>
      </c>
    </row>
    <row r="54" spans="19:50" ht="12.75" customHeight="1">
      <c r="S54" s="307" t="s">
        <v>882</v>
      </c>
      <c r="T54" s="307" t="s">
        <v>878</v>
      </c>
      <c r="U54" s="307">
        <f t="array" ref="U54">INDEX('EmiFact Stationary'!B40:B426,MATCH(Emis!V54&amp;Emis!W54&amp;Emis!X54,'EmiFact Stationary'!A40:A426&amp;'EmiFact Stationary'!C40:C426&amp;'EmiFact Stationary'!D40:D426,0))</f>
        <v>30600</v>
      </c>
      <c r="V54" s="388" t="s">
        <v>773</v>
      </c>
      <c r="W54" s="388" t="s">
        <v>743</v>
      </c>
      <c r="X54" s="388" t="s">
        <v>743</v>
      </c>
      <c r="Y54" s="425">
        <f t="array" ref="Y54">IF($X54="Average value",AK54,INDEX('EmiFact Stationary'!$E$4:$P$390,MATCH($W54&amp;$V54&amp;$X54,'EmiFact Stationary'!$C$4:$C$390&amp;'EmiFact Stationary'!$A$4:$A$390&amp;'EmiFact Stationary'!$D$4:$D$390,0),MATCH(Y$8,'EmiFact Stationary'!$E$2:$P$2,0)))</f>
        <v>0.43</v>
      </c>
      <c r="Z54" s="422">
        <f t="array" ref="Z54">IF($X54="Average value",AL54,INDEX('EmiFact Stationary'!$E$4:$P$390,MATCH($W54&amp;$V54&amp;$X54,'EmiFact Stationary'!$C$4:$C$390&amp;'EmiFact Stationary'!$A$4:$A$390&amp;'EmiFact Stationary'!$D$4:$D$390,0),MATCH(Z$8,'EmiFact Stationary'!$E$2:$P$2,0)))</f>
        <v>32.020000000000003</v>
      </c>
      <c r="AA54" s="422">
        <f t="array" ref="AA54">IF($X54="Average value",AM54,INDEX('EmiFact Stationary'!$E$4:$P$390,MATCH($W54&amp;$V54&amp;$X54,'EmiFact Stationary'!$C$4:$C$390&amp;'EmiFact Stationary'!$A$4:$A$390&amp;'EmiFact Stationary'!$D$4:$D$390,0),MATCH(AA$8,'EmiFact Stationary'!$E$2:$P$2,0)))</f>
        <v>2</v>
      </c>
      <c r="AB54" s="422">
        <f t="array" ref="AB54">IF($X54="Average value",AN54,INDEX('EmiFact Stationary'!$E$4:$P$390,MATCH($W54&amp;$V54&amp;$X54,'EmiFact Stationary'!$C$4:$C$390&amp;'EmiFact Stationary'!$A$4:$A$390&amp;'EmiFact Stationary'!$D$4:$D$390,0),MATCH(AB$8,'EmiFact Stationary'!$E$2:$P$2,0)))</f>
        <v>1</v>
      </c>
      <c r="AC54" s="422">
        <f t="array" ref="AC54">IF($X54="Average value",AO54,INDEX('EmiFact Stationary'!$E$4:$P$390,MATCH($W54&amp;$V54&amp;$X54,'EmiFact Stationary'!$C$4:$C$390&amp;'EmiFact Stationary'!$A$4:$A$390&amp;'EmiFact Stationary'!$D$4:$D$390,0),MATCH(AC$8,'EmiFact Stationary'!$E$2:$P$2,0)))</f>
        <v>28</v>
      </c>
      <c r="AD54" s="422">
        <f t="array" ref="AD54">IF($X54="Average value",AP54,INDEX('EmiFact Stationary'!$E$4:$P$390,MATCH($W54&amp;$V54&amp;$X54,'EmiFact Stationary'!$C$4:$C$390&amp;'EmiFact Stationary'!$A$4:$A$390&amp;'EmiFact Stationary'!$D$4:$D$390,0),MATCH(AD$8,'EmiFact Stationary'!$E$2:$P$2,0)))</f>
        <v>56.89</v>
      </c>
      <c r="AE54" s="422">
        <f t="array" ref="AE54">IF($X54="Average value",AQ54,INDEX('EmiFact Stationary'!$E$4:$P$390,MATCH($W54&amp;$V54&amp;$X54,'EmiFact Stationary'!$C$4:$C$390&amp;'EmiFact Stationary'!$A$4:$A$390&amp;'EmiFact Stationary'!$D$4:$D$390,0),MATCH(AE$8,'EmiFact Stationary'!$E$2:$P$2,0)))</f>
        <v>1</v>
      </c>
      <c r="AF54" s="422" t="str">
        <f t="array" ref="AF54">IF($X54="Average value",AR54,INDEX('EmiFact Stationary'!$E$4:$P$390,MATCH($W54&amp;$V54&amp;$X54,'EmiFact Stationary'!$C$4:$C$390&amp;'EmiFact Stationary'!$A$4:$A$390&amp;'EmiFact Stationary'!$D$4:$D$390,0),MATCH(AF$8,'EmiFact Stationary'!$E$2:$P$2,0)))</f>
        <v>-</v>
      </c>
      <c r="AG54" s="422">
        <f t="array" ref="AG54">IF($X54="Average value",AS54,INDEX('EmiFact Stationary'!$E$4:$P$390,MATCH($W54&amp;$V54&amp;$X54,'EmiFact Stationary'!$C$4:$C$390&amp;'EmiFact Stationary'!$A$4:$A$390&amp;'EmiFact Stationary'!$D$4:$D$390,0),MATCH(AG$8,'EmiFact Stationary'!$E$2:$P$2,0)))</f>
        <v>0.1</v>
      </c>
      <c r="AH54" s="422">
        <f t="array" ref="AH54">IF($X54="Average value",AT54,INDEX('EmiFact Stationary'!$E$4:$P$390,MATCH($W54&amp;$V54&amp;$X54,'EmiFact Stationary'!$C$4:$C$390&amp;'EmiFact Stationary'!$A$4:$A$390&amp;'EmiFact Stationary'!$D$4:$D$390,0),MATCH(AH$8,'EmiFact Stationary'!$E$2:$P$2,0)))</f>
        <v>0.1</v>
      </c>
      <c r="AI54" s="422">
        <f t="array" ref="AI54">IF($X54="Average value",AU54,INDEX('EmiFact Stationary'!$E$4:$P$390,MATCH($W54&amp;$V54&amp;$X54,'EmiFact Stationary'!$C$4:$C$390&amp;'EmiFact Stationary'!$A$4:$A$390&amp;'EmiFact Stationary'!$D$4:$D$390,0),MATCH(AI$8,'EmiFact Stationary'!$E$2:$P$2,0)))</f>
        <v>0.1</v>
      </c>
      <c r="AJ54" s="423">
        <f t="array" ref="AJ54">IF($X54="Average value",AV54,INDEX('EmiFact Stationary'!$E$4:$P$390,MATCH($W54&amp;$V54&amp;$X54,'EmiFact Stationary'!$C$4:$C$390&amp;'EmiFact Stationary'!$A$4:$A$390&amp;'EmiFact Stationary'!$D$4:$D$390,0),MATCH(AJ$8,'EmiFact Stationary'!$E$2:$P$2,0)))</f>
        <v>4.0000000000000001E-3</v>
      </c>
      <c r="AK54" s="422">
        <f>IFERROR(AVERAGEIFS('EmiFact Stationary'!E$4:E$390,'EmiFact Stationary'!$C$4:$C$390,$W54,'EmiFact Stationary'!$A$4:$A$390,$V54),0)</f>
        <v>0.43</v>
      </c>
      <c r="AL54" s="422">
        <f>IFERROR(AVERAGEIFS('EmiFact Stationary'!F$4:F$390,'EmiFact Stationary'!$C$4:$C$390,$W54,'EmiFact Stationary'!$A$4:$A$390,$V54),0)</f>
        <v>36.015000000000001</v>
      </c>
      <c r="AM54" s="422">
        <f>IFERROR(AVERAGEIFS('EmiFact Stationary'!G$4:G$390,'EmiFact Stationary'!$C$4:$C$390,$W54,'EmiFact Stationary'!$A$4:$A$390,$V54),0)</f>
        <v>1.9</v>
      </c>
      <c r="AN54" s="422">
        <f>IFERROR(AVERAGEIFS('EmiFact Stationary'!H$4:H$390,'EmiFact Stationary'!$C$4:$C$390,$W54,'EmiFact Stationary'!$A$4:$A$390,$V54),0)</f>
        <v>1.175</v>
      </c>
      <c r="AO54" s="422">
        <f>IFERROR(AVERAGEIFS('EmiFact Stationary'!I$4:I$390,'EmiFact Stationary'!$C$4:$C$390,$W54,'EmiFact Stationary'!$A$4:$A$390,$V54),0)</f>
        <v>22.2</v>
      </c>
      <c r="AP54" s="422">
        <f>IFERROR(AVERAGEIFS('EmiFact Stationary'!J$4:J$390,'EmiFact Stationary'!$C$4:$C$390,$W54,'EmiFact Stationary'!$A$4:$A$390,$V54),0)</f>
        <v>56.89</v>
      </c>
      <c r="AQ54" s="422">
        <f>IFERROR(AVERAGEIFS('EmiFact Stationary'!K$4:K$390,'EmiFact Stationary'!$C$4:$C$390,$W54,'EmiFact Stationary'!$A$4:$A$390,$V54),0)</f>
        <v>1</v>
      </c>
      <c r="AR54" s="422">
        <f>IFERROR(AVERAGEIFS('EmiFact Stationary'!L$4:L$390,'EmiFact Stationary'!$C$4:$C$390,$W54,'EmiFact Stationary'!$A$4:$A$390,$V54),0)</f>
        <v>0</v>
      </c>
      <c r="AS54" s="422">
        <f>IFERROR(AVERAGEIFS('EmiFact Stationary'!M$4:M$390,'EmiFact Stationary'!$C$4:$C$390,$W54,'EmiFact Stationary'!$A$4:$A$390,$V54),0)</f>
        <v>0.1</v>
      </c>
      <c r="AT54" s="422">
        <f>IFERROR(AVERAGEIFS('EmiFact Stationary'!N$4:N$390,'EmiFact Stationary'!$C$4:$C$390,$W54,'EmiFact Stationary'!$A$4:$A$390,$V54),0)</f>
        <v>9.0250000000000011E-2</v>
      </c>
      <c r="AU54" s="422">
        <f>IFERROR(AVERAGEIFS('EmiFact Stationary'!O$4:O$390,'EmiFact Stationary'!$C$4:$C$390,$W54,'EmiFact Stationary'!$A$4:$A$390,$V54),0)</f>
        <v>8.7750000000000009E-2</v>
      </c>
      <c r="AV54" s="423">
        <f>IFERROR(AVERAGEIFS('EmiFact Stationary'!P$4:P$390,'EmiFact Stationary'!$C$4:$C$390,$W54,'EmiFact Stationary'!$A$4:$A$390,$V54),0)</f>
        <v>3.3187500000000001E-3</v>
      </c>
      <c r="AW54" s="419">
        <f t="shared" si="5"/>
        <v>1.7526812499999949</v>
      </c>
      <c r="AX54" s="3" t="s">
        <v>867</v>
      </c>
    </row>
    <row r="55" spans="19:50" ht="12.75" customHeight="1">
      <c r="S55" s="307" t="s">
        <v>882</v>
      </c>
      <c r="T55" s="307" t="s">
        <v>884</v>
      </c>
      <c r="U55" s="307">
        <f t="array" ref="U55">INDEX('EmiFact Stationary'!B41:B427,MATCH(Emis!V55&amp;Emis!W55&amp;Emis!X55,'EmiFact Stationary'!A41:A427&amp;'EmiFact Stationary'!C41:C427&amp;'EmiFact Stationary'!D41:D427,0))</f>
        <v>30600</v>
      </c>
      <c r="V55" s="388" t="s">
        <v>776</v>
      </c>
      <c r="W55" s="388" t="s">
        <v>743</v>
      </c>
      <c r="X55" s="388" t="s">
        <v>743</v>
      </c>
      <c r="Y55" s="425">
        <f t="array" ref="Y55">IF($X55="Average value",AK55,INDEX('EmiFact Stationary'!$E$4:$P$390,MATCH($W55&amp;$V55&amp;$X55,'EmiFact Stationary'!$C$4:$C$390&amp;'EmiFact Stationary'!$A$4:$A$390&amp;'EmiFact Stationary'!$D$4:$D$390,0),MATCH(Y$8,'EmiFact Stationary'!$E$2:$P$2,0)))</f>
        <v>0.13</v>
      </c>
      <c r="Z55" s="422">
        <f t="array" ref="Z55">IF($X55="Average value",AL55,INDEX('EmiFact Stationary'!$E$4:$P$390,MATCH($W55&amp;$V55&amp;$X55,'EmiFact Stationary'!$C$4:$C$390&amp;'EmiFact Stationary'!$A$4:$A$390&amp;'EmiFact Stationary'!$D$4:$D$390,0),MATCH(Z$8,'EmiFact Stationary'!$E$2:$P$2,0)))</f>
        <v>96</v>
      </c>
      <c r="AA55" s="422">
        <f t="array" ref="AA55">IF($X55="Average value",AM55,INDEX('EmiFact Stationary'!$E$4:$P$390,MATCH($W55&amp;$V55&amp;$X55,'EmiFact Stationary'!$C$4:$C$390&amp;'EmiFact Stationary'!$A$4:$A$390&amp;'EmiFact Stationary'!$D$4:$D$390,0),MATCH(AA$8,'EmiFact Stationary'!$E$2:$P$2,0)))</f>
        <v>0.8</v>
      </c>
      <c r="AB55" s="422">
        <f t="array" ref="AB55">IF($X55="Average value",AN55,INDEX('EmiFact Stationary'!$E$4:$P$390,MATCH($W55&amp;$V55&amp;$X55,'EmiFact Stationary'!$C$4:$C$390&amp;'EmiFact Stationary'!$A$4:$A$390&amp;'EmiFact Stationary'!$D$4:$D$390,0),MATCH(AB$8,'EmiFact Stationary'!$E$2:$P$2,0)))</f>
        <v>1</v>
      </c>
      <c r="AC55" s="422">
        <f t="array" ref="AC55">IF($X55="Average value",AO55,INDEX('EmiFact Stationary'!$E$4:$P$390,MATCH($W55&amp;$V55&amp;$X55,'EmiFact Stationary'!$C$4:$C$390&amp;'EmiFact Stationary'!$A$4:$A$390&amp;'EmiFact Stationary'!$D$4:$D$390,0),MATCH(AC$8,'EmiFact Stationary'!$E$2:$P$2,0)))</f>
        <v>66</v>
      </c>
      <c r="AD55" s="422">
        <f t="array" ref="AD55">IF($X55="Average value",AP55,INDEX('EmiFact Stationary'!$E$4:$P$390,MATCH($W55&amp;$V55&amp;$X55,'EmiFact Stationary'!$C$4:$C$390&amp;'EmiFact Stationary'!$A$4:$A$390&amp;'EmiFact Stationary'!$D$4:$D$390,0),MATCH(AD$8,'EmiFact Stationary'!$E$2:$P$2,0)))</f>
        <v>63.1</v>
      </c>
      <c r="AE55" s="422">
        <f t="array" ref="AE55">IF($X55="Average value",AQ55,INDEX('EmiFact Stationary'!$E$4:$P$390,MATCH($W55&amp;$V55&amp;$X55,'EmiFact Stationary'!$C$4:$C$390&amp;'EmiFact Stationary'!$A$4:$A$390&amp;'EmiFact Stationary'!$D$4:$D$390,0),MATCH(AE$8,'EmiFact Stationary'!$E$2:$P$2,0)))</f>
        <v>0.1</v>
      </c>
      <c r="AF55" s="422" t="str">
        <f t="array" ref="AF55">IF($X55="Average value",AR55,INDEX('EmiFact Stationary'!$E$4:$P$390,MATCH($W55&amp;$V55&amp;$X55,'EmiFact Stationary'!$C$4:$C$390&amp;'EmiFact Stationary'!$A$4:$A$390&amp;'EmiFact Stationary'!$D$4:$D$390,0),MATCH(AF$8,'EmiFact Stationary'!$E$2:$P$2,0)))</f>
        <v>-</v>
      </c>
      <c r="AG55" s="422">
        <f t="array" ref="AG55">IF($X55="Average value",AS55,INDEX('EmiFact Stationary'!$E$4:$P$390,MATCH($W55&amp;$V55&amp;$X55,'EmiFact Stationary'!$C$4:$C$390&amp;'EmiFact Stationary'!$A$4:$A$390&amp;'EmiFact Stationary'!$D$4:$D$390,0),MATCH(AG$8,'EmiFact Stationary'!$E$2:$P$2,0)))</f>
        <v>0.2</v>
      </c>
      <c r="AH55" s="422">
        <f t="array" ref="AH55">IF($X55="Average value",AT55,INDEX('EmiFact Stationary'!$E$4:$P$390,MATCH($W55&amp;$V55&amp;$X55,'EmiFact Stationary'!$C$4:$C$390&amp;'EmiFact Stationary'!$A$4:$A$390&amp;'EmiFact Stationary'!$D$4:$D$390,0),MATCH(AH$8,'EmiFact Stationary'!$E$2:$P$2,0)))</f>
        <v>0.2</v>
      </c>
      <c r="AI55" s="422">
        <f t="array" ref="AI55">IF($X55="Average value",AU55,INDEX('EmiFact Stationary'!$E$4:$P$390,MATCH($W55&amp;$V55&amp;$X55,'EmiFact Stationary'!$C$4:$C$390&amp;'EmiFact Stationary'!$A$4:$A$390&amp;'EmiFact Stationary'!$D$4:$D$390,0),MATCH(AI$8,'EmiFact Stationary'!$E$2:$P$2,0)))</f>
        <v>0.2</v>
      </c>
      <c r="AJ55" s="423">
        <f t="array" ref="AJ55">IF($X55="Average value",AV55,INDEX('EmiFact Stationary'!$E$4:$P$390,MATCH($W55&amp;$V55&amp;$X55,'EmiFact Stationary'!$C$4:$C$390&amp;'EmiFact Stationary'!$A$4:$A$390&amp;'EmiFact Stationary'!$D$4:$D$390,0),MATCH(AJ$8,'EmiFact Stationary'!$E$2:$P$2,0)))</f>
        <v>8.0000000000000002E-3</v>
      </c>
      <c r="AK55" s="422">
        <f>IFERROR(AVERAGEIFS('EmiFact Stationary'!E$4:E$390,'EmiFact Stationary'!$C$4:$C$390,$W55,'EmiFact Stationary'!$A$4:$A$390,$V55),0)</f>
        <v>0.13</v>
      </c>
      <c r="AL55" s="422">
        <f>IFERROR(AVERAGEIFS('EmiFact Stationary'!F$4:F$390,'EmiFact Stationary'!$C$4:$C$390,$W55,'EmiFact Stationary'!$A$4:$A$390,$V55),0)</f>
        <v>96</v>
      </c>
      <c r="AM55" s="422">
        <f>IFERROR(AVERAGEIFS('EmiFact Stationary'!G$4:G$390,'EmiFact Stationary'!$C$4:$C$390,$W55,'EmiFact Stationary'!$A$4:$A$390,$V55),0)</f>
        <v>0.8</v>
      </c>
      <c r="AN55" s="422">
        <f>IFERROR(AVERAGEIFS('EmiFact Stationary'!H$4:H$390,'EmiFact Stationary'!$C$4:$C$390,$W55,'EmiFact Stationary'!$A$4:$A$390,$V55),0)</f>
        <v>1</v>
      </c>
      <c r="AO55" s="422">
        <f>IFERROR(AVERAGEIFS('EmiFact Stationary'!I$4:I$390,'EmiFact Stationary'!$C$4:$C$390,$W55,'EmiFact Stationary'!$A$4:$A$390,$V55),0)</f>
        <v>66</v>
      </c>
      <c r="AP55" s="422">
        <f>IFERROR(AVERAGEIFS('EmiFact Stationary'!J$4:J$390,'EmiFact Stationary'!$C$4:$C$390,$W55,'EmiFact Stationary'!$A$4:$A$390,$V55),0)</f>
        <v>63.1</v>
      </c>
      <c r="AQ55" s="422">
        <f>IFERROR(AVERAGEIFS('EmiFact Stationary'!K$4:K$390,'EmiFact Stationary'!$C$4:$C$390,$W55,'EmiFact Stationary'!$A$4:$A$390,$V55),0)</f>
        <v>0.1</v>
      </c>
      <c r="AR55" s="422">
        <f>IFERROR(AVERAGEIFS('EmiFact Stationary'!L$4:L$390,'EmiFact Stationary'!$C$4:$C$390,$W55,'EmiFact Stationary'!$A$4:$A$390,$V55),0)</f>
        <v>0</v>
      </c>
      <c r="AS55" s="422">
        <f>IFERROR(AVERAGEIFS('EmiFact Stationary'!M$4:M$390,'EmiFact Stationary'!$C$4:$C$390,$W55,'EmiFact Stationary'!$A$4:$A$390,$V55),0)</f>
        <v>0.2</v>
      </c>
      <c r="AT55" s="422">
        <f>IFERROR(AVERAGEIFS('EmiFact Stationary'!N$4:N$390,'EmiFact Stationary'!$C$4:$C$390,$W55,'EmiFact Stationary'!$A$4:$A$390,$V55),0)</f>
        <v>0.2</v>
      </c>
      <c r="AU55" s="422">
        <f>IFERROR(AVERAGEIFS('EmiFact Stationary'!O$4:O$390,'EmiFact Stationary'!$C$4:$C$390,$W55,'EmiFact Stationary'!$A$4:$A$390,$V55),0)</f>
        <v>0.2</v>
      </c>
      <c r="AV55" s="423">
        <f>IFERROR(AVERAGEIFS('EmiFact Stationary'!P$4:P$390,'EmiFact Stationary'!$C$4:$C$390,$W55,'EmiFact Stationary'!$A$4:$A$390,$V55),0)</f>
        <v>8.0000000000000002E-3</v>
      </c>
      <c r="AW55" s="419">
        <f t="shared" si="5"/>
        <v>0</v>
      </c>
    </row>
    <row r="56" spans="19:50" ht="12.75" customHeight="1">
      <c r="S56" s="307" t="s">
        <v>882</v>
      </c>
      <c r="T56" s="307" t="s">
        <v>879</v>
      </c>
      <c r="U56" s="307">
        <f t="array" ref="U56">INDEX('EmiFact Stationary'!B42:B428,MATCH(Emis!V56&amp;Emis!W56&amp;Emis!X56,'EmiFact Stationary'!A42:A428&amp;'EmiFact Stationary'!C42:C428&amp;'EmiFact Stationary'!D42:D428,0))</f>
        <v>30600</v>
      </c>
      <c r="V56" s="388" t="s">
        <v>778</v>
      </c>
      <c r="W56" s="388" t="s">
        <v>743</v>
      </c>
      <c r="X56" s="388" t="s">
        <v>743</v>
      </c>
      <c r="Y56" s="425">
        <f t="array" ref="Y56">IF($X56="Average value",AK56,INDEX('EmiFact Stationary'!$E$4:$P$390,MATCH($W56&amp;$V56&amp;$X56,'EmiFact Stationary'!$C$4:$C$390&amp;'EmiFact Stationary'!$A$4:$A$390&amp;'EmiFact Stationary'!$D$4:$D$390,0),MATCH(Y$8,'EmiFact Stationary'!$E$2:$P$2,0)))</f>
        <v>25</v>
      </c>
      <c r="Z56" s="422">
        <f t="array" ref="Z56">IF($X56="Average value",AL56,INDEX('EmiFact Stationary'!$E$4:$P$390,MATCH($W56&amp;$V56&amp;$X56,'EmiFact Stationary'!$C$4:$C$390&amp;'EmiFact Stationary'!$A$4:$A$390&amp;'EmiFact Stationary'!$D$4:$D$390,0),MATCH(Z$8,'EmiFact Stationary'!$E$2:$P$2,0)))</f>
        <v>28</v>
      </c>
      <c r="AA56" s="422">
        <f t="array" ref="AA56">IF($X56="Average value",AM56,INDEX('EmiFact Stationary'!$E$4:$P$390,MATCH($W56&amp;$V56&amp;$X56,'EmiFact Stationary'!$C$4:$C$390&amp;'EmiFact Stationary'!$A$4:$A$390&amp;'EmiFact Stationary'!$D$4:$D$390,0),MATCH(AA$8,'EmiFact Stationary'!$E$2:$P$2,0)))</f>
        <v>2</v>
      </c>
      <c r="AB56" s="422">
        <f t="array" ref="AB56">IF($X56="Average value",AN56,INDEX('EmiFact Stationary'!$E$4:$P$390,MATCH($W56&amp;$V56&amp;$X56,'EmiFact Stationary'!$C$4:$C$390&amp;'EmiFact Stationary'!$A$4:$A$390&amp;'EmiFact Stationary'!$D$4:$D$390,0),MATCH(AB$8,'EmiFact Stationary'!$E$2:$P$2,0)))</f>
        <v>1</v>
      </c>
      <c r="AC56" s="422">
        <f t="array" ref="AC56">IF($X56="Average value",AO56,INDEX('EmiFact Stationary'!$E$4:$P$390,MATCH($W56&amp;$V56&amp;$X56,'EmiFact Stationary'!$C$4:$C$390&amp;'EmiFact Stationary'!$A$4:$A$390&amp;'EmiFact Stationary'!$D$4:$D$390,0),MATCH(AC$8,'EmiFact Stationary'!$E$2:$P$2,0)))</f>
        <v>36</v>
      </c>
      <c r="AD56" s="422">
        <f t="array" ref="AD56">IF($X56="Average value",AP56,INDEX('EmiFact Stationary'!$E$4:$P$390,MATCH($W56&amp;$V56&amp;$X56,'EmiFact Stationary'!$C$4:$C$390&amp;'EmiFact Stationary'!$A$4:$A$390&amp;'EmiFact Stationary'!$D$4:$D$390,0),MATCH(AD$8,'EmiFact Stationary'!$E$2:$P$2,0)))</f>
        <v>84.1</v>
      </c>
      <c r="AE56" s="422">
        <f t="array" ref="AE56">IF($X56="Average value",AQ56,INDEX('EmiFact Stationary'!$E$4:$P$390,MATCH($W56&amp;$V56&amp;$X56,'EmiFact Stationary'!$C$4:$C$390&amp;'EmiFact Stationary'!$A$4:$A$390&amp;'EmiFact Stationary'!$D$4:$D$390,0),MATCH(AE$8,'EmiFact Stationary'!$E$2:$P$2,0)))</f>
        <v>0.1</v>
      </c>
      <c r="AF56" s="422" t="str">
        <f t="array" ref="AF56">IF($X56="Average value",AR56,INDEX('EmiFact Stationary'!$E$4:$P$390,MATCH($W56&amp;$V56&amp;$X56,'EmiFact Stationary'!$C$4:$C$390&amp;'EmiFact Stationary'!$A$4:$A$390&amp;'EmiFact Stationary'!$D$4:$D$390,0),MATCH(AF$8,'EmiFact Stationary'!$E$2:$P$2,0)))</f>
        <v>-</v>
      </c>
      <c r="AG56" s="422">
        <f t="array" ref="AG56">IF($X56="Average value",AS56,INDEX('EmiFact Stationary'!$E$4:$P$390,MATCH($W56&amp;$V56&amp;$X56,'EmiFact Stationary'!$C$4:$C$390&amp;'EmiFact Stationary'!$A$4:$A$390&amp;'EmiFact Stationary'!$D$4:$D$390,0),MATCH(AG$8,'EmiFact Stationary'!$E$2:$P$2,0)))</f>
        <v>1.5</v>
      </c>
      <c r="AH56" s="422">
        <f t="array" ref="AH56">IF($X56="Average value",AT56,INDEX('EmiFact Stationary'!$E$4:$P$390,MATCH($W56&amp;$V56&amp;$X56,'EmiFact Stationary'!$C$4:$C$390&amp;'EmiFact Stationary'!$A$4:$A$390&amp;'EmiFact Stationary'!$D$4:$D$390,0),MATCH(AH$8,'EmiFact Stationary'!$E$2:$P$2,0)))</f>
        <v>1.5</v>
      </c>
      <c r="AI56" s="422">
        <f t="array" ref="AI56">IF($X56="Average value",AU56,INDEX('EmiFact Stationary'!$E$4:$P$390,MATCH($W56&amp;$V56&amp;$X56,'EmiFact Stationary'!$C$4:$C$390&amp;'EmiFact Stationary'!$A$4:$A$390&amp;'EmiFact Stationary'!$D$4:$D$390,0),MATCH(AI$8,'EmiFact Stationary'!$E$2:$P$2,0)))</f>
        <v>1.5</v>
      </c>
      <c r="AJ56" s="423">
        <f t="array" ref="AJ56">IF($X56="Average value",AV56,INDEX('EmiFact Stationary'!$E$4:$P$390,MATCH($W56&amp;$V56&amp;$X56,'EmiFact Stationary'!$C$4:$C$390&amp;'EmiFact Stationary'!$A$4:$A$390&amp;'EmiFact Stationary'!$D$4:$D$390,0),MATCH(AJ$8,'EmiFact Stationary'!$E$2:$P$2,0)))</f>
        <v>0.42</v>
      </c>
      <c r="AK56" s="422">
        <f>IFERROR(AVERAGEIFS('EmiFact Stationary'!E$4:E$390,'EmiFact Stationary'!$C$4:$C$390,$W56,'EmiFact Stationary'!$A$4:$A$390,$V56),0)</f>
        <v>23.066666666666666</v>
      </c>
      <c r="AL56" s="422">
        <f>IFERROR(AVERAGEIFS('EmiFact Stationary'!F$4:F$390,'EmiFact Stationary'!$C$4:$C$390,$W56,'EmiFact Stationary'!$A$4:$A$390,$V56),0)</f>
        <v>86</v>
      </c>
      <c r="AM56" s="422">
        <f>IFERROR(AVERAGEIFS('EmiFact Stationary'!G$4:G$390,'EmiFact Stationary'!$C$4:$C$390,$W56,'EmiFact Stationary'!$A$4:$A$390,$V56),0)</f>
        <v>4.666666666666667</v>
      </c>
      <c r="AN56" s="422">
        <f>IFERROR(AVERAGEIFS('EmiFact Stationary'!H$4:H$390,'EmiFact Stationary'!$C$4:$C$390,$W56,'EmiFact Stationary'!$A$4:$A$390,$V56),0)</f>
        <v>145.33333333333334</v>
      </c>
      <c r="AO56" s="422">
        <f>IFERROR(AVERAGEIFS('EmiFact Stationary'!I$4:I$390,'EmiFact Stationary'!$C$4:$C$390,$W56,'EmiFact Stationary'!$A$4:$A$390,$V56),0)</f>
        <v>127.33333333333333</v>
      </c>
      <c r="AP56" s="422">
        <f>IFERROR(AVERAGEIFS('EmiFact Stationary'!J$4:J$390,'EmiFact Stationary'!$C$4:$C$390,$W56,'EmiFact Stationary'!$A$4:$A$390,$V56),0)</f>
        <v>84.1</v>
      </c>
      <c r="AQ56" s="422">
        <f>IFERROR(AVERAGEIFS('EmiFact Stationary'!K$4:K$390,'EmiFact Stationary'!$C$4:$C$390,$W56,'EmiFact Stationary'!$A$4:$A$390,$V56),0)</f>
        <v>0.6</v>
      </c>
      <c r="AR56" s="422">
        <f>IFERROR(AVERAGEIFS('EmiFact Stationary'!L$4:L$390,'EmiFact Stationary'!$C$4:$C$390,$W56,'EmiFact Stationary'!$A$4:$A$390,$V56),0)</f>
        <v>0</v>
      </c>
      <c r="AS56" s="422">
        <f>IFERROR(AVERAGEIFS('EmiFact Stationary'!M$4:M$390,'EmiFact Stationary'!$C$4:$C$390,$W56,'EmiFact Stationary'!$A$4:$A$390,$V56),0)</f>
        <v>1.8766666666666667</v>
      </c>
      <c r="AT56" s="422">
        <f>IFERROR(AVERAGEIFS('EmiFact Stationary'!N$4:N$390,'EmiFact Stationary'!$C$4:$C$390,$W56,'EmiFact Stationary'!$A$4:$A$390,$V56),0)</f>
        <v>1.1503333333333334</v>
      </c>
      <c r="AU56" s="422">
        <f>IFERROR(AVERAGEIFS('EmiFact Stationary'!O$4:O$390,'EmiFact Stationary'!$C$4:$C$390,$W56,'EmiFact Stationary'!$A$4:$A$390,$V56),0)</f>
        <v>1.0686666666666667</v>
      </c>
      <c r="AV56" s="423">
        <f>IFERROR(AVERAGEIFS('EmiFact Stationary'!P$4:P$390,'EmiFact Stationary'!$C$4:$C$390,$W56,'EmiFact Stationary'!$A$4:$A$390,$V56),0)</f>
        <v>0.29922666666666664</v>
      </c>
      <c r="AW56" s="419">
        <f t="shared" si="5"/>
        <v>-294.37489333333338</v>
      </c>
      <c r="AX56" s="3" t="s">
        <v>867</v>
      </c>
    </row>
    <row r="57" spans="19:50" ht="12.75" customHeight="1">
      <c r="S57" s="307" t="s">
        <v>882</v>
      </c>
      <c r="T57" s="307" t="s">
        <v>885</v>
      </c>
      <c r="U57" s="307">
        <f t="array" ref="U57">INDEX('EmiFact Stationary'!B43:B429,MATCH(Emis!V57&amp;Emis!W57&amp;Emis!X57,'EmiFact Stationary'!A43:A429&amp;'EmiFact Stationary'!C43:C429&amp;'EmiFact Stationary'!D43:D429,0))</f>
        <v>30600</v>
      </c>
      <c r="V57" s="388" t="s">
        <v>780</v>
      </c>
      <c r="W57" s="388" t="s">
        <v>743</v>
      </c>
      <c r="X57" s="388" t="s">
        <v>743</v>
      </c>
      <c r="Y57" s="425">
        <f t="array" ref="Y57">IF($X57="Average value",AK57,INDEX('EmiFact Stationary'!$E$4:$P$390,MATCH($W57&amp;$V57&amp;$X57,'EmiFact Stationary'!$C$4:$C$390&amp;'EmiFact Stationary'!$A$4:$A$390&amp;'EmiFact Stationary'!$D$4:$D$390,0),MATCH(Y$8,'EmiFact Stationary'!$E$2:$P$2,0)))</f>
        <v>0.43</v>
      </c>
      <c r="Z57" s="422">
        <f t="array" ref="Z57">IF($X57="Average value",AL57,INDEX('EmiFact Stationary'!$E$4:$P$390,MATCH($W57&amp;$V57&amp;$X57,'EmiFact Stationary'!$C$4:$C$390&amp;'EmiFact Stationary'!$A$4:$A$390&amp;'EmiFact Stationary'!$D$4:$D$390,0),MATCH(Z$8,'EmiFact Stationary'!$E$2:$P$2,0)))</f>
        <v>32.020000000000003</v>
      </c>
      <c r="AA57" s="422">
        <f t="array" ref="AA57">IF($X57="Average value",AM57,INDEX('EmiFact Stationary'!$E$4:$P$390,MATCH($W57&amp;$V57&amp;$X57,'EmiFact Stationary'!$C$4:$C$390&amp;'EmiFact Stationary'!$A$4:$A$390&amp;'EmiFact Stationary'!$D$4:$D$390,0),MATCH(AA$8,'EmiFact Stationary'!$E$2:$P$2,0)))</f>
        <v>2</v>
      </c>
      <c r="AB57" s="422">
        <f t="array" ref="AB57">IF($X57="Average value",AN57,INDEX('EmiFact Stationary'!$E$4:$P$390,MATCH($W57&amp;$V57&amp;$X57,'EmiFact Stationary'!$C$4:$C$390&amp;'EmiFact Stationary'!$A$4:$A$390&amp;'EmiFact Stationary'!$D$4:$D$390,0),MATCH(AB$8,'EmiFact Stationary'!$E$2:$P$2,0)))</f>
        <v>1</v>
      </c>
      <c r="AC57" s="422">
        <f t="array" ref="AC57">IF($X57="Average value",AO57,INDEX('EmiFact Stationary'!$E$4:$P$390,MATCH($W57&amp;$V57&amp;$X57,'EmiFact Stationary'!$C$4:$C$390&amp;'EmiFact Stationary'!$A$4:$A$390&amp;'EmiFact Stationary'!$D$4:$D$390,0),MATCH(AC$8,'EmiFact Stationary'!$E$2:$P$2,0)))</f>
        <v>28</v>
      </c>
      <c r="AD57" s="422">
        <f t="array" ref="AD57">IF($X57="Average value",AP57,INDEX('EmiFact Stationary'!$E$4:$P$390,MATCH($W57&amp;$V57&amp;$X57,'EmiFact Stationary'!$C$4:$C$390&amp;'EmiFact Stationary'!$A$4:$A$390&amp;'EmiFact Stationary'!$D$4:$D$390,0),MATCH(AD$8,'EmiFact Stationary'!$E$2:$P$2,0)))</f>
        <v>55.55</v>
      </c>
      <c r="AE57" s="422">
        <f t="array" ref="AE57">IF($X57="Average value",AQ57,INDEX('EmiFact Stationary'!$E$4:$P$390,MATCH($W57&amp;$V57&amp;$X57,'EmiFact Stationary'!$C$4:$C$390&amp;'EmiFact Stationary'!$A$4:$A$390&amp;'EmiFact Stationary'!$D$4:$D$390,0),MATCH(AE$8,'EmiFact Stationary'!$E$2:$P$2,0)))</f>
        <v>1</v>
      </c>
      <c r="AF57" s="422" t="str">
        <f t="array" ref="AF57">IF($X57="Average value",AR57,INDEX('EmiFact Stationary'!$E$4:$P$390,MATCH($W57&amp;$V57&amp;$X57,'EmiFact Stationary'!$C$4:$C$390&amp;'EmiFact Stationary'!$A$4:$A$390&amp;'EmiFact Stationary'!$D$4:$D$390,0),MATCH(AF$8,'EmiFact Stationary'!$E$2:$P$2,0)))</f>
        <v>-</v>
      </c>
      <c r="AG57" s="422">
        <f t="array" ref="AG57">IF($X57="Average value",AS57,INDEX('EmiFact Stationary'!$E$4:$P$390,MATCH($W57&amp;$V57&amp;$X57,'EmiFact Stationary'!$C$4:$C$390&amp;'EmiFact Stationary'!$A$4:$A$390&amp;'EmiFact Stationary'!$D$4:$D$390,0),MATCH(AG$8,'EmiFact Stationary'!$E$2:$P$2,0)))</f>
        <v>0.1</v>
      </c>
      <c r="AH57" s="422">
        <f t="array" ref="AH57">IF($X57="Average value",AT57,INDEX('EmiFact Stationary'!$E$4:$P$390,MATCH($W57&amp;$V57&amp;$X57,'EmiFact Stationary'!$C$4:$C$390&amp;'EmiFact Stationary'!$A$4:$A$390&amp;'EmiFact Stationary'!$D$4:$D$390,0),MATCH(AH$8,'EmiFact Stationary'!$E$2:$P$2,0)))</f>
        <v>0.1</v>
      </c>
      <c r="AI57" s="422">
        <f t="array" ref="AI57">IF($X57="Average value",AU57,INDEX('EmiFact Stationary'!$E$4:$P$390,MATCH($W57&amp;$V57&amp;$X57,'EmiFact Stationary'!$C$4:$C$390&amp;'EmiFact Stationary'!$A$4:$A$390&amp;'EmiFact Stationary'!$D$4:$D$390,0),MATCH(AI$8,'EmiFact Stationary'!$E$2:$P$2,0)))</f>
        <v>0.1</v>
      </c>
      <c r="AJ57" s="423">
        <f t="array" ref="AJ57">IF($X57="Average value",AV57,INDEX('EmiFact Stationary'!$E$4:$P$390,MATCH($W57&amp;$V57&amp;$X57,'EmiFact Stationary'!$C$4:$C$390&amp;'EmiFact Stationary'!$A$4:$A$390&amp;'EmiFact Stationary'!$D$4:$D$390,0),MATCH(AJ$8,'EmiFact Stationary'!$E$2:$P$2,0)))</f>
        <v>4.0000000000000001E-3</v>
      </c>
      <c r="AK57" s="422">
        <f>IFERROR(AVERAGEIFS('EmiFact Stationary'!E$4:E$390,'EmiFact Stationary'!$C$4:$C$390,$W57,'EmiFact Stationary'!$A$4:$A$390,$V57),0)</f>
        <v>0.43</v>
      </c>
      <c r="AL57" s="422">
        <f>IFERROR(AVERAGEIFS('EmiFact Stationary'!F$4:F$390,'EmiFact Stationary'!$C$4:$C$390,$W57,'EmiFact Stationary'!$A$4:$A$390,$V57),0)</f>
        <v>36.015000000000001</v>
      </c>
      <c r="AM57" s="422">
        <f>IFERROR(AVERAGEIFS('EmiFact Stationary'!G$4:G$390,'EmiFact Stationary'!$C$4:$C$390,$W57,'EmiFact Stationary'!$A$4:$A$390,$V57),0)</f>
        <v>1.9</v>
      </c>
      <c r="AN57" s="422">
        <f>IFERROR(AVERAGEIFS('EmiFact Stationary'!H$4:H$390,'EmiFact Stationary'!$C$4:$C$390,$W57,'EmiFact Stationary'!$A$4:$A$390,$V57),0)</f>
        <v>1.175</v>
      </c>
      <c r="AO57" s="422">
        <f>IFERROR(AVERAGEIFS('EmiFact Stationary'!I$4:I$390,'EmiFact Stationary'!$C$4:$C$390,$W57,'EmiFact Stationary'!$A$4:$A$390,$V57),0)</f>
        <v>22.2</v>
      </c>
      <c r="AP57" s="422">
        <f>IFERROR(AVERAGEIFS('EmiFact Stationary'!J$4:J$390,'EmiFact Stationary'!$C$4:$C$390,$W57,'EmiFact Stationary'!$A$4:$A$390,$V57),0)</f>
        <v>55.55</v>
      </c>
      <c r="AQ57" s="422">
        <f>IFERROR(AVERAGEIFS('EmiFact Stationary'!K$4:K$390,'EmiFact Stationary'!$C$4:$C$390,$W57,'EmiFact Stationary'!$A$4:$A$390,$V57),0)</f>
        <v>1</v>
      </c>
      <c r="AR57" s="422">
        <f>IFERROR(AVERAGEIFS('EmiFact Stationary'!L$4:L$390,'EmiFact Stationary'!$C$4:$C$390,$W57,'EmiFact Stationary'!$A$4:$A$390,$V57),0)</f>
        <v>0</v>
      </c>
      <c r="AS57" s="422">
        <f>IFERROR(AVERAGEIFS('EmiFact Stationary'!M$4:M$390,'EmiFact Stationary'!$C$4:$C$390,$W57,'EmiFact Stationary'!$A$4:$A$390,$V57),0)</f>
        <v>0.1</v>
      </c>
      <c r="AT57" s="422">
        <f>IFERROR(AVERAGEIFS('EmiFact Stationary'!N$4:N$390,'EmiFact Stationary'!$C$4:$C$390,$W57,'EmiFact Stationary'!$A$4:$A$390,$V57),0)</f>
        <v>9.0250000000000011E-2</v>
      </c>
      <c r="AU57" s="422">
        <f>IFERROR(AVERAGEIFS('EmiFact Stationary'!O$4:O$390,'EmiFact Stationary'!$C$4:$C$390,$W57,'EmiFact Stationary'!$A$4:$A$390,$V57),0)</f>
        <v>8.7750000000000009E-2</v>
      </c>
      <c r="AV57" s="423">
        <f>IFERROR(AVERAGEIFS('EmiFact Stationary'!P$4:P$390,'EmiFact Stationary'!$C$4:$C$390,$W57,'EmiFact Stationary'!$A$4:$A$390,$V57),0)</f>
        <v>3.3187500000000001E-3</v>
      </c>
      <c r="AW57" s="419">
        <f t="shared" si="5"/>
        <v>1.7526812499999949</v>
      </c>
      <c r="AX57" s="3" t="s">
        <v>867</v>
      </c>
    </row>
    <row r="58" spans="19:50" ht="12.75" customHeight="1">
      <c r="S58" s="307" t="s">
        <v>886</v>
      </c>
      <c r="T58" s="307" t="s">
        <v>871</v>
      </c>
      <c r="U58" s="307">
        <f t="array" ref="U58">INDEX('EmiFact Stationary'!B44:B430,MATCH(Emis!V58&amp;Emis!W58&amp;Emis!X58,'EmiFact Stationary'!A44:A430&amp;'EmiFact Stationary'!C44:C430&amp;'EmiFact Stationary'!D44:D430,0))</f>
        <v>10504</v>
      </c>
      <c r="V58" s="388" t="s">
        <v>769</v>
      </c>
      <c r="W58" s="388" t="s">
        <v>770</v>
      </c>
      <c r="X58" s="388" t="str">
        <f>'EmiFact Stationary'!D168</f>
        <v>Gas turbines</v>
      </c>
      <c r="Y58" s="425">
        <f t="array" ref="Y58">IF($X58="Average value",AK58,INDEX('EmiFact Stationary'!$E$4:$P$390,MATCH($W58&amp;$V58&amp;$X58,'EmiFact Stationary'!$C$4:$C$390&amp;'EmiFact Stationary'!$A$4:$A$390&amp;'EmiFact Stationary'!$D$4:$D$390,0),MATCH(Y$8,'EmiFact Stationary'!$E$2:$P$2,0)))</f>
        <v>6.7</v>
      </c>
      <c r="Z58" s="422">
        <f t="array" ref="Z58">IF($X58="Average value",AL58,INDEX('EmiFact Stationary'!$E$4:$P$390,MATCH($W58&amp;$V58&amp;$X58,'EmiFact Stationary'!$C$4:$C$390&amp;'EmiFact Stationary'!$A$4:$A$390&amp;'EmiFact Stationary'!$D$4:$D$390,0),MATCH(Z$8,'EmiFact Stationary'!$E$2:$P$2,0)))</f>
        <v>188</v>
      </c>
      <c r="AA58" s="422">
        <f t="array" ref="AA58">IF($X58="Average value",AM58,INDEX('EmiFact Stationary'!$E$4:$P$390,MATCH($W58&amp;$V58&amp;$X58,'EmiFact Stationary'!$C$4:$C$390&amp;'EmiFact Stationary'!$A$4:$A$390&amp;'EmiFact Stationary'!$D$4:$D$390,0),MATCH(AA$8,'EmiFact Stationary'!$E$2:$P$2,0)))</f>
        <v>0.19</v>
      </c>
      <c r="AB58" s="422">
        <f t="array" ref="AB58">IF($X58="Average value",AN58,INDEX('EmiFact Stationary'!$E$4:$P$390,MATCH($W58&amp;$V58&amp;$X58,'EmiFact Stationary'!$C$4:$C$390&amp;'EmiFact Stationary'!$A$4:$A$390&amp;'EmiFact Stationary'!$D$4:$D$390,0),MATCH(AB$8,'EmiFact Stationary'!$E$2:$P$2,0)))</f>
        <v>3</v>
      </c>
      <c r="AC58" s="422">
        <f t="array" ref="AC58">IF($X58="Average value",AO58,INDEX('EmiFact Stationary'!$E$4:$P$390,MATCH($W58&amp;$V58&amp;$X58,'EmiFact Stationary'!$C$4:$C$390&amp;'EmiFact Stationary'!$A$4:$A$390&amp;'EmiFact Stationary'!$D$4:$D$390,0),MATCH(AC$8,'EmiFact Stationary'!$E$2:$P$2,0)))</f>
        <v>15</v>
      </c>
      <c r="AD58" s="422">
        <f t="array" ref="AD58">IF($X58="Average value",AP58,INDEX('EmiFact Stationary'!$E$4:$P$390,MATCH($W58&amp;$V58&amp;$X58,'EmiFact Stationary'!$C$4:$C$390&amp;'EmiFact Stationary'!$A$4:$A$390&amp;'EmiFact Stationary'!$D$4:$D$390,0),MATCH(AD$8,'EmiFact Stationary'!$E$2:$P$2,0)))</f>
        <v>74.099999999999994</v>
      </c>
      <c r="AE58" s="422">
        <f t="array" ref="AE58">IF($X58="Average value",AQ58,INDEX('EmiFact Stationary'!$E$4:$P$390,MATCH($W58&amp;$V58&amp;$X58,'EmiFact Stationary'!$C$4:$C$390&amp;'EmiFact Stationary'!$A$4:$A$390&amp;'EmiFact Stationary'!$D$4:$D$390,0),MATCH(AE$8,'EmiFact Stationary'!$E$2:$P$2,0)))</f>
        <v>0.6</v>
      </c>
      <c r="AF58" s="422" t="str">
        <f t="array" ref="AF58">IF($X58="Average value",AR58,INDEX('EmiFact Stationary'!$E$4:$P$390,MATCH($W58&amp;$V58&amp;$X58,'EmiFact Stationary'!$C$4:$C$390&amp;'EmiFact Stationary'!$A$4:$A$390&amp;'EmiFact Stationary'!$D$4:$D$390,0),MATCH(AF$8,'EmiFact Stationary'!$E$2:$P$2,0)))</f>
        <v>-</v>
      </c>
      <c r="AG58" s="422">
        <f t="array" ref="AG58">IF($X58="Average value",AS58,INDEX('EmiFact Stationary'!$E$4:$P$390,MATCH($W58&amp;$V58&amp;$X58,'EmiFact Stationary'!$C$4:$C$390&amp;'EmiFact Stationary'!$A$4:$A$390&amp;'EmiFact Stationary'!$D$4:$D$390,0),MATCH(AG$8,'EmiFact Stationary'!$E$2:$P$2,0)))</f>
        <v>5</v>
      </c>
      <c r="AH58" s="422">
        <f t="array" ref="AH58">IF($X58="Average value",AT58,INDEX('EmiFact Stationary'!$E$4:$P$390,MATCH($W58&amp;$V58&amp;$X58,'EmiFact Stationary'!$C$4:$C$390&amp;'EmiFact Stationary'!$A$4:$A$390&amp;'EmiFact Stationary'!$D$4:$D$390,0),MATCH(AH$8,'EmiFact Stationary'!$E$2:$P$2,0)))</f>
        <v>5</v>
      </c>
      <c r="AI58" s="422">
        <f t="array" ref="AI58">IF($X58="Average value",AU58,INDEX('EmiFact Stationary'!$E$4:$P$390,MATCH($W58&amp;$V58&amp;$X58,'EmiFact Stationary'!$C$4:$C$390&amp;'EmiFact Stationary'!$A$4:$A$390&amp;'EmiFact Stationary'!$D$4:$D$390,0),MATCH(AI$8,'EmiFact Stationary'!$E$2:$P$2,0)))</f>
        <v>5</v>
      </c>
      <c r="AJ58" s="423">
        <f t="array" ref="AJ58">IF($X58="Average value",AV58,INDEX('EmiFact Stationary'!$E$4:$P$390,MATCH($W58&amp;$V58&amp;$X58,'EmiFact Stationary'!$C$4:$C$390&amp;'EmiFact Stationary'!$A$4:$A$390&amp;'EmiFact Stationary'!$D$4:$D$390,0),MATCH(AJ$8,'EmiFact Stationary'!$E$2:$P$2,0)))</f>
        <v>1.675</v>
      </c>
      <c r="AK58" s="422">
        <f>IFERROR(AVERAGEIFS('EmiFact Stationary'!E$4:E$390,'EmiFact Stationary'!$C$4:$C$390,$W58,'EmiFact Stationary'!$A$4:$A$390,$V58),0)</f>
        <v>6.7</v>
      </c>
      <c r="AL58" s="422">
        <f>IFERROR(AVERAGEIFS('EmiFact Stationary'!F$4:F$390,'EmiFact Stationary'!$C$4:$C$390,$W58,'EmiFact Stationary'!$A$4:$A$390,$V58),0)</f>
        <v>188</v>
      </c>
      <c r="AM58" s="422">
        <f>IFERROR(AVERAGEIFS('EmiFact Stationary'!G$4:G$390,'EmiFact Stationary'!$C$4:$C$390,$W58,'EmiFact Stationary'!$A$4:$A$390,$V58),0)</f>
        <v>0.19</v>
      </c>
      <c r="AN58" s="422">
        <f>IFERROR(AVERAGEIFS('EmiFact Stationary'!H$4:H$390,'EmiFact Stationary'!$C$4:$C$390,$W58,'EmiFact Stationary'!$A$4:$A$390,$V58),0)</f>
        <v>3</v>
      </c>
      <c r="AO58" s="422">
        <f>IFERROR(AVERAGEIFS('EmiFact Stationary'!I$4:I$390,'EmiFact Stationary'!$C$4:$C$390,$W58,'EmiFact Stationary'!$A$4:$A$390,$V58),0)</f>
        <v>15</v>
      </c>
      <c r="AP58" s="422">
        <f>IFERROR(AVERAGEIFS('EmiFact Stationary'!J$4:J$390,'EmiFact Stationary'!$C$4:$C$390,$W58,'EmiFact Stationary'!$A$4:$A$390,$V58),0)</f>
        <v>74.099999999999994</v>
      </c>
      <c r="AQ58" s="422">
        <f>IFERROR(AVERAGEIFS('EmiFact Stationary'!K$4:K$390,'EmiFact Stationary'!$C$4:$C$390,$W58,'EmiFact Stationary'!$A$4:$A$390,$V58),0)</f>
        <v>0.6</v>
      </c>
      <c r="AR58" s="422">
        <f>IFERROR(AVERAGEIFS('EmiFact Stationary'!L$4:L$390,'EmiFact Stationary'!$C$4:$C$390,$W58,'EmiFact Stationary'!$A$4:$A$390,$V58),0)</f>
        <v>0</v>
      </c>
      <c r="AS58" s="422">
        <f>IFERROR(AVERAGEIFS('EmiFact Stationary'!M$4:M$390,'EmiFact Stationary'!$C$4:$C$390,$W58,'EmiFact Stationary'!$A$4:$A$390,$V58),0)</f>
        <v>5</v>
      </c>
      <c r="AT58" s="422">
        <f>IFERROR(AVERAGEIFS('EmiFact Stationary'!N$4:N$390,'EmiFact Stationary'!$C$4:$C$390,$W58,'EmiFact Stationary'!$A$4:$A$390,$V58),0)</f>
        <v>5</v>
      </c>
      <c r="AU58" s="422">
        <f>IFERROR(AVERAGEIFS('EmiFact Stationary'!O$4:O$390,'EmiFact Stationary'!$C$4:$C$390,$W58,'EmiFact Stationary'!$A$4:$A$390,$V58),0)</f>
        <v>5</v>
      </c>
      <c r="AV58" s="423">
        <f>IFERROR(AVERAGEIFS('EmiFact Stationary'!P$4:P$390,'EmiFact Stationary'!$C$4:$C$390,$W58,'EmiFact Stationary'!$A$4:$A$390,$V58),0)</f>
        <v>1.675</v>
      </c>
      <c r="AW58" s="419">
        <f t="shared" si="5"/>
        <v>0</v>
      </c>
    </row>
    <row r="59" spans="19:50" ht="12.75" customHeight="1">
      <c r="S59" s="307" t="s">
        <v>886</v>
      </c>
      <c r="T59" s="307" t="s">
        <v>878</v>
      </c>
      <c r="U59" s="307" t="e">
        <f t="array" ref="U59">INDEX('EmiFact Stationary'!B45:B431,MATCH(Emis!V59&amp;Emis!W59&amp;Emis!X59,'EmiFact Stationary'!A45:A431&amp;'EmiFact Stationary'!C45:C431&amp;'EmiFact Stationary'!D45:D431,0))</f>
        <v>#N/A</v>
      </c>
      <c r="V59" s="388" t="s">
        <v>773</v>
      </c>
      <c r="W59" s="392" t="s">
        <v>770</v>
      </c>
      <c r="X59" s="392" t="s">
        <v>874</v>
      </c>
      <c r="Y59" s="425">
        <f t="array" ref="Y59">IF($X59="Average value",AK59,INDEX('EmiFact Stationary'!$E$4:$P$390,MATCH($W59&amp;$V59&amp;$X59,'EmiFact Stationary'!$C$4:$C$390&amp;'EmiFact Stationary'!$A$4:$A$390&amp;'EmiFact Stationary'!$D$4:$D$390,0),MATCH(Y$8,'EmiFact Stationary'!$E$2:$P$2,0)))</f>
        <v>0.45333333333333331</v>
      </c>
      <c r="Z59" s="422">
        <f t="array" ref="Z59">IF($X59="Average value",AL59,INDEX('EmiFact Stationary'!$E$4:$P$390,MATCH($W59&amp;$V59&amp;$X59,'EmiFact Stationary'!$C$4:$C$390&amp;'EmiFact Stationary'!$A$4:$A$390&amp;'EmiFact Stationary'!$D$4:$D$390,0),MATCH(Z$8,'EmiFact Stationary'!$E$2:$P$2,0)))</f>
        <v>118.33999999999999</v>
      </c>
      <c r="AA59" s="422">
        <f t="array" ref="AA59">IF($X59="Average value",AM59,INDEX('EmiFact Stationary'!$E$4:$P$390,MATCH($W59&amp;$V59&amp;$X59,'EmiFact Stationary'!$C$4:$C$390&amp;'EmiFact Stationary'!$A$4:$A$390&amp;'EmiFact Stationary'!$D$4:$D$390,0),MATCH(AA$8,'EmiFact Stationary'!$E$2:$P$2,0)))</f>
        <v>31.733333333333334</v>
      </c>
      <c r="AB59" s="422">
        <f t="array" ref="AB59">IF($X59="Average value",AN59,INDEX('EmiFact Stationary'!$E$4:$P$390,MATCH($W59&amp;$V59&amp;$X59,'EmiFact Stationary'!$C$4:$C$390&amp;'EmiFact Stationary'!$A$4:$A$390&amp;'EmiFact Stationary'!$D$4:$D$390,0),MATCH(AB$8,'EmiFact Stationary'!$E$2:$P$2,0)))</f>
        <v>161.23333333333332</v>
      </c>
      <c r="AC59" s="422">
        <f t="array" ref="AC59">IF($X59="Average value",AO59,INDEX('EmiFact Stationary'!$E$4:$P$390,MATCH($W59&amp;$V59&amp;$X59,'EmiFact Stationary'!$C$4:$C$390&amp;'EmiFact Stationary'!$A$4:$A$390&amp;'EmiFact Stationary'!$D$4:$D$390,0),MATCH(AC$8,'EmiFact Stationary'!$E$2:$P$2,0)))</f>
        <v>22.533333333333331</v>
      </c>
      <c r="AD59" s="422">
        <f t="array" ref="AD59">IF($X59="Average value",AP59,INDEX('EmiFact Stationary'!$E$4:$P$390,MATCH($W59&amp;$V59&amp;$X59,'EmiFact Stationary'!$C$4:$C$390&amp;'EmiFact Stationary'!$A$4:$A$390&amp;'EmiFact Stationary'!$D$4:$D$390,0),MATCH(AD$8,'EmiFact Stationary'!$E$2:$P$2,0)))</f>
        <v>57.140000000000008</v>
      </c>
      <c r="AE59" s="422">
        <f t="array" ref="AE59">IF($X59="Average value",AQ59,INDEX('EmiFact Stationary'!$E$4:$P$390,MATCH($W59&amp;$V59&amp;$X59,'EmiFact Stationary'!$C$4:$C$390&amp;'EmiFact Stationary'!$A$4:$A$390&amp;'EmiFact Stationary'!$D$4:$D$390,0),MATCH(AE$8,'EmiFact Stationary'!$E$2:$P$2,0)))</f>
        <v>0.86</v>
      </c>
      <c r="AF59" s="422">
        <f t="array" ref="AF59">IF($X59="Average value",AR59,INDEX('EmiFact Stationary'!$E$4:$P$390,MATCH($W59&amp;$V59&amp;$X59,'EmiFact Stationary'!$C$4:$C$390&amp;'EmiFact Stationary'!$A$4:$A$390&amp;'EmiFact Stationary'!$D$4:$D$390,0),MATCH(AF$8,'EmiFact Stationary'!$E$2:$P$2,0)))</f>
        <v>0</v>
      </c>
      <c r="AG59" s="422">
        <f t="array" ref="AG59">IF($X59="Average value",AS59,INDEX('EmiFact Stationary'!$E$4:$P$390,MATCH($W59&amp;$V59&amp;$X59,'EmiFact Stationary'!$C$4:$C$390&amp;'EmiFact Stationary'!$A$4:$A$390&amp;'EmiFact Stationary'!$D$4:$D$390,0),MATCH(AG$8,'EmiFact Stationary'!$E$2:$P$2,0)))</f>
        <v>0.32</v>
      </c>
      <c r="AH59" s="422">
        <f t="array" ref="AH59">IF($X59="Average value",AT59,INDEX('EmiFact Stationary'!$E$4:$P$390,MATCH($W59&amp;$V59&amp;$X59,'EmiFact Stationary'!$C$4:$C$390&amp;'EmiFact Stationary'!$A$4:$A$390&amp;'EmiFact Stationary'!$D$4:$D$390,0),MATCH(AH$8,'EmiFact Stationary'!$E$2:$P$2,0)))</f>
        <v>0.10366666666666667</v>
      </c>
      <c r="AI59" s="422">
        <f t="array" ref="AI59">IF($X59="Average value",AU59,INDEX('EmiFact Stationary'!$E$4:$P$390,MATCH($W59&amp;$V59&amp;$X59,'EmiFact Stationary'!$C$4:$C$390&amp;'EmiFact Stationary'!$A$4:$A$390&amp;'EmiFact Stationary'!$D$4:$D$390,0),MATCH(AI$8,'EmiFact Stationary'!$E$2:$P$2,0)))</f>
        <v>8.7666666666666671E-2</v>
      </c>
      <c r="AJ59" s="423">
        <f t="array" ref="AJ59">IF($X59="Average value",AV59,INDEX('EmiFact Stationary'!$E$4:$P$390,MATCH($W59&amp;$V59&amp;$X59,'EmiFact Stationary'!$C$4:$C$390&amp;'EmiFact Stationary'!$A$4:$A$390&amp;'EmiFact Stationary'!$D$4:$D$390,0),MATCH(AJ$8,'EmiFact Stationary'!$E$2:$P$2,0)))</f>
        <v>2.1916666666666668E-3</v>
      </c>
      <c r="AK59" s="422">
        <f>IFERROR(AVERAGEIFS('EmiFact Stationary'!E$4:E$390,'EmiFact Stationary'!$C$4:$C$390,$W59,'EmiFact Stationary'!$A$4:$A$390,$V59),0)</f>
        <v>0.45333333333333331</v>
      </c>
      <c r="AL59" s="422">
        <f>IFERROR(AVERAGEIFS('EmiFact Stationary'!F$4:F$390,'EmiFact Stationary'!$C$4:$C$390,$W59,'EmiFact Stationary'!$A$4:$A$390,$V59),0)</f>
        <v>118.33999999999999</v>
      </c>
      <c r="AM59" s="422">
        <f>IFERROR(AVERAGEIFS('EmiFact Stationary'!G$4:G$390,'EmiFact Stationary'!$C$4:$C$390,$W59,'EmiFact Stationary'!$A$4:$A$390,$V59),0)</f>
        <v>31.733333333333334</v>
      </c>
      <c r="AN59" s="422">
        <f>IFERROR(AVERAGEIFS('EmiFact Stationary'!H$4:H$390,'EmiFact Stationary'!$C$4:$C$390,$W59,'EmiFact Stationary'!$A$4:$A$390,$V59),0)</f>
        <v>161.23333333333332</v>
      </c>
      <c r="AO59" s="422">
        <f>IFERROR(AVERAGEIFS('EmiFact Stationary'!I$4:I$390,'EmiFact Stationary'!$C$4:$C$390,$W59,'EmiFact Stationary'!$A$4:$A$390,$V59),0)</f>
        <v>22.533333333333331</v>
      </c>
      <c r="AP59" s="422">
        <f>IFERROR(AVERAGEIFS('EmiFact Stationary'!J$4:J$390,'EmiFact Stationary'!$C$4:$C$390,$W59,'EmiFact Stationary'!$A$4:$A$390,$V59),0)</f>
        <v>57.140000000000008</v>
      </c>
      <c r="AQ59" s="422">
        <f>IFERROR(AVERAGEIFS('EmiFact Stationary'!K$4:K$390,'EmiFact Stationary'!$C$4:$C$390,$W59,'EmiFact Stationary'!$A$4:$A$390,$V59),0)</f>
        <v>0.86</v>
      </c>
      <c r="AR59" s="422">
        <f>IFERROR(AVERAGEIFS('EmiFact Stationary'!L$4:L$390,'EmiFact Stationary'!$C$4:$C$390,$W59,'EmiFact Stationary'!$A$4:$A$390,$V59),0)</f>
        <v>0</v>
      </c>
      <c r="AS59" s="422">
        <f>IFERROR(AVERAGEIFS('EmiFact Stationary'!M$4:M$390,'EmiFact Stationary'!$C$4:$C$390,$W59,'EmiFact Stationary'!$A$4:$A$390,$V59),0)</f>
        <v>0.32</v>
      </c>
      <c r="AT59" s="422">
        <f>IFERROR(AVERAGEIFS('EmiFact Stationary'!N$4:N$390,'EmiFact Stationary'!$C$4:$C$390,$W59,'EmiFact Stationary'!$A$4:$A$390,$V59),0)</f>
        <v>0.10366666666666667</v>
      </c>
      <c r="AU59" s="422">
        <f>IFERROR(AVERAGEIFS('EmiFact Stationary'!O$4:O$390,'EmiFact Stationary'!$C$4:$C$390,$W59,'EmiFact Stationary'!$A$4:$A$390,$V59),0)</f>
        <v>8.7666666666666671E-2</v>
      </c>
      <c r="AV59" s="423">
        <f>IFERROR(AVERAGEIFS('EmiFact Stationary'!P$4:P$390,'EmiFact Stationary'!$C$4:$C$390,$W59,'EmiFact Stationary'!$A$4:$A$390,$V59),0)</f>
        <v>2.1916666666666668E-3</v>
      </c>
      <c r="AW59" s="419">
        <f t="shared" si="5"/>
        <v>0</v>
      </c>
      <c r="AX59" s="307" t="s">
        <v>873</v>
      </c>
    </row>
    <row r="60" spans="19:50" ht="12.75" customHeight="1">
      <c r="S60" s="307" t="s">
        <v>886</v>
      </c>
      <c r="T60" s="307" t="s">
        <v>885</v>
      </c>
      <c r="U60" s="307" t="e">
        <f t="array" ref="U60">INDEX('EmiFact Stationary'!B46:B432,MATCH(Emis!V60&amp;Emis!W60&amp;Emis!X60,'EmiFact Stationary'!A46:A432&amp;'EmiFact Stationary'!C46:C432&amp;'EmiFact Stationary'!D46:D432,0))</f>
        <v>#N/A</v>
      </c>
      <c r="V60" s="388" t="s">
        <v>780</v>
      </c>
      <c r="W60" s="392" t="s">
        <v>770</v>
      </c>
      <c r="X60" s="392" t="s">
        <v>874</v>
      </c>
      <c r="Y60" s="425">
        <f t="array" ref="Y60">IF($X60="Average value",AK60,INDEX('EmiFact Stationary'!$E$4:$P$390,MATCH($W60&amp;$V60&amp;$X60,'EmiFact Stationary'!$C$4:$C$390&amp;'EmiFact Stationary'!$A$4:$A$390&amp;'EmiFact Stationary'!$D$4:$D$390,0),MATCH(Y$8,'EmiFact Stationary'!$E$2:$P$2,0)))</f>
        <v>0.46499999999999997</v>
      </c>
      <c r="Z60" s="422">
        <f t="array" ref="Z60">IF($X60="Average value",AL60,INDEX('EmiFact Stationary'!$E$4:$P$390,MATCH($W60&amp;$V60&amp;$X60,'EmiFact Stationary'!$C$4:$C$390&amp;'EmiFact Stationary'!$A$4:$A$390&amp;'EmiFact Stationary'!$D$4:$D$390,0),MATCH(Z$8,'EmiFact Stationary'!$E$2:$P$2,0)))</f>
        <v>83.51</v>
      </c>
      <c r="AA60" s="422">
        <f t="array" ref="AA60">IF($X60="Average value",AM60,INDEX('EmiFact Stationary'!$E$4:$P$390,MATCH($W60&amp;$V60&amp;$X60,'EmiFact Stationary'!$C$4:$C$390&amp;'EmiFact Stationary'!$A$4:$A$390&amp;'EmiFact Stationary'!$D$4:$D$390,0),MATCH(AA$8,'EmiFact Stationary'!$E$2:$P$2,0)))</f>
        <v>46.8</v>
      </c>
      <c r="AB60" s="422">
        <f t="array" ref="AB60">IF($X60="Average value",AN60,INDEX('EmiFact Stationary'!$E$4:$P$390,MATCH($W60&amp;$V60&amp;$X60,'EmiFact Stationary'!$C$4:$C$390&amp;'EmiFact Stationary'!$A$4:$A$390&amp;'EmiFact Stationary'!$D$4:$D$390,0),MATCH(AB$8,'EmiFact Stationary'!$E$2:$P$2,0)))</f>
        <v>241</v>
      </c>
      <c r="AC60" s="422">
        <f t="array" ref="AC60">IF($X60="Average value",AO60,INDEX('EmiFact Stationary'!$E$4:$P$390,MATCH($W60&amp;$V60&amp;$X60,'EmiFact Stationary'!$C$4:$C$390&amp;'EmiFact Stationary'!$A$4:$A$390&amp;'EmiFact Stationary'!$D$4:$D$390,0),MATCH(AC$8,'EmiFact Stationary'!$E$2:$P$2,0)))</f>
        <v>31.4</v>
      </c>
      <c r="AD60" s="422">
        <f t="array" ref="AD60">IF($X60="Average value",AP60,INDEX('EmiFact Stationary'!$E$4:$P$390,MATCH($W60&amp;$V60&amp;$X60,'EmiFact Stationary'!$C$4:$C$390&amp;'EmiFact Stationary'!$A$4:$A$390&amp;'EmiFact Stationary'!$D$4:$D$390,0),MATCH(AD$8,'EmiFact Stationary'!$E$2:$P$2,0)))</f>
        <v>55.55</v>
      </c>
      <c r="AE60" s="422">
        <f t="array" ref="AE60">IF($X60="Average value",AQ60,INDEX('EmiFact Stationary'!$E$4:$P$390,MATCH($W60&amp;$V60&amp;$X60,'EmiFact Stationary'!$C$4:$C$390&amp;'EmiFact Stationary'!$A$4:$A$390&amp;'EmiFact Stationary'!$D$4:$D$390,0),MATCH(AE$8,'EmiFact Stationary'!$E$2:$P$2,0)))</f>
        <v>0.79</v>
      </c>
      <c r="AF60" s="422">
        <f t="array" ref="AF60">IF($X60="Average value",AR60,INDEX('EmiFact Stationary'!$E$4:$P$390,MATCH($W60&amp;$V60&amp;$X60,'EmiFact Stationary'!$C$4:$C$390&amp;'EmiFact Stationary'!$A$4:$A$390&amp;'EmiFact Stationary'!$D$4:$D$390,0),MATCH(AF$8,'EmiFact Stationary'!$E$2:$P$2,0)))</f>
        <v>0</v>
      </c>
      <c r="AG60" s="422">
        <f t="array" ref="AG60">IF($X60="Average value",AS60,INDEX('EmiFact Stationary'!$E$4:$P$390,MATCH($W60&amp;$V60&amp;$X60,'EmiFact Stationary'!$C$4:$C$390&amp;'EmiFact Stationary'!$A$4:$A$390&amp;'EmiFact Stationary'!$D$4:$D$390,0),MATCH(AG$8,'EmiFact Stationary'!$E$2:$P$2,0)))</f>
        <v>0.43</v>
      </c>
      <c r="AH60" s="422">
        <f t="array" ref="AH60">IF($X60="Average value",AT60,INDEX('EmiFact Stationary'!$E$4:$P$390,MATCH($W60&amp;$V60&amp;$X60,'EmiFact Stationary'!$C$4:$C$390&amp;'EmiFact Stationary'!$A$4:$A$390&amp;'EmiFact Stationary'!$D$4:$D$390,0),MATCH(AH$8,'EmiFact Stationary'!$E$2:$P$2,0)))</f>
        <v>0.125</v>
      </c>
      <c r="AI60" s="422">
        <f t="array" ref="AI60">IF($X60="Average value",AU60,INDEX('EmiFact Stationary'!$E$4:$P$390,MATCH($W60&amp;$V60&amp;$X60,'EmiFact Stationary'!$C$4:$C$390&amp;'EmiFact Stationary'!$A$4:$A$390&amp;'EmiFact Stationary'!$D$4:$D$390,0),MATCH(AI$8,'EmiFact Stationary'!$E$2:$P$2,0)))</f>
        <v>0.106</v>
      </c>
      <c r="AJ60" s="423">
        <f t="array" ref="AJ60">IF($X60="Average value",AV60,INDEX('EmiFact Stationary'!$E$4:$P$390,MATCH($W60&amp;$V60&amp;$X60,'EmiFact Stationary'!$C$4:$C$390&amp;'EmiFact Stationary'!$A$4:$A$390&amp;'EmiFact Stationary'!$D$4:$D$390,0),MATCH(AJ$8,'EmiFact Stationary'!$E$2:$P$2,0)))</f>
        <v>2.65E-3</v>
      </c>
      <c r="AK60" s="422">
        <f>IFERROR(AVERAGEIFS('EmiFact Stationary'!E$4:E$390,'EmiFact Stationary'!$C$4:$C$390,$W60,'EmiFact Stationary'!$A$4:$A$390,$V60),0)</f>
        <v>0.46499999999999997</v>
      </c>
      <c r="AL60" s="422">
        <f>IFERROR(AVERAGEIFS('EmiFact Stationary'!F$4:F$390,'EmiFact Stationary'!$C$4:$C$390,$W60,'EmiFact Stationary'!$A$4:$A$390,$V60),0)</f>
        <v>83.51</v>
      </c>
      <c r="AM60" s="422">
        <f>IFERROR(AVERAGEIFS('EmiFact Stationary'!G$4:G$390,'EmiFact Stationary'!$C$4:$C$390,$W60,'EmiFact Stationary'!$A$4:$A$390,$V60),0)</f>
        <v>46.8</v>
      </c>
      <c r="AN60" s="422">
        <f>IFERROR(AVERAGEIFS('EmiFact Stationary'!H$4:H$390,'EmiFact Stationary'!$C$4:$C$390,$W60,'EmiFact Stationary'!$A$4:$A$390,$V60),0)</f>
        <v>241</v>
      </c>
      <c r="AO60" s="422">
        <f>IFERROR(AVERAGEIFS('EmiFact Stationary'!I$4:I$390,'EmiFact Stationary'!$C$4:$C$390,$W60,'EmiFact Stationary'!$A$4:$A$390,$V60),0)</f>
        <v>31.4</v>
      </c>
      <c r="AP60" s="422">
        <f>IFERROR(AVERAGEIFS('EmiFact Stationary'!J$4:J$390,'EmiFact Stationary'!$C$4:$C$390,$W60,'EmiFact Stationary'!$A$4:$A$390,$V60),0)</f>
        <v>55.55</v>
      </c>
      <c r="AQ60" s="422">
        <f>IFERROR(AVERAGEIFS('EmiFact Stationary'!K$4:K$390,'EmiFact Stationary'!$C$4:$C$390,$W60,'EmiFact Stationary'!$A$4:$A$390,$V60),0)</f>
        <v>0.79</v>
      </c>
      <c r="AR60" s="422">
        <f>IFERROR(AVERAGEIFS('EmiFact Stationary'!L$4:L$390,'EmiFact Stationary'!$C$4:$C$390,$W60,'EmiFact Stationary'!$A$4:$A$390,$V60),0)</f>
        <v>0</v>
      </c>
      <c r="AS60" s="422">
        <f>IFERROR(AVERAGEIFS('EmiFact Stationary'!M$4:M$390,'EmiFact Stationary'!$C$4:$C$390,$W60,'EmiFact Stationary'!$A$4:$A$390,$V60),0)</f>
        <v>0.43</v>
      </c>
      <c r="AT60" s="422">
        <f>IFERROR(AVERAGEIFS('EmiFact Stationary'!N$4:N$390,'EmiFact Stationary'!$C$4:$C$390,$W60,'EmiFact Stationary'!$A$4:$A$390,$V60),0)</f>
        <v>0.125</v>
      </c>
      <c r="AU60" s="422">
        <f>IFERROR(AVERAGEIFS('EmiFact Stationary'!O$4:O$390,'EmiFact Stationary'!$C$4:$C$390,$W60,'EmiFact Stationary'!$A$4:$A$390,$V60),0)</f>
        <v>0.106</v>
      </c>
      <c r="AV60" s="423">
        <f>IFERROR(AVERAGEIFS('EmiFact Stationary'!P$4:P$390,'EmiFact Stationary'!$C$4:$C$390,$W60,'EmiFact Stationary'!$A$4:$A$390,$V60),0)</f>
        <v>2.65E-3</v>
      </c>
      <c r="AW60" s="419">
        <f t="shared" si="5"/>
        <v>0</v>
      </c>
      <c r="AX60" s="307" t="s">
        <v>873</v>
      </c>
    </row>
    <row r="61" spans="19:50" ht="12.75" customHeight="1">
      <c r="S61" s="307" t="s">
        <v>887</v>
      </c>
      <c r="T61" s="307" t="s">
        <v>875</v>
      </c>
      <c r="U61" s="307">
        <f t="array" ref="U61">INDEX('EmiFact Stationary'!B47:B433,MATCH(Emis!V61&amp;Emis!W61&amp;Emis!X61,'EmiFact Stationary'!A47:A433&amp;'EmiFact Stationary'!C47:C433&amp;'EmiFact Stationary'!D47:D433,0))</f>
        <v>20100</v>
      </c>
      <c r="V61" s="392" t="s">
        <v>755</v>
      </c>
      <c r="W61" s="388" t="s">
        <v>756</v>
      </c>
      <c r="X61" s="388" t="s">
        <v>757</v>
      </c>
      <c r="Y61" s="425">
        <f t="array" ref="Y61">IF($X61="Average value",AK61,INDEX('EmiFact Stationary'!$E$4:$P$390,MATCH($W61&amp;$V61&amp;$X61,'EmiFact Stationary'!$C$4:$C$390&amp;'EmiFact Stationary'!$A$4:$A$390&amp;'EmiFact Stationary'!$D$4:$D$390,0),MATCH(Y$8,'EmiFact Stationary'!$E$2:$P$2,0)))</f>
        <v>605</v>
      </c>
      <c r="Z61" s="422">
        <f t="array" ref="Z61">IF($X61="Average value",AL61,INDEX('EmiFact Stationary'!$E$4:$P$390,MATCH($W61&amp;$V61&amp;$X61,'EmiFact Stationary'!$C$4:$C$390&amp;'EmiFact Stationary'!$A$4:$A$390&amp;'EmiFact Stationary'!$D$4:$D$390,0),MATCH(Z$8,'EmiFact Stationary'!$E$2:$P$2,0)))</f>
        <v>51</v>
      </c>
      <c r="AA61" s="422">
        <f t="array" ref="AA61">IF($X61="Average value",AM61,INDEX('EmiFact Stationary'!$E$4:$P$390,MATCH($W61&amp;$V61&amp;$X61,'EmiFact Stationary'!$C$4:$C$390&amp;'EmiFact Stationary'!$A$4:$A$390&amp;'EmiFact Stationary'!$D$4:$D$390,0),MATCH(AA$8,'EmiFact Stationary'!$E$2:$P$2,0)))</f>
        <v>20</v>
      </c>
      <c r="AB61" s="422">
        <f t="array" ref="AB61">IF($X61="Average value",AN61,INDEX('EmiFact Stationary'!$E$4:$P$390,MATCH($W61&amp;$V61&amp;$X61,'EmiFact Stationary'!$C$4:$C$390&amp;'EmiFact Stationary'!$A$4:$A$390&amp;'EmiFact Stationary'!$D$4:$D$390,0),MATCH(AB$8,'EmiFact Stationary'!$E$2:$P$2,0)))</f>
        <v>10</v>
      </c>
      <c r="AC61" s="422">
        <f t="array" ref="AC61">IF($X61="Average value",AO61,INDEX('EmiFact Stationary'!$E$4:$P$390,MATCH($W61&amp;$V61&amp;$X61,'EmiFact Stationary'!$C$4:$C$390&amp;'EmiFact Stationary'!$A$4:$A$390&amp;'EmiFact Stationary'!$D$4:$D$390,0),MATCH(AC$8,'EmiFact Stationary'!$E$2:$P$2,0)))</f>
        <v>93</v>
      </c>
      <c r="AD61" s="422">
        <f t="array" ref="AD61">IF($X61="Average value",AP61,INDEX('EmiFact Stationary'!$E$4:$P$390,MATCH($W61&amp;$V61&amp;$X61,'EmiFact Stationary'!$C$4:$C$390&amp;'EmiFact Stationary'!$A$4:$A$390&amp;'EmiFact Stationary'!$D$4:$D$390,0),MATCH(AD$8,'EmiFact Stationary'!$E$2:$P$2,0)))</f>
        <v>93</v>
      </c>
      <c r="AE61" s="422">
        <f t="array" ref="AE61">IF($X61="Average value",AQ61,INDEX('EmiFact Stationary'!$E$4:$P$390,MATCH($W61&amp;$V61&amp;$X61,'EmiFact Stationary'!$C$4:$C$390&amp;'EmiFact Stationary'!$A$4:$A$390&amp;'EmiFact Stationary'!$D$4:$D$390,0),MATCH(AE$8,'EmiFact Stationary'!$E$2:$P$2,0)))</f>
        <v>0.6</v>
      </c>
      <c r="AF61" s="422" t="str">
        <f t="array" ref="AF61">IF($X61="Average value",AR61,INDEX('EmiFact Stationary'!$E$4:$P$390,MATCH($W61&amp;$V61&amp;$X61,'EmiFact Stationary'!$C$4:$C$390&amp;'EmiFact Stationary'!$A$4:$A$390&amp;'EmiFact Stationary'!$D$4:$D$390,0),MATCH(AF$8,'EmiFact Stationary'!$E$2:$P$2,0)))</f>
        <v>-</v>
      </c>
      <c r="AG61" s="422">
        <f t="array" ref="AG61">IF($X61="Average value",AS61,INDEX('EmiFact Stationary'!$E$4:$P$390,MATCH($W61&amp;$V61&amp;$X61,'EmiFact Stationary'!$C$4:$C$390&amp;'EmiFact Stationary'!$A$4:$A$390&amp;'EmiFact Stationary'!$D$4:$D$390,0),MATCH(AG$8,'EmiFact Stationary'!$E$2:$P$2,0)))</f>
        <v>100</v>
      </c>
      <c r="AH61" s="422">
        <f t="array" ref="AH61">IF($X61="Average value",AT61,INDEX('EmiFact Stationary'!$E$4:$P$390,MATCH($W61&amp;$V61&amp;$X61,'EmiFact Stationary'!$C$4:$C$390&amp;'EmiFact Stationary'!$A$4:$A$390&amp;'EmiFact Stationary'!$D$4:$D$390,0),MATCH(AH$8,'EmiFact Stationary'!$E$2:$P$2,0)))</f>
        <v>60</v>
      </c>
      <c r="AI61" s="422">
        <f t="array" ref="AI61">IF($X61="Average value",AU61,INDEX('EmiFact Stationary'!$E$4:$P$390,MATCH($W61&amp;$V61&amp;$X61,'EmiFact Stationary'!$C$4:$C$390&amp;'EmiFact Stationary'!$A$4:$A$390&amp;'EmiFact Stationary'!$D$4:$D$390,0),MATCH(AI$8,'EmiFact Stationary'!$E$2:$P$2,0)))</f>
        <v>30</v>
      </c>
      <c r="AJ61" s="423">
        <f t="array" ref="AJ61">IF($X61="Average value",AV61,INDEX('EmiFact Stationary'!$E$4:$P$390,MATCH($W61&amp;$V61&amp;$X61,'EmiFact Stationary'!$C$4:$C$390&amp;'EmiFact Stationary'!$A$4:$A$390&amp;'EmiFact Stationary'!$D$4:$D$390,0),MATCH(AJ$8,'EmiFact Stationary'!$E$2:$P$2,0)))</f>
        <v>16.8</v>
      </c>
      <c r="AK61" s="422">
        <f>IFERROR(AVERAGEIFS('EmiFact Stationary'!E$4:E$390,'EmiFact Stationary'!$C$4:$C$390,$W61,'EmiFact Stationary'!$A$4:$A$390,$V61),0)</f>
        <v>605</v>
      </c>
      <c r="AL61" s="422">
        <f>IFERROR(AVERAGEIFS('EmiFact Stationary'!F$4:F$390,'EmiFact Stationary'!$C$4:$C$390,$W61,'EmiFact Stationary'!$A$4:$A$390,$V61),0)</f>
        <v>51</v>
      </c>
      <c r="AM61" s="422">
        <f>IFERROR(AVERAGEIFS('EmiFact Stationary'!G$4:G$390,'EmiFact Stationary'!$C$4:$C$390,$W61,'EmiFact Stationary'!$A$4:$A$390,$V61),0)</f>
        <v>20</v>
      </c>
      <c r="AN61" s="422">
        <f>IFERROR(AVERAGEIFS('EmiFact Stationary'!H$4:H$390,'EmiFact Stationary'!$C$4:$C$390,$W61,'EmiFact Stationary'!$A$4:$A$390,$V61),0)</f>
        <v>10</v>
      </c>
      <c r="AO61" s="422">
        <f>IFERROR(AVERAGEIFS('EmiFact Stationary'!I$4:I$390,'EmiFact Stationary'!$C$4:$C$390,$W61,'EmiFact Stationary'!$A$4:$A$390,$V61),0)</f>
        <v>93</v>
      </c>
      <c r="AP61" s="422">
        <f>IFERROR(AVERAGEIFS('EmiFact Stationary'!J$4:J$390,'EmiFact Stationary'!$C$4:$C$390,$W61,'EmiFact Stationary'!$A$4:$A$390,$V61),0)</f>
        <v>93</v>
      </c>
      <c r="AQ61" s="422">
        <f>IFERROR(AVERAGEIFS('EmiFact Stationary'!K$4:K$390,'EmiFact Stationary'!$C$4:$C$390,$W61,'EmiFact Stationary'!$A$4:$A$390,$V61),0)</f>
        <v>0.6</v>
      </c>
      <c r="AR61" s="422">
        <f>IFERROR(AVERAGEIFS('EmiFact Stationary'!L$4:L$390,'EmiFact Stationary'!$C$4:$C$390,$W61,'EmiFact Stationary'!$A$4:$A$390,$V61),0)</f>
        <v>0</v>
      </c>
      <c r="AS61" s="422">
        <f>IFERROR(AVERAGEIFS('EmiFact Stationary'!M$4:M$390,'EmiFact Stationary'!$C$4:$C$390,$W61,'EmiFact Stationary'!$A$4:$A$390,$V61),0)</f>
        <v>100</v>
      </c>
      <c r="AT61" s="422">
        <f>IFERROR(AVERAGEIFS('EmiFact Stationary'!N$4:N$390,'EmiFact Stationary'!$C$4:$C$390,$W61,'EmiFact Stationary'!$A$4:$A$390,$V61),0)</f>
        <v>60</v>
      </c>
      <c r="AU61" s="422">
        <f>IFERROR(AVERAGEIFS('EmiFact Stationary'!O$4:O$390,'EmiFact Stationary'!$C$4:$C$390,$W61,'EmiFact Stationary'!$A$4:$A$390,$V61),0)</f>
        <v>30</v>
      </c>
      <c r="AV61" s="423">
        <f>IFERROR(AVERAGEIFS('EmiFact Stationary'!P$4:P$390,'EmiFact Stationary'!$C$4:$C$390,$W61,'EmiFact Stationary'!$A$4:$A$390,$V61),0)</f>
        <v>16.8</v>
      </c>
      <c r="AW61" s="419">
        <f t="shared" si="5"/>
        <v>0</v>
      </c>
    </row>
    <row r="62" spans="19:50" ht="12.75" customHeight="1">
      <c r="S62" s="307" t="s">
        <v>887</v>
      </c>
      <c r="T62" s="307" t="s">
        <v>883</v>
      </c>
      <c r="U62" s="307">
        <f t="array" ref="U62">INDEX('EmiFact Stationary'!B48:B434,MATCH(Emis!V62&amp;Emis!W62&amp;Emis!X62,'EmiFact Stationary'!A48:A434&amp;'EmiFact Stationary'!C48:C434&amp;'EmiFact Stationary'!D48:D434,0))</f>
        <v>20100</v>
      </c>
      <c r="V62" s="392" t="s">
        <v>759</v>
      </c>
      <c r="W62" s="392" t="s">
        <v>756</v>
      </c>
      <c r="X62" s="392" t="s">
        <v>757</v>
      </c>
      <c r="Y62" s="425">
        <f t="array" ref="Y62">IF($X62="Average value",AK62,INDEX('EmiFact Stationary'!$E$4:$P$390,MATCH($W62&amp;$V62&amp;$X62,'EmiFact Stationary'!$C$4:$C$390&amp;'EmiFact Stationary'!$A$4:$A$390&amp;'EmiFact Stationary'!$D$4:$D$390,0),MATCH(Y$8,'EmiFact Stationary'!$E$2:$P$2,0)))</f>
        <v>11</v>
      </c>
      <c r="Z62" s="422">
        <f t="array" ref="Z62">IF($X62="Average value",AL62,INDEX('EmiFact Stationary'!$E$4:$P$390,MATCH($W62&amp;$V62&amp;$X62,'EmiFact Stationary'!$C$4:$C$390&amp;'EmiFact Stationary'!$A$4:$A$390&amp;'EmiFact Stationary'!$D$4:$D$390,0),MATCH(Z$8,'EmiFact Stationary'!$E$2:$P$2,0)))</f>
        <v>90</v>
      </c>
      <c r="AA62" s="422">
        <f t="array" ref="AA62">IF($X62="Average value",AM62,INDEX('EmiFact Stationary'!$E$4:$P$390,MATCH($W62&amp;$V62&amp;$X62,'EmiFact Stationary'!$C$4:$C$390&amp;'EmiFact Stationary'!$A$4:$A$390&amp;'EmiFact Stationary'!$D$4:$D$390,0),MATCH(AA$8,'EmiFact Stationary'!$E$2:$P$2,0)))</f>
        <v>175</v>
      </c>
      <c r="AB62" s="422">
        <f t="array" ref="AB62">IF($X62="Average value",AN62,INDEX('EmiFact Stationary'!$E$4:$P$390,MATCH($W62&amp;$V62&amp;$X62,'EmiFact Stationary'!$C$4:$C$390&amp;'EmiFact Stationary'!$A$4:$A$390&amp;'EmiFact Stationary'!$D$4:$D$390,0),MATCH(AB$8,'EmiFact Stationary'!$E$2:$P$2,0)))</f>
        <v>11</v>
      </c>
      <c r="AC62" s="422">
        <f t="array" ref="AC62">IF($X62="Average value",AO62,INDEX('EmiFact Stationary'!$E$4:$P$390,MATCH($W62&amp;$V62&amp;$X62,'EmiFact Stationary'!$C$4:$C$390&amp;'EmiFact Stationary'!$A$4:$A$390&amp;'EmiFact Stationary'!$D$4:$D$390,0),MATCH(AC$8,'EmiFact Stationary'!$E$2:$P$2,0)))</f>
        <v>240</v>
      </c>
      <c r="AD62" s="422">
        <f t="array" ref="AD62">IF($X62="Average value",AP62,INDEX('EmiFact Stationary'!$E$4:$P$390,MATCH($W62&amp;$V62&amp;$X62,'EmiFact Stationary'!$C$4:$C$390&amp;'EmiFact Stationary'!$A$4:$A$390&amp;'EmiFact Stationary'!$D$4:$D$390,0),MATCH(AD$8,'EmiFact Stationary'!$E$2:$P$2,0)))</f>
        <v>112</v>
      </c>
      <c r="AE62" s="422">
        <f t="array" ref="AE62">IF($X62="Average value",AQ62,INDEX('EmiFact Stationary'!$E$4:$P$390,MATCH($W62&amp;$V62&amp;$X62,'EmiFact Stationary'!$C$4:$C$390&amp;'EmiFact Stationary'!$A$4:$A$390&amp;'EmiFact Stationary'!$D$4:$D$390,0),MATCH(AE$8,'EmiFact Stationary'!$E$2:$P$2,0)))</f>
        <v>4</v>
      </c>
      <c r="AF62" s="422">
        <f t="array" ref="AF62">IF($X62="Average value",AR62,INDEX('EmiFact Stationary'!$E$4:$P$390,MATCH($W62&amp;$V62&amp;$X62,'EmiFact Stationary'!$C$4:$C$390&amp;'EmiFact Stationary'!$A$4:$A$390&amp;'EmiFact Stationary'!$D$4:$D$390,0),MATCH(AF$8,'EmiFact Stationary'!$E$2:$P$2,0)))</f>
        <v>37</v>
      </c>
      <c r="AG62" s="422">
        <f t="array" ref="AG62">IF($X62="Average value",AS62,INDEX('EmiFact Stationary'!$E$4:$P$390,MATCH($W62&amp;$V62&amp;$X62,'EmiFact Stationary'!$C$4:$C$390&amp;'EmiFact Stationary'!$A$4:$A$390&amp;'EmiFact Stationary'!$D$4:$D$390,0),MATCH(AG$8,'EmiFact Stationary'!$E$2:$P$2,0)))</f>
        <v>143</v>
      </c>
      <c r="AH62" s="422">
        <f t="array" ref="AH62">IF($X62="Average value",AT62,INDEX('EmiFact Stationary'!$E$4:$P$390,MATCH($W62&amp;$V62&amp;$X62,'EmiFact Stationary'!$C$4:$C$390&amp;'EmiFact Stationary'!$A$4:$A$390&amp;'EmiFact Stationary'!$D$4:$D$390,0),MATCH(AH$8,'EmiFact Stationary'!$E$2:$P$2,0)))</f>
        <v>143</v>
      </c>
      <c r="AI62" s="422">
        <f t="array" ref="AI62">IF($X62="Average value",AU62,INDEX('EmiFact Stationary'!$E$4:$P$390,MATCH($W62&amp;$V62&amp;$X62,'EmiFact Stationary'!$C$4:$C$390&amp;'EmiFact Stationary'!$A$4:$A$390&amp;'EmiFact Stationary'!$D$4:$D$390,0),MATCH(AI$8,'EmiFact Stationary'!$E$2:$P$2,0)))</f>
        <v>135</v>
      </c>
      <c r="AJ62" s="423">
        <f t="array" ref="AJ62">IF($X62="Average value",AV62,INDEX('EmiFact Stationary'!$E$4:$P$390,MATCH($W62&amp;$V62&amp;$X62,'EmiFact Stationary'!$C$4:$C$390&amp;'EmiFact Stationary'!$A$4:$A$390&amp;'EmiFact Stationary'!$D$4:$D$390,0),MATCH(AJ$8,'EmiFact Stationary'!$E$2:$P$2,0)))</f>
        <v>37.799999999999997</v>
      </c>
      <c r="AK62" s="422">
        <f>IFERROR(AVERAGEIFS('EmiFact Stationary'!E$4:E$390,'EmiFact Stationary'!$C$4:$C$390,$W62,'EmiFact Stationary'!$A$4:$A$390,$V62),0)</f>
        <v>11</v>
      </c>
      <c r="AL62" s="422">
        <f>IFERROR(AVERAGEIFS('EmiFact Stationary'!F$4:F$390,'EmiFact Stationary'!$C$4:$C$390,$W62,'EmiFact Stationary'!$A$4:$A$390,$V62),0)</f>
        <v>90</v>
      </c>
      <c r="AM62" s="422">
        <f>IFERROR(AVERAGEIFS('EmiFact Stationary'!G$4:G$390,'EmiFact Stationary'!$C$4:$C$390,$W62,'EmiFact Stationary'!$A$4:$A$390,$V62),0)</f>
        <v>175</v>
      </c>
      <c r="AN62" s="422">
        <f>IFERROR(AVERAGEIFS('EmiFact Stationary'!H$4:H$390,'EmiFact Stationary'!$C$4:$C$390,$W62,'EmiFact Stationary'!$A$4:$A$390,$V62),0)</f>
        <v>11</v>
      </c>
      <c r="AO62" s="422">
        <f>IFERROR(AVERAGEIFS('EmiFact Stationary'!I$4:I$390,'EmiFact Stationary'!$C$4:$C$390,$W62,'EmiFact Stationary'!$A$4:$A$390,$V62),0)</f>
        <v>240</v>
      </c>
      <c r="AP62" s="422">
        <f>IFERROR(AVERAGEIFS('EmiFact Stationary'!J$4:J$390,'EmiFact Stationary'!$C$4:$C$390,$W62,'EmiFact Stationary'!$A$4:$A$390,$V62),0)</f>
        <v>112</v>
      </c>
      <c r="AQ62" s="422">
        <f>IFERROR(AVERAGEIFS('EmiFact Stationary'!K$4:K$390,'EmiFact Stationary'!$C$4:$C$390,$W62,'EmiFact Stationary'!$A$4:$A$390,$V62),0)</f>
        <v>4</v>
      </c>
      <c r="AR62" s="422">
        <f>IFERROR(AVERAGEIFS('EmiFact Stationary'!L$4:L$390,'EmiFact Stationary'!$C$4:$C$390,$W62,'EmiFact Stationary'!$A$4:$A$390,$V62),0)</f>
        <v>37</v>
      </c>
      <c r="AS62" s="422">
        <f>IFERROR(AVERAGEIFS('EmiFact Stationary'!M$4:M$390,'EmiFact Stationary'!$C$4:$C$390,$W62,'EmiFact Stationary'!$A$4:$A$390,$V62),0)</f>
        <v>143</v>
      </c>
      <c r="AT62" s="422">
        <f>IFERROR(AVERAGEIFS('EmiFact Stationary'!N$4:N$390,'EmiFact Stationary'!$C$4:$C$390,$W62,'EmiFact Stationary'!$A$4:$A$390,$V62),0)</f>
        <v>143</v>
      </c>
      <c r="AU62" s="422">
        <f>IFERROR(AVERAGEIFS('EmiFact Stationary'!O$4:O$390,'EmiFact Stationary'!$C$4:$C$390,$W62,'EmiFact Stationary'!$A$4:$A$390,$V62),0)</f>
        <v>135</v>
      </c>
      <c r="AV62" s="423">
        <f>IFERROR(AVERAGEIFS('EmiFact Stationary'!P$4:P$390,'EmiFact Stationary'!$C$4:$C$390,$W62,'EmiFact Stationary'!$A$4:$A$390,$V62),0)</f>
        <v>37.799999999999997</v>
      </c>
      <c r="AW62" s="419">
        <f t="shared" si="5"/>
        <v>0</v>
      </c>
    </row>
    <row r="63" spans="19:50" ht="12.75" customHeight="1">
      <c r="S63" s="307" t="s">
        <v>887</v>
      </c>
      <c r="T63" s="307" t="s">
        <v>880</v>
      </c>
      <c r="U63" s="307">
        <f t="array" ref="U63">INDEX('EmiFact Stationary'!B49:B435,MATCH(Emis!V63&amp;Emis!W63&amp;Emis!X63,'EmiFact Stationary'!A49:A435&amp;'EmiFact Stationary'!C49:C435&amp;'EmiFact Stationary'!D49:D435,0))</f>
        <v>20100</v>
      </c>
      <c r="V63" s="392" t="s">
        <v>761</v>
      </c>
      <c r="W63" s="392" t="s">
        <v>756</v>
      </c>
      <c r="X63" s="392" t="s">
        <v>757</v>
      </c>
      <c r="Y63" s="425">
        <f t="array" ref="Y63">IF($X63="Average value",AK63,INDEX('EmiFact Stationary'!$E$4:$P$390,MATCH($W63&amp;$V63&amp;$X63,'EmiFact Stationary'!$C$4:$C$390&amp;'EmiFact Stationary'!$A$4:$A$390&amp;'EmiFact Stationary'!$D$4:$D$390,0),MATCH(Y$8,'EmiFact Stationary'!$E$2:$P$2,0)))</f>
        <v>14</v>
      </c>
      <c r="Z63" s="422">
        <f t="array" ref="Z63">IF($X63="Average value",AL63,INDEX('EmiFact Stationary'!$E$4:$P$390,MATCH($W63&amp;$V63&amp;$X63,'EmiFact Stationary'!$C$4:$C$390&amp;'EmiFact Stationary'!$A$4:$A$390&amp;'EmiFact Stationary'!$D$4:$D$390,0),MATCH(Z$8,'EmiFact Stationary'!$E$2:$P$2,0)))</f>
        <v>164</v>
      </c>
      <c r="AA63" s="422">
        <f t="array" ref="AA63">IF($X63="Average value",AM63,INDEX('EmiFact Stationary'!$E$4:$P$390,MATCH($W63&amp;$V63&amp;$X63,'EmiFact Stationary'!$C$4:$C$390&amp;'EmiFact Stationary'!$A$4:$A$390&amp;'EmiFact Stationary'!$D$4:$D$390,0),MATCH(AA$8,'EmiFact Stationary'!$E$2:$P$2,0)))</f>
        <v>0.56000000000000005</v>
      </c>
      <c r="AB63" s="422">
        <f t="array" ref="AB63">IF($X63="Average value",AN63,INDEX('EmiFact Stationary'!$E$4:$P$390,MATCH($W63&amp;$V63&amp;$X63,'EmiFact Stationary'!$C$4:$C$390&amp;'EmiFact Stationary'!$A$4:$A$390&amp;'EmiFact Stationary'!$D$4:$D$390,0),MATCH(AB$8,'EmiFact Stationary'!$E$2:$P$2,0)))</f>
        <v>30</v>
      </c>
      <c r="AC63" s="422">
        <f t="array" ref="AC63">IF($X63="Average value",AO63,INDEX('EmiFact Stationary'!$E$4:$P$390,MATCH($W63&amp;$V63&amp;$X63,'EmiFact Stationary'!$C$4:$C$390&amp;'EmiFact Stationary'!$A$4:$A$390&amp;'EmiFact Stationary'!$D$4:$D$390,0),MATCH(AC$8,'EmiFact Stationary'!$E$2:$P$2,0)))</f>
        <v>10</v>
      </c>
      <c r="AD63" s="422" t="str">
        <f t="array" ref="AD63">IF($X63="Average value",AP63,INDEX('EmiFact Stationary'!$E$4:$P$390,MATCH($W63&amp;$V63&amp;$X63,'EmiFact Stationary'!$C$4:$C$390&amp;'EmiFact Stationary'!$A$4:$A$390&amp;'EmiFact Stationary'!$D$4:$D$390,0),MATCH(AD$8,'EmiFact Stationary'!$E$2:$P$2,0)))</f>
        <v>63.3 + 42.5</v>
      </c>
      <c r="AE63" s="422">
        <f t="array" ref="AE63">IF($X63="Average value",AQ63,INDEX('EmiFact Stationary'!$E$4:$P$390,MATCH($W63&amp;$V63&amp;$X63,'EmiFact Stationary'!$C$4:$C$390&amp;'EmiFact Stationary'!$A$4:$A$390&amp;'EmiFact Stationary'!$D$4:$D$390,0),MATCH(AE$8,'EmiFact Stationary'!$E$2:$P$2,0)))</f>
        <v>4</v>
      </c>
      <c r="AF63" s="422" t="str">
        <f t="array" ref="AF63">IF($X63="Average value",AR63,INDEX('EmiFact Stationary'!$E$4:$P$390,MATCH($W63&amp;$V63&amp;$X63,'EmiFact Stationary'!$C$4:$C$390&amp;'EmiFact Stationary'!$A$4:$A$390&amp;'EmiFact Stationary'!$D$4:$D$390,0),MATCH(AF$8,'EmiFact Stationary'!$E$2:$P$2,0)))</f>
        <v>-</v>
      </c>
      <c r="AG63" s="422">
        <f t="array" ref="AG63">IF($X63="Average value",AS63,INDEX('EmiFact Stationary'!$E$4:$P$390,MATCH($W63&amp;$V63&amp;$X63,'EmiFact Stationary'!$C$4:$C$390&amp;'EmiFact Stationary'!$A$4:$A$390&amp;'EmiFact Stationary'!$D$4:$D$390,0),MATCH(AG$8,'EmiFact Stationary'!$E$2:$P$2,0)))</f>
        <v>4.2</v>
      </c>
      <c r="AH63" s="422">
        <f t="array" ref="AH63">IF($X63="Average value",AT63,INDEX('EmiFact Stationary'!$E$4:$P$390,MATCH($W63&amp;$V63&amp;$X63,'EmiFact Stationary'!$C$4:$C$390&amp;'EmiFact Stationary'!$A$4:$A$390&amp;'EmiFact Stationary'!$D$4:$D$390,0),MATCH(AH$8,'EmiFact Stationary'!$E$2:$P$2,0)))</f>
        <v>3.2</v>
      </c>
      <c r="AI63" s="422">
        <f t="array" ref="AI63">IF($X63="Average value",AU63,INDEX('EmiFact Stationary'!$E$4:$P$390,MATCH($W63&amp;$V63&amp;$X63,'EmiFact Stationary'!$C$4:$C$390&amp;'EmiFact Stationary'!$A$4:$A$390&amp;'EmiFact Stationary'!$D$4:$D$390,0),MATCH(AI$8,'EmiFact Stationary'!$E$2:$P$2,0)))</f>
        <v>2.1</v>
      </c>
      <c r="AJ63" s="423">
        <f t="array" ref="AJ63">IF($X63="Average value",AV63,INDEX('EmiFact Stationary'!$E$4:$P$390,MATCH($W63&amp;$V63&amp;$X63,'EmiFact Stationary'!$C$4:$C$390&amp;'EmiFact Stationary'!$A$4:$A$390&amp;'EmiFact Stationary'!$D$4:$D$390,0),MATCH(AJ$8,'EmiFact Stationary'!$E$2:$P$2,0)))</f>
        <v>7.3499999999999996E-2</v>
      </c>
      <c r="AK63" s="422">
        <f>IFERROR(AVERAGEIFS('EmiFact Stationary'!E$4:E$390,'EmiFact Stationary'!$C$4:$C$390,$W63,'EmiFact Stationary'!$A$4:$A$390,$V63),0)</f>
        <v>14</v>
      </c>
      <c r="AL63" s="422">
        <f>IFERROR(AVERAGEIFS('EmiFact Stationary'!F$4:F$390,'EmiFact Stationary'!$C$4:$C$390,$W63,'EmiFact Stationary'!$A$4:$A$390,$V63),0)</f>
        <v>164</v>
      </c>
      <c r="AM63" s="422">
        <f>IFERROR(AVERAGEIFS('EmiFact Stationary'!G$4:G$390,'EmiFact Stationary'!$C$4:$C$390,$W63,'EmiFact Stationary'!$A$4:$A$390,$V63),0)</f>
        <v>0.56000000000000005</v>
      </c>
      <c r="AN63" s="422">
        <f>IFERROR(AVERAGEIFS('EmiFact Stationary'!H$4:H$390,'EmiFact Stationary'!$C$4:$C$390,$W63,'EmiFact Stationary'!$A$4:$A$390,$V63),0)</f>
        <v>30</v>
      </c>
      <c r="AO63" s="422">
        <f>IFERROR(AVERAGEIFS('EmiFact Stationary'!I$4:I$390,'EmiFact Stationary'!$C$4:$C$390,$W63,'EmiFact Stationary'!$A$4:$A$390,$V63),0)</f>
        <v>10</v>
      </c>
      <c r="AP63" s="422">
        <f>IFERROR(AVERAGEIFS('EmiFact Stationary'!J$4:J$390,'EmiFact Stationary'!$C$4:$C$390,$W63,'EmiFact Stationary'!$A$4:$A$390,$V63),0)</f>
        <v>0</v>
      </c>
      <c r="AQ63" s="422">
        <f>IFERROR(AVERAGEIFS('EmiFact Stationary'!K$4:K$390,'EmiFact Stationary'!$C$4:$C$390,$W63,'EmiFact Stationary'!$A$4:$A$390,$V63),0)</f>
        <v>4</v>
      </c>
      <c r="AR63" s="422">
        <f>IFERROR(AVERAGEIFS('EmiFact Stationary'!L$4:L$390,'EmiFact Stationary'!$C$4:$C$390,$W63,'EmiFact Stationary'!$A$4:$A$390,$V63),0)</f>
        <v>0</v>
      </c>
      <c r="AS63" s="422">
        <f>IFERROR(AVERAGEIFS('EmiFact Stationary'!M$4:M$390,'EmiFact Stationary'!$C$4:$C$390,$W63,'EmiFact Stationary'!$A$4:$A$390,$V63),0)</f>
        <v>4.2</v>
      </c>
      <c r="AT63" s="422">
        <f>IFERROR(AVERAGEIFS('EmiFact Stationary'!N$4:N$390,'EmiFact Stationary'!$C$4:$C$390,$W63,'EmiFact Stationary'!$A$4:$A$390,$V63),0)</f>
        <v>3.2</v>
      </c>
      <c r="AU63" s="422">
        <f>IFERROR(AVERAGEIFS('EmiFact Stationary'!O$4:O$390,'EmiFact Stationary'!$C$4:$C$390,$W63,'EmiFact Stationary'!$A$4:$A$390,$V63),0)</f>
        <v>2.1</v>
      </c>
      <c r="AV63" s="423">
        <f>IFERROR(AVERAGEIFS('EmiFact Stationary'!P$4:P$390,'EmiFact Stationary'!$C$4:$C$390,$W63,'EmiFact Stationary'!$A$4:$A$390,$V63),0)</f>
        <v>7.3499999999999996E-2</v>
      </c>
      <c r="AW63" s="419">
        <f t="shared" si="5"/>
        <v>0</v>
      </c>
    </row>
    <row r="64" spans="19:50" ht="12.75" customHeight="1">
      <c r="S64" s="307" t="s">
        <v>887</v>
      </c>
      <c r="T64" s="307" t="s">
        <v>876</v>
      </c>
      <c r="U64" s="307">
        <f t="array" ref="U64">INDEX('EmiFact Stationary'!B50:B436,MATCH(Emis!V64&amp;Emis!W64&amp;Emis!X64,'EmiFact Stationary'!A50:A436&amp;'EmiFact Stationary'!C50:C436&amp;'EmiFact Stationary'!D50:D436,0))</f>
        <v>20100</v>
      </c>
      <c r="V64" s="392" t="s">
        <v>765</v>
      </c>
      <c r="W64" s="392" t="s">
        <v>756</v>
      </c>
      <c r="X64" s="392" t="s">
        <v>757</v>
      </c>
      <c r="Y64" s="425">
        <f t="array" ref="Y64">IF($X64="Average value",AK64,INDEX('EmiFact Stationary'!$E$4:$P$390,MATCH($W64&amp;$V64&amp;$X64,'EmiFact Stationary'!$C$4:$C$390&amp;'EmiFact Stationary'!$A$4:$A$390&amp;'EmiFact Stationary'!$D$4:$D$390,0),MATCH(Y$8,'EmiFact Stationary'!$E$2:$P$2,0)))</f>
        <v>344</v>
      </c>
      <c r="Z64" s="422">
        <f t="array" ref="Z64">IF($X64="Average value",AL64,INDEX('EmiFact Stationary'!$E$4:$P$390,MATCH($W64&amp;$V64&amp;$X64,'EmiFact Stationary'!$C$4:$C$390&amp;'EmiFact Stationary'!$A$4:$A$390&amp;'EmiFact Stationary'!$D$4:$D$390,0),MATCH(Z$8,'EmiFact Stationary'!$E$2:$P$2,0)))</f>
        <v>142</v>
      </c>
      <c r="AA64" s="422">
        <f t="array" ref="AA64">IF($X64="Average value",AM64,INDEX('EmiFact Stationary'!$E$4:$P$390,MATCH($W64&amp;$V64&amp;$X64,'EmiFact Stationary'!$C$4:$C$390&amp;'EmiFact Stationary'!$A$4:$A$390&amp;'EmiFact Stationary'!$D$4:$D$390,0),MATCH(AA$8,'EmiFact Stationary'!$E$2:$P$2,0)))</f>
        <v>20</v>
      </c>
      <c r="AB64" s="422">
        <f t="array" ref="AB64">IF($X64="Average value",AN64,INDEX('EmiFact Stationary'!$E$4:$P$390,MATCH($W64&amp;$V64&amp;$X64,'EmiFact Stationary'!$C$4:$C$390&amp;'EmiFact Stationary'!$A$4:$A$390&amp;'EmiFact Stationary'!$D$4:$D$390,0),MATCH(AB$8,'EmiFact Stationary'!$E$2:$P$2,0)))</f>
        <v>1.4</v>
      </c>
      <c r="AC64" s="422">
        <f t="array" ref="AC64">IF($X64="Average value",AO64,INDEX('EmiFact Stationary'!$E$4:$P$390,MATCH($W64&amp;$V64&amp;$X64,'EmiFact Stationary'!$C$4:$C$390&amp;'EmiFact Stationary'!$A$4:$A$390&amp;'EmiFact Stationary'!$D$4:$D$390,0),MATCH(AC$8,'EmiFact Stationary'!$E$2:$P$2,0)))</f>
        <v>40</v>
      </c>
      <c r="AD64" s="422">
        <f t="array" ref="AD64">IF($X64="Average value",AP64,INDEX('EmiFact Stationary'!$E$4:$P$390,MATCH($W64&amp;$V64&amp;$X64,'EmiFact Stationary'!$C$4:$C$390&amp;'EmiFact Stationary'!$A$4:$A$390&amp;'EmiFact Stationary'!$D$4:$D$390,0),MATCH(AD$8,'EmiFact Stationary'!$E$2:$P$2,0)))</f>
        <v>79.42</v>
      </c>
      <c r="AE64" s="422">
        <f t="array" ref="AE64">IF($X64="Average value",AQ64,INDEX('EmiFact Stationary'!$E$4:$P$390,MATCH($W64&amp;$V64&amp;$X64,'EmiFact Stationary'!$C$4:$C$390&amp;'EmiFact Stationary'!$A$4:$A$390&amp;'EmiFact Stationary'!$D$4:$D$390,0),MATCH(AE$8,'EmiFact Stationary'!$E$2:$P$2,0)))</f>
        <v>0.3</v>
      </c>
      <c r="AF64" s="422" t="str">
        <f t="array" ref="AF64">IF($X64="Average value",AR64,INDEX('EmiFact Stationary'!$E$4:$P$390,MATCH($W64&amp;$V64&amp;$X64,'EmiFact Stationary'!$C$4:$C$390&amp;'EmiFact Stationary'!$A$4:$A$390&amp;'EmiFact Stationary'!$D$4:$D$390,0),MATCH(AF$8,'EmiFact Stationary'!$E$2:$P$2,0)))</f>
        <v>-</v>
      </c>
      <c r="AG64" s="422">
        <f t="array" ref="AG64">IF($X64="Average value",AS64,INDEX('EmiFact Stationary'!$E$4:$P$390,MATCH($W64&amp;$V64&amp;$X64,'EmiFact Stationary'!$C$4:$C$390&amp;'EmiFact Stationary'!$A$4:$A$390&amp;'EmiFact Stationary'!$D$4:$D$390,0),MATCH(AG$8,'EmiFact Stationary'!$E$2:$P$2,0)))</f>
        <v>14</v>
      </c>
      <c r="AH64" s="422">
        <f t="array" ref="AH64">IF($X64="Average value",AT64,INDEX('EmiFact Stationary'!$E$4:$P$390,MATCH($W64&amp;$V64&amp;$X64,'EmiFact Stationary'!$C$4:$C$390&amp;'EmiFact Stationary'!$A$4:$A$390&amp;'EmiFact Stationary'!$D$4:$D$390,0),MATCH(AH$8,'EmiFact Stationary'!$E$2:$P$2,0)))</f>
        <v>10.5</v>
      </c>
      <c r="AI64" s="422">
        <f t="array" ref="AI64">IF($X64="Average value",AU64,INDEX('EmiFact Stationary'!$E$4:$P$390,MATCH($W64&amp;$V64&amp;$X64,'EmiFact Stationary'!$C$4:$C$390&amp;'EmiFact Stationary'!$A$4:$A$390&amp;'EmiFact Stationary'!$D$4:$D$390,0),MATCH(AI$8,'EmiFact Stationary'!$E$2:$P$2,0)))</f>
        <v>7</v>
      </c>
      <c r="AJ64" s="423">
        <f t="array" ref="AJ64">IF($X64="Average value",AV64,INDEX('EmiFact Stationary'!$E$4:$P$390,MATCH($W64&amp;$V64&amp;$X64,'EmiFact Stationary'!$C$4:$C$390&amp;'EmiFact Stationary'!$A$4:$A$390&amp;'EmiFact Stationary'!$D$4:$D$390,0),MATCH(AJ$8,'EmiFact Stationary'!$E$2:$P$2,0)))</f>
        <v>3.92</v>
      </c>
      <c r="AK64" s="422">
        <f>IFERROR(AVERAGEIFS('EmiFact Stationary'!E$4:E$390,'EmiFact Stationary'!$C$4:$C$390,$W64,'EmiFact Stationary'!$A$4:$A$390,$V64),0)</f>
        <v>344</v>
      </c>
      <c r="AL64" s="422">
        <f>IFERROR(AVERAGEIFS('EmiFact Stationary'!F$4:F$390,'EmiFact Stationary'!$C$4:$C$390,$W64,'EmiFact Stationary'!$A$4:$A$390,$V64),0)</f>
        <v>142</v>
      </c>
      <c r="AM64" s="422">
        <f>IFERROR(AVERAGEIFS('EmiFact Stationary'!G$4:G$390,'EmiFact Stationary'!$C$4:$C$390,$W64,'EmiFact Stationary'!$A$4:$A$390,$V64),0)</f>
        <v>20</v>
      </c>
      <c r="AN64" s="422">
        <f>IFERROR(AVERAGEIFS('EmiFact Stationary'!H$4:H$390,'EmiFact Stationary'!$C$4:$C$390,$W64,'EmiFact Stationary'!$A$4:$A$390,$V64),0)</f>
        <v>1.4</v>
      </c>
      <c r="AO64" s="422">
        <f>IFERROR(AVERAGEIFS('EmiFact Stationary'!I$4:I$390,'EmiFact Stationary'!$C$4:$C$390,$W64,'EmiFact Stationary'!$A$4:$A$390,$V64),0)</f>
        <v>40</v>
      </c>
      <c r="AP64" s="422">
        <f>IFERROR(AVERAGEIFS('EmiFact Stationary'!J$4:J$390,'EmiFact Stationary'!$C$4:$C$390,$W64,'EmiFact Stationary'!$A$4:$A$390,$V64),0)</f>
        <v>79.42</v>
      </c>
      <c r="AQ64" s="422">
        <f>IFERROR(AVERAGEIFS('EmiFact Stationary'!K$4:K$390,'EmiFact Stationary'!$C$4:$C$390,$W64,'EmiFact Stationary'!$A$4:$A$390,$V64),0)</f>
        <v>0.3</v>
      </c>
      <c r="AR64" s="422">
        <f>IFERROR(AVERAGEIFS('EmiFact Stationary'!L$4:L$390,'EmiFact Stationary'!$C$4:$C$390,$W64,'EmiFact Stationary'!$A$4:$A$390,$V64),0)</f>
        <v>0</v>
      </c>
      <c r="AS64" s="422">
        <f>IFERROR(AVERAGEIFS('EmiFact Stationary'!M$4:M$390,'EmiFact Stationary'!$C$4:$C$390,$W64,'EmiFact Stationary'!$A$4:$A$390,$V64),0)</f>
        <v>14</v>
      </c>
      <c r="AT64" s="422">
        <f>IFERROR(AVERAGEIFS('EmiFact Stationary'!N$4:N$390,'EmiFact Stationary'!$C$4:$C$390,$W64,'EmiFact Stationary'!$A$4:$A$390,$V64),0)</f>
        <v>10.5</v>
      </c>
      <c r="AU64" s="422">
        <f>IFERROR(AVERAGEIFS('EmiFact Stationary'!O$4:O$390,'EmiFact Stationary'!$C$4:$C$390,$W64,'EmiFact Stationary'!$A$4:$A$390,$V64),0)</f>
        <v>7</v>
      </c>
      <c r="AV64" s="423">
        <f>IFERROR(AVERAGEIFS('EmiFact Stationary'!P$4:P$390,'EmiFact Stationary'!$C$4:$C$390,$W64,'EmiFact Stationary'!$A$4:$A$390,$V64),0)</f>
        <v>3.92</v>
      </c>
      <c r="AW64" s="419">
        <f t="shared" si="5"/>
        <v>0</v>
      </c>
    </row>
    <row r="65" spans="19:50" ht="12.75" customHeight="1">
      <c r="S65" s="307" t="s">
        <v>887</v>
      </c>
      <c r="T65" s="307" t="s">
        <v>871</v>
      </c>
      <c r="U65" s="307">
        <f t="array" ref="U65">INDEX('EmiFact Stationary'!B51:B437,MATCH(Emis!V65&amp;Emis!W65&amp;Emis!X65,'EmiFact Stationary'!A51:A437&amp;'EmiFact Stationary'!C51:C437&amp;'EmiFact Stationary'!D51:D437,0))</f>
        <v>20100</v>
      </c>
      <c r="V65" s="392" t="s">
        <v>769</v>
      </c>
      <c r="W65" s="392" t="s">
        <v>756</v>
      </c>
      <c r="X65" s="392" t="s">
        <v>757</v>
      </c>
      <c r="Y65" s="425">
        <f t="array" ref="Y65">IF($X65="Average value",AK65,INDEX('EmiFact Stationary'!$E$4:$P$390,MATCH($W65&amp;$V65&amp;$X65,'EmiFact Stationary'!$C$4:$C$390&amp;'EmiFact Stationary'!$A$4:$A$390&amp;'EmiFact Stationary'!$D$4:$D$390,0),MATCH(Y$8,'EmiFact Stationary'!$E$2:$P$2,0)))</f>
        <v>6.7</v>
      </c>
      <c r="Z65" s="422">
        <f t="array" ref="Z65">IF($X65="Average value",AL65,INDEX('EmiFact Stationary'!$E$4:$P$390,MATCH($W65&amp;$V65&amp;$X65,'EmiFact Stationary'!$C$4:$C$390&amp;'EmiFact Stationary'!$A$4:$A$390&amp;'EmiFact Stationary'!$D$4:$D$390,0),MATCH(Z$8,'EmiFact Stationary'!$E$2:$P$2,0)))</f>
        <v>52</v>
      </c>
      <c r="AA65" s="422">
        <f t="array" ref="AA65">IF($X65="Average value",AM65,INDEX('EmiFact Stationary'!$E$4:$P$390,MATCH($W65&amp;$V65&amp;$X65,'EmiFact Stationary'!$C$4:$C$390&amp;'EmiFact Stationary'!$A$4:$A$390&amp;'EmiFact Stationary'!$D$4:$D$390,0),MATCH(AA$8,'EmiFact Stationary'!$E$2:$P$2,0)))</f>
        <v>20</v>
      </c>
      <c r="AB65" s="422">
        <f t="array" ref="AB65">IF($X65="Average value",AN65,INDEX('EmiFact Stationary'!$E$4:$P$390,MATCH($W65&amp;$V65&amp;$X65,'EmiFact Stationary'!$C$4:$C$390&amp;'EmiFact Stationary'!$A$4:$A$390&amp;'EmiFact Stationary'!$D$4:$D$390,0),MATCH(AB$8,'EmiFact Stationary'!$E$2:$P$2,0)))</f>
        <v>0.7</v>
      </c>
      <c r="AC65" s="422">
        <f t="array" ref="AC65">IF($X65="Average value",AO65,INDEX('EmiFact Stationary'!$E$4:$P$390,MATCH($W65&amp;$V65&amp;$X65,'EmiFact Stationary'!$C$4:$C$390&amp;'EmiFact Stationary'!$A$4:$A$390&amp;'EmiFact Stationary'!$D$4:$D$390,0),MATCH(AC$8,'EmiFact Stationary'!$E$2:$P$2,0)))</f>
        <v>40</v>
      </c>
      <c r="AD65" s="422">
        <f t="array" ref="AD65">IF($X65="Average value",AP65,INDEX('EmiFact Stationary'!$E$4:$P$390,MATCH($W65&amp;$V65&amp;$X65,'EmiFact Stationary'!$C$4:$C$390&amp;'EmiFact Stationary'!$A$4:$A$390&amp;'EmiFact Stationary'!$D$4:$D$390,0),MATCH(AD$8,'EmiFact Stationary'!$E$2:$P$2,0)))</f>
        <v>74.099999999999994</v>
      </c>
      <c r="AE65" s="422">
        <f t="array" ref="AE65">IF($X65="Average value",AQ65,INDEX('EmiFact Stationary'!$E$4:$P$390,MATCH($W65&amp;$V65&amp;$X65,'EmiFact Stationary'!$C$4:$C$390&amp;'EmiFact Stationary'!$A$4:$A$390&amp;'EmiFact Stationary'!$D$4:$D$390,0),MATCH(AE$8,'EmiFact Stationary'!$E$2:$P$2,0)))</f>
        <v>0.4</v>
      </c>
      <c r="AF65" s="422" t="str">
        <f t="array" ref="AF65">IF($X65="Average value",AR65,INDEX('EmiFact Stationary'!$E$4:$P$390,MATCH($W65&amp;$V65&amp;$X65,'EmiFact Stationary'!$C$4:$C$390&amp;'EmiFact Stationary'!$A$4:$A$390&amp;'EmiFact Stationary'!$D$4:$D$390,0),MATCH(AF$8,'EmiFact Stationary'!$E$2:$P$2,0)))</f>
        <v>-</v>
      </c>
      <c r="AG65" s="422">
        <f t="array" ref="AG65">IF($X65="Average value",AS65,INDEX('EmiFact Stationary'!$E$4:$P$390,MATCH($W65&amp;$V65&amp;$X65,'EmiFact Stationary'!$C$4:$C$390&amp;'EmiFact Stationary'!$A$4:$A$390&amp;'EmiFact Stationary'!$D$4:$D$390,0),MATCH(AG$8,'EmiFact Stationary'!$E$2:$P$2,0)))</f>
        <v>5</v>
      </c>
      <c r="AH65" s="422">
        <f t="array" ref="AH65">IF($X65="Average value",AT65,INDEX('EmiFact Stationary'!$E$4:$P$390,MATCH($W65&amp;$V65&amp;$X65,'EmiFact Stationary'!$C$4:$C$390&amp;'EmiFact Stationary'!$A$4:$A$390&amp;'EmiFact Stationary'!$D$4:$D$390,0),MATCH(AH$8,'EmiFact Stationary'!$E$2:$P$2,0)))</f>
        <v>5</v>
      </c>
      <c r="AI65" s="422">
        <f t="array" ref="AI65">IF($X65="Average value",AU65,INDEX('EmiFact Stationary'!$E$4:$P$390,MATCH($W65&amp;$V65&amp;$X65,'EmiFact Stationary'!$C$4:$C$390&amp;'EmiFact Stationary'!$A$4:$A$390&amp;'EmiFact Stationary'!$D$4:$D$390,0),MATCH(AI$8,'EmiFact Stationary'!$E$2:$P$2,0)))</f>
        <v>5</v>
      </c>
      <c r="AJ65" s="423">
        <f t="array" ref="AJ65">IF($X65="Average value",AV65,INDEX('EmiFact Stationary'!$E$4:$P$390,MATCH($W65&amp;$V65&amp;$X65,'EmiFact Stationary'!$C$4:$C$390&amp;'EmiFact Stationary'!$A$4:$A$390&amp;'EmiFact Stationary'!$D$4:$D$390,0),MATCH(AJ$8,'EmiFact Stationary'!$E$2:$P$2,0)))</f>
        <v>2.8</v>
      </c>
      <c r="AK65" s="422">
        <f>IFERROR(AVERAGEIFS('EmiFact Stationary'!E$4:E$390,'EmiFact Stationary'!$C$4:$C$390,$W65,'EmiFact Stationary'!$A$4:$A$390,$V65),0)</f>
        <v>6.7</v>
      </c>
      <c r="AL65" s="422">
        <f>IFERROR(AVERAGEIFS('EmiFact Stationary'!F$4:F$390,'EmiFact Stationary'!$C$4:$C$390,$W65,'EmiFact Stationary'!$A$4:$A$390,$V65),0)</f>
        <v>348.66666666666669</v>
      </c>
      <c r="AM65" s="422">
        <f>IFERROR(AVERAGEIFS('EmiFact Stationary'!G$4:G$390,'EmiFact Stationary'!$C$4:$C$390,$W65,'EmiFact Stationary'!$A$4:$A$390,$V65),0)</f>
        <v>25.7</v>
      </c>
      <c r="AN65" s="422">
        <f>IFERROR(AVERAGEIFS('EmiFact Stationary'!H$4:H$390,'EmiFact Stationary'!$C$4:$C$390,$W65,'EmiFact Stationary'!$A$4:$A$390,$V65),0)</f>
        <v>8.4666666666666668</v>
      </c>
      <c r="AO65" s="422">
        <f>IFERROR(AVERAGEIFS('EmiFact Stationary'!I$4:I$390,'EmiFact Stationary'!$C$4:$C$390,$W65,'EmiFact Stationary'!$A$4:$A$390,$V65),0)</f>
        <v>70</v>
      </c>
      <c r="AP65" s="422">
        <f>IFERROR(AVERAGEIFS('EmiFact Stationary'!J$4:J$390,'EmiFact Stationary'!$C$4:$C$390,$W65,'EmiFact Stationary'!$A$4:$A$390,$V65),0)</f>
        <v>74.099999999999994</v>
      </c>
      <c r="AQ65" s="422">
        <f>IFERROR(AVERAGEIFS('EmiFact Stationary'!K$4:K$390,'EmiFact Stationary'!$C$4:$C$390,$W65,'EmiFact Stationary'!$A$4:$A$390,$V65),0)</f>
        <v>0.96666666666666679</v>
      </c>
      <c r="AR65" s="422">
        <f>IFERROR(AVERAGEIFS('EmiFact Stationary'!L$4:L$390,'EmiFact Stationary'!$C$4:$C$390,$W65,'EmiFact Stationary'!$A$4:$A$390,$V65),0)</f>
        <v>0</v>
      </c>
      <c r="AS65" s="422">
        <f>IFERROR(AVERAGEIFS('EmiFact Stationary'!M$4:M$390,'EmiFact Stationary'!$C$4:$C$390,$W65,'EmiFact Stationary'!$A$4:$A$390,$V65),0)</f>
        <v>5</v>
      </c>
      <c r="AT65" s="422">
        <f>IFERROR(AVERAGEIFS('EmiFact Stationary'!N$4:N$390,'EmiFact Stationary'!$C$4:$C$390,$W65,'EmiFact Stationary'!$A$4:$A$390,$V65),0)</f>
        <v>5</v>
      </c>
      <c r="AU65" s="422">
        <f>IFERROR(AVERAGEIFS('EmiFact Stationary'!O$4:O$390,'EmiFact Stationary'!$C$4:$C$390,$W65,'EmiFact Stationary'!$A$4:$A$390,$V65),0)</f>
        <v>5</v>
      </c>
      <c r="AV65" s="423">
        <f>IFERROR(AVERAGEIFS('EmiFact Stationary'!P$4:P$390,'EmiFact Stationary'!$C$4:$C$390,$W65,'EmiFact Stationary'!$A$4:$A$390,$V65),0)</f>
        <v>3.1666666666666665</v>
      </c>
      <c r="AW65" s="419">
        <f t="shared" ref="AW65:AW72" si="6">SUM(Y65:AJ65)-SUM(AK65:AV65)</f>
        <v>-341.06666666666661</v>
      </c>
      <c r="AX65" s="3" t="s">
        <v>867</v>
      </c>
    </row>
    <row r="66" spans="19:50" ht="12.75" customHeight="1">
      <c r="S66" s="307" t="s">
        <v>887</v>
      </c>
      <c r="T66" s="307" t="s">
        <v>871</v>
      </c>
      <c r="U66" s="307">
        <f t="array" ref="U66">INDEX('EmiFact Stationary'!B52:B438,MATCH(Emis!V66&amp;Emis!W66&amp;Emis!X66,'EmiFact Stationary'!A52:A438&amp;'EmiFact Stationary'!C52:C438&amp;'EmiFact Stationary'!D52:D438,0))</f>
        <v>20100</v>
      </c>
      <c r="V66" s="392" t="s">
        <v>771</v>
      </c>
      <c r="W66" s="392" t="s">
        <v>756</v>
      </c>
      <c r="X66" s="392" t="s">
        <v>757</v>
      </c>
      <c r="Y66" s="425">
        <f t="array" ref="Y66">IF($X66="Average value",AK66,INDEX('EmiFact Stationary'!$E$4:$P$390,MATCH($W66&amp;$V66&amp;$X66,'EmiFact Stationary'!$C$4:$C$390&amp;'EmiFact Stationary'!$A$4:$A$390&amp;'EmiFact Stationary'!$D$4:$D$390,0),MATCH(Y$8,'EmiFact Stationary'!$E$2:$P$2,0)))</f>
        <v>5</v>
      </c>
      <c r="Z66" s="422">
        <f t="array" ref="Z66">IF($X66="Average value",AL66,INDEX('EmiFact Stationary'!$E$4:$P$390,MATCH($W66&amp;$V66&amp;$X66,'EmiFact Stationary'!$C$4:$C$390&amp;'EmiFact Stationary'!$A$4:$A$390&amp;'EmiFact Stationary'!$D$4:$D$390,0),MATCH(Z$8,'EmiFact Stationary'!$E$2:$P$2,0)))</f>
        <v>51</v>
      </c>
      <c r="AA66" s="422">
        <f t="array" ref="AA66">IF($X66="Average value",AM66,INDEX('EmiFact Stationary'!$E$4:$P$390,MATCH($W66&amp;$V66&amp;$X66,'EmiFact Stationary'!$C$4:$C$390&amp;'EmiFact Stationary'!$A$4:$A$390&amp;'EmiFact Stationary'!$D$4:$D$390,0),MATCH(AA$8,'EmiFact Stationary'!$E$2:$P$2,0)))</f>
        <v>20</v>
      </c>
      <c r="AB66" s="422">
        <f t="array" ref="AB66">IF($X66="Average value",AN66,INDEX('EmiFact Stationary'!$E$4:$P$390,MATCH($W66&amp;$V66&amp;$X66,'EmiFact Stationary'!$C$4:$C$390&amp;'EmiFact Stationary'!$A$4:$A$390&amp;'EmiFact Stationary'!$D$4:$D$390,0),MATCH(AB$8,'EmiFact Stationary'!$E$2:$P$2,0)))</f>
        <v>10</v>
      </c>
      <c r="AC66" s="422">
        <f t="array" ref="AC66">IF($X66="Average value",AO66,INDEX('EmiFact Stationary'!$E$4:$P$390,MATCH($W66&amp;$V66&amp;$X66,'EmiFact Stationary'!$C$4:$C$390&amp;'EmiFact Stationary'!$A$4:$A$390&amp;'EmiFact Stationary'!$D$4:$D$390,0),MATCH(AC$8,'EmiFact Stationary'!$E$2:$P$2,0)))</f>
        <v>40</v>
      </c>
      <c r="AD66" s="422">
        <f t="array" ref="AD66">IF($X66="Average value",AP66,INDEX('EmiFact Stationary'!$E$4:$P$390,MATCH($W66&amp;$V66&amp;$X66,'EmiFact Stationary'!$C$4:$C$390&amp;'EmiFact Stationary'!$A$4:$A$390&amp;'EmiFact Stationary'!$D$4:$D$390,0),MATCH(AD$8,'EmiFact Stationary'!$E$2:$P$2,0)))</f>
        <v>71.900000000000006</v>
      </c>
      <c r="AE66" s="422">
        <f t="array" ref="AE66">IF($X66="Average value",AQ66,INDEX('EmiFact Stationary'!$E$4:$P$390,MATCH($W66&amp;$V66&amp;$X66,'EmiFact Stationary'!$C$4:$C$390&amp;'EmiFact Stationary'!$A$4:$A$390&amp;'EmiFact Stationary'!$D$4:$D$390,0),MATCH(AE$8,'EmiFact Stationary'!$E$2:$P$2,0)))</f>
        <v>0.6</v>
      </c>
      <c r="AF66" s="422" t="str">
        <f t="array" ref="AF66">IF($X66="Average value",AR66,INDEX('EmiFact Stationary'!$E$4:$P$390,MATCH($W66&amp;$V66&amp;$X66,'EmiFact Stationary'!$C$4:$C$390&amp;'EmiFact Stationary'!$A$4:$A$390&amp;'EmiFact Stationary'!$D$4:$D$390,0),MATCH(AF$8,'EmiFact Stationary'!$E$2:$P$2,0)))</f>
        <v>-</v>
      </c>
      <c r="AG66" s="422">
        <f t="array" ref="AG66">IF($X66="Average value",AS66,INDEX('EmiFact Stationary'!$E$4:$P$390,MATCH($W66&amp;$V66&amp;$X66,'EmiFact Stationary'!$C$4:$C$390&amp;'EmiFact Stationary'!$A$4:$A$390&amp;'EmiFact Stationary'!$D$4:$D$390,0),MATCH(AG$8,'EmiFact Stationary'!$E$2:$P$2,0)))</f>
        <v>5</v>
      </c>
      <c r="AH66" s="422">
        <f t="array" ref="AH66">IF($X66="Average value",AT66,INDEX('EmiFact Stationary'!$E$4:$P$390,MATCH($W66&amp;$V66&amp;$X66,'EmiFact Stationary'!$C$4:$C$390&amp;'EmiFact Stationary'!$A$4:$A$390&amp;'EmiFact Stationary'!$D$4:$D$390,0),MATCH(AH$8,'EmiFact Stationary'!$E$2:$P$2,0)))</f>
        <v>5</v>
      </c>
      <c r="AI66" s="422">
        <f t="array" ref="AI66">IF($X66="Average value",AU66,INDEX('EmiFact Stationary'!$E$4:$P$390,MATCH($W66&amp;$V66&amp;$X66,'EmiFact Stationary'!$C$4:$C$390&amp;'EmiFact Stationary'!$A$4:$A$390&amp;'EmiFact Stationary'!$D$4:$D$390,0),MATCH(AI$8,'EmiFact Stationary'!$E$2:$P$2,0)))</f>
        <v>5</v>
      </c>
      <c r="AJ66" s="423">
        <f t="array" ref="AJ66">IF($X66="Average value",AV66,INDEX('EmiFact Stationary'!$E$4:$P$390,MATCH($W66&amp;$V66&amp;$X66,'EmiFact Stationary'!$C$4:$C$390&amp;'EmiFact Stationary'!$A$4:$A$390&amp;'EmiFact Stationary'!$D$4:$D$390,0),MATCH(AJ$8,'EmiFact Stationary'!$E$2:$P$2,0)))</f>
        <v>2.8</v>
      </c>
      <c r="AK66" s="422">
        <f>IFERROR(AVERAGEIFS('EmiFact Stationary'!E$4:E$390,'EmiFact Stationary'!$C$4:$C$390,$W66,'EmiFact Stationary'!$A$4:$A$390,$V66),0)</f>
        <v>5</v>
      </c>
      <c r="AL66" s="422">
        <f>IFERROR(AVERAGEIFS('EmiFact Stationary'!F$4:F$390,'EmiFact Stationary'!$C$4:$C$390,$W66,'EmiFact Stationary'!$A$4:$A$390,$V66),0)</f>
        <v>51</v>
      </c>
      <c r="AM66" s="422">
        <f>IFERROR(AVERAGEIFS('EmiFact Stationary'!G$4:G$390,'EmiFact Stationary'!$C$4:$C$390,$W66,'EmiFact Stationary'!$A$4:$A$390,$V66),0)</f>
        <v>20</v>
      </c>
      <c r="AN66" s="422">
        <f>IFERROR(AVERAGEIFS('EmiFact Stationary'!H$4:H$390,'EmiFact Stationary'!$C$4:$C$390,$W66,'EmiFact Stationary'!$A$4:$A$390,$V66),0)</f>
        <v>10</v>
      </c>
      <c r="AO66" s="422">
        <f>IFERROR(AVERAGEIFS('EmiFact Stationary'!I$4:I$390,'EmiFact Stationary'!$C$4:$C$390,$W66,'EmiFact Stationary'!$A$4:$A$390,$V66),0)</f>
        <v>40</v>
      </c>
      <c r="AP66" s="422">
        <f>IFERROR(AVERAGEIFS('EmiFact Stationary'!J$4:J$390,'EmiFact Stationary'!$C$4:$C$390,$W66,'EmiFact Stationary'!$A$4:$A$390,$V66),0)</f>
        <v>71.900000000000006</v>
      </c>
      <c r="AQ66" s="422">
        <f>IFERROR(AVERAGEIFS('EmiFact Stationary'!K$4:K$390,'EmiFact Stationary'!$C$4:$C$390,$W66,'EmiFact Stationary'!$A$4:$A$390,$V66),0)</f>
        <v>0.6</v>
      </c>
      <c r="AR66" s="422">
        <f>IFERROR(AVERAGEIFS('EmiFact Stationary'!L$4:L$390,'EmiFact Stationary'!$C$4:$C$390,$W66,'EmiFact Stationary'!$A$4:$A$390,$V66),0)</f>
        <v>0</v>
      </c>
      <c r="AS66" s="422">
        <f>IFERROR(AVERAGEIFS('EmiFact Stationary'!M$4:M$390,'EmiFact Stationary'!$C$4:$C$390,$W66,'EmiFact Stationary'!$A$4:$A$390,$V66),0)</f>
        <v>5</v>
      </c>
      <c r="AT66" s="422">
        <f>IFERROR(AVERAGEIFS('EmiFact Stationary'!N$4:N$390,'EmiFact Stationary'!$C$4:$C$390,$W66,'EmiFact Stationary'!$A$4:$A$390,$V66),0)</f>
        <v>5</v>
      </c>
      <c r="AU66" s="422">
        <f>IFERROR(AVERAGEIFS('EmiFact Stationary'!O$4:O$390,'EmiFact Stationary'!$C$4:$C$390,$W66,'EmiFact Stationary'!$A$4:$A$390,$V66),0)</f>
        <v>5</v>
      </c>
      <c r="AV66" s="423">
        <f>IFERROR(AVERAGEIFS('EmiFact Stationary'!P$4:P$390,'EmiFact Stationary'!$C$4:$C$390,$W66,'EmiFact Stationary'!$A$4:$A$390,$V66),0)</f>
        <v>2.8</v>
      </c>
      <c r="AW66" s="419">
        <f t="shared" si="6"/>
        <v>0</v>
      </c>
    </row>
    <row r="67" spans="19:50" ht="12.75" customHeight="1">
      <c r="S67" s="307" t="s">
        <v>887</v>
      </c>
      <c r="T67" s="307" t="s">
        <v>878</v>
      </c>
      <c r="U67" s="307">
        <f t="array" ref="U67">INDEX('EmiFact Stationary'!B53:B439,MATCH(Emis!V67&amp;Emis!W67&amp;Emis!X67,'EmiFact Stationary'!A53:A439&amp;'EmiFact Stationary'!C53:C439&amp;'EmiFact Stationary'!D53:D439,0))</f>
        <v>20100</v>
      </c>
      <c r="V67" s="392" t="s">
        <v>773</v>
      </c>
      <c r="W67" s="392" t="s">
        <v>756</v>
      </c>
      <c r="X67" s="392" t="s">
        <v>757</v>
      </c>
      <c r="Y67" s="425">
        <f t="array" ref="Y67">IF($X67="Average value",AK67,INDEX('EmiFact Stationary'!$E$4:$P$390,MATCH($W67&amp;$V67&amp;$X67,'EmiFact Stationary'!$C$4:$C$390&amp;'EmiFact Stationary'!$A$4:$A$390&amp;'EmiFact Stationary'!$D$4:$D$390,0),MATCH(Y$8,'EmiFact Stationary'!$E$2:$P$2,0)))</f>
        <v>0.43</v>
      </c>
      <c r="Z67" s="422">
        <f t="array" ref="Z67">IF($X67="Average value",AL67,INDEX('EmiFact Stationary'!$E$4:$P$390,MATCH($W67&amp;$V67&amp;$X67,'EmiFact Stationary'!$C$4:$C$390&amp;'EmiFact Stationary'!$A$4:$A$390&amp;'EmiFact Stationary'!$D$4:$D$390,0),MATCH(Z$8,'EmiFact Stationary'!$E$2:$P$2,0)))</f>
        <v>32.020000000000003</v>
      </c>
      <c r="AA67" s="422">
        <f t="array" ref="AA67">IF($X67="Average value",AM67,INDEX('EmiFact Stationary'!$E$4:$P$390,MATCH($W67&amp;$V67&amp;$X67,'EmiFact Stationary'!$C$4:$C$390&amp;'EmiFact Stationary'!$A$4:$A$390&amp;'EmiFact Stationary'!$D$4:$D$390,0),MATCH(AA$8,'EmiFact Stationary'!$E$2:$P$2,0)))</f>
        <v>2</v>
      </c>
      <c r="AB67" s="422">
        <f t="array" ref="AB67">IF($X67="Average value",AN67,INDEX('EmiFact Stationary'!$E$4:$P$390,MATCH($W67&amp;$V67&amp;$X67,'EmiFact Stationary'!$C$4:$C$390&amp;'EmiFact Stationary'!$A$4:$A$390&amp;'EmiFact Stationary'!$D$4:$D$390,0),MATCH(AB$8,'EmiFact Stationary'!$E$2:$P$2,0)))</f>
        <v>1</v>
      </c>
      <c r="AC67" s="422">
        <f t="array" ref="AC67">IF($X67="Average value",AO67,INDEX('EmiFact Stationary'!$E$4:$P$390,MATCH($W67&amp;$V67&amp;$X67,'EmiFact Stationary'!$C$4:$C$390&amp;'EmiFact Stationary'!$A$4:$A$390&amp;'EmiFact Stationary'!$D$4:$D$390,0),MATCH(AC$8,'EmiFact Stationary'!$E$2:$P$2,0)))</f>
        <v>28</v>
      </c>
      <c r="AD67" s="422">
        <f t="array" ref="AD67">IF($X67="Average value",AP67,INDEX('EmiFact Stationary'!$E$4:$P$390,MATCH($W67&amp;$V67&amp;$X67,'EmiFact Stationary'!$C$4:$C$390&amp;'EmiFact Stationary'!$A$4:$A$390&amp;'EmiFact Stationary'!$D$4:$D$390,0),MATCH(AD$8,'EmiFact Stationary'!$E$2:$P$2,0)))</f>
        <v>56.89</v>
      </c>
      <c r="AE67" s="422">
        <f t="array" ref="AE67">IF($X67="Average value",AQ67,INDEX('EmiFact Stationary'!$E$4:$P$390,MATCH($W67&amp;$V67&amp;$X67,'EmiFact Stationary'!$C$4:$C$390&amp;'EmiFact Stationary'!$A$4:$A$390&amp;'EmiFact Stationary'!$D$4:$D$390,0),MATCH(AE$8,'EmiFact Stationary'!$E$2:$P$2,0)))</f>
        <v>1</v>
      </c>
      <c r="AF67" s="422" t="str">
        <f t="array" ref="AF67">IF($X67="Average value",AR67,INDEX('EmiFact Stationary'!$E$4:$P$390,MATCH($W67&amp;$V67&amp;$X67,'EmiFact Stationary'!$C$4:$C$390&amp;'EmiFact Stationary'!$A$4:$A$390&amp;'EmiFact Stationary'!$D$4:$D$390,0),MATCH(AF$8,'EmiFact Stationary'!$E$2:$P$2,0)))</f>
        <v>-</v>
      </c>
      <c r="AG67" s="422">
        <f t="array" ref="AG67">IF($X67="Average value",AS67,INDEX('EmiFact Stationary'!$E$4:$P$390,MATCH($W67&amp;$V67&amp;$X67,'EmiFact Stationary'!$C$4:$C$390&amp;'EmiFact Stationary'!$A$4:$A$390&amp;'EmiFact Stationary'!$D$4:$D$390,0),MATCH(AG$8,'EmiFact Stationary'!$E$2:$P$2,0)))</f>
        <v>0.1</v>
      </c>
      <c r="AH67" s="422">
        <f t="array" ref="AH67">IF($X67="Average value",AT67,INDEX('EmiFact Stationary'!$E$4:$P$390,MATCH($W67&amp;$V67&amp;$X67,'EmiFact Stationary'!$C$4:$C$390&amp;'EmiFact Stationary'!$A$4:$A$390&amp;'EmiFact Stationary'!$D$4:$D$390,0),MATCH(AH$8,'EmiFact Stationary'!$E$2:$P$2,0)))</f>
        <v>0.1</v>
      </c>
      <c r="AI67" s="422">
        <f t="array" ref="AI67">IF($X67="Average value",AU67,INDEX('EmiFact Stationary'!$E$4:$P$390,MATCH($W67&amp;$V67&amp;$X67,'EmiFact Stationary'!$C$4:$C$390&amp;'EmiFact Stationary'!$A$4:$A$390&amp;'EmiFact Stationary'!$D$4:$D$390,0),MATCH(AI$8,'EmiFact Stationary'!$E$2:$P$2,0)))</f>
        <v>0.1</v>
      </c>
      <c r="AJ67" s="423">
        <f t="array" ref="AJ67">IF($X67="Average value",AV67,INDEX('EmiFact Stationary'!$E$4:$P$390,MATCH($W67&amp;$V67&amp;$X67,'EmiFact Stationary'!$C$4:$C$390&amp;'EmiFact Stationary'!$A$4:$A$390&amp;'EmiFact Stationary'!$D$4:$D$390,0),MATCH(AJ$8,'EmiFact Stationary'!$E$2:$P$2,0)))</f>
        <v>4.0000000000000001E-3</v>
      </c>
      <c r="AK67" s="422">
        <f>IFERROR(AVERAGEIFS('EmiFact Stationary'!E$4:E$390,'EmiFact Stationary'!$C$4:$C$390,$W67,'EmiFact Stationary'!$A$4:$A$390,$V67),0)</f>
        <v>0.45333333333333331</v>
      </c>
      <c r="AL67" s="422">
        <f>IFERROR(AVERAGEIFS('EmiFact Stationary'!F$4:F$390,'EmiFact Stationary'!$C$4:$C$390,$W67,'EmiFact Stationary'!$A$4:$A$390,$V67),0)</f>
        <v>66.346666666666678</v>
      </c>
      <c r="AM67" s="422">
        <f>IFERROR(AVERAGEIFS('EmiFact Stationary'!G$4:G$390,'EmiFact Stationary'!$C$4:$C$390,$W67,'EmiFact Stationary'!$A$4:$A$390,$V67),0)</f>
        <v>32</v>
      </c>
      <c r="AN67" s="422">
        <f>IFERROR(AVERAGEIFS('EmiFact Stationary'!H$4:H$390,'EmiFact Stationary'!$C$4:$C$390,$W67,'EmiFact Stationary'!$A$4:$A$390,$V67),0)</f>
        <v>161</v>
      </c>
      <c r="AO67" s="422">
        <f>IFERROR(AVERAGEIFS('EmiFact Stationary'!I$4:I$390,'EmiFact Stationary'!$C$4:$C$390,$W67,'EmiFact Stationary'!$A$4:$A$390,$V67),0)</f>
        <v>38</v>
      </c>
      <c r="AP67" s="422">
        <f>IFERROR(AVERAGEIFS('EmiFact Stationary'!J$4:J$390,'EmiFact Stationary'!$C$4:$C$390,$W67,'EmiFact Stationary'!$A$4:$A$390,$V67),0)</f>
        <v>56.890000000000008</v>
      </c>
      <c r="AQ67" s="422">
        <f>IFERROR(AVERAGEIFS('EmiFact Stationary'!K$4:K$390,'EmiFact Stationary'!$C$4:$C$390,$W67,'EmiFact Stationary'!$A$4:$A$390,$V67),0)</f>
        <v>0.86</v>
      </c>
      <c r="AR67" s="422">
        <f>IFERROR(AVERAGEIFS('EmiFact Stationary'!L$4:L$390,'EmiFact Stationary'!$C$4:$C$390,$W67,'EmiFact Stationary'!$A$4:$A$390,$V67),0)</f>
        <v>0</v>
      </c>
      <c r="AS67" s="422">
        <f>IFERROR(AVERAGEIFS('EmiFact Stationary'!M$4:M$390,'EmiFact Stationary'!$C$4:$C$390,$W67,'EmiFact Stationary'!$A$4:$A$390,$V67),0)</f>
        <v>0.32</v>
      </c>
      <c r="AT67" s="422">
        <f>IFERROR(AVERAGEIFS('EmiFact Stationary'!N$4:N$390,'EmiFact Stationary'!$C$4:$C$390,$W67,'EmiFact Stationary'!$A$4:$A$390,$V67),0)</f>
        <v>0.12966666666666668</v>
      </c>
      <c r="AU67" s="422">
        <f>IFERROR(AVERAGEIFS('EmiFact Stationary'!O$4:O$390,'EmiFact Stationary'!$C$4:$C$390,$W67,'EmiFact Stationary'!$A$4:$A$390,$V67),0)</f>
        <v>0.12033333333333333</v>
      </c>
      <c r="AV67" s="423">
        <f>IFERROR(AVERAGEIFS('EmiFact Stationary'!P$4:P$390,'EmiFact Stationary'!$C$4:$C$390,$W67,'EmiFact Stationary'!$A$4:$A$390,$V67),0)</f>
        <v>4.0083333333333334E-3</v>
      </c>
      <c r="AW67" s="419">
        <f t="shared" si="6"/>
        <v>-234.48000833333333</v>
      </c>
      <c r="AX67" s="3" t="s">
        <v>867</v>
      </c>
    </row>
    <row r="68" spans="19:50" ht="12.75" customHeight="1">
      <c r="S68" s="307" t="s">
        <v>887</v>
      </c>
      <c r="T68" s="307" t="s">
        <v>884</v>
      </c>
      <c r="U68" s="307">
        <f t="array" ref="U68">INDEX('EmiFact Stationary'!B54:B440,MATCH(Emis!V68&amp;Emis!W68&amp;Emis!X68,'EmiFact Stationary'!A54:A440&amp;'EmiFact Stationary'!C54:C440&amp;'EmiFact Stationary'!D54:D440,0))</f>
        <v>20100</v>
      </c>
      <c r="V68" s="392" t="s">
        <v>776</v>
      </c>
      <c r="W68" s="392" t="s">
        <v>756</v>
      </c>
      <c r="X68" s="392" t="s">
        <v>757</v>
      </c>
      <c r="Y68" s="425">
        <f t="array" ref="Y68">IF($X68="Average value",AK68,INDEX('EmiFact Stationary'!$E$4:$P$390,MATCH($W68&amp;$V68&amp;$X68,'EmiFact Stationary'!$C$4:$C$390&amp;'EmiFact Stationary'!$A$4:$A$390&amp;'EmiFact Stationary'!$D$4:$D$390,0),MATCH(Y$8,'EmiFact Stationary'!$E$2:$P$2,0)))</f>
        <v>0.13</v>
      </c>
      <c r="Z68" s="422">
        <f t="array" ref="Z68">IF($X68="Average value",AL68,INDEX('EmiFact Stationary'!$E$4:$P$390,MATCH($W68&amp;$V68&amp;$X68,'EmiFact Stationary'!$C$4:$C$390&amp;'EmiFact Stationary'!$A$4:$A$390&amp;'EmiFact Stationary'!$D$4:$D$390,0),MATCH(Z$8,'EmiFact Stationary'!$E$2:$P$2,0)))</f>
        <v>71</v>
      </c>
      <c r="AA68" s="422">
        <f t="array" ref="AA68">IF($X68="Average value",AM68,INDEX('EmiFact Stationary'!$E$4:$P$390,MATCH($W68&amp;$V68&amp;$X68,'EmiFact Stationary'!$C$4:$C$390&amp;'EmiFact Stationary'!$A$4:$A$390&amp;'EmiFact Stationary'!$D$4:$D$390,0),MATCH(AA$8,'EmiFact Stationary'!$E$2:$P$2,0)))</f>
        <v>20</v>
      </c>
      <c r="AB68" s="422">
        <f t="array" ref="AB68">IF($X68="Average value",AN68,INDEX('EmiFact Stationary'!$E$4:$P$390,MATCH($W68&amp;$V68&amp;$X68,'EmiFact Stationary'!$C$4:$C$390&amp;'EmiFact Stationary'!$A$4:$A$390&amp;'EmiFact Stationary'!$D$4:$D$390,0),MATCH(AB$8,'EmiFact Stationary'!$E$2:$P$2,0)))</f>
        <v>5</v>
      </c>
      <c r="AC68" s="422">
        <f t="array" ref="AC68">IF($X68="Average value",AO68,INDEX('EmiFact Stationary'!$E$4:$P$390,MATCH($W68&amp;$V68&amp;$X68,'EmiFact Stationary'!$C$4:$C$390&amp;'EmiFact Stationary'!$A$4:$A$390&amp;'EmiFact Stationary'!$D$4:$D$390,0),MATCH(AC$8,'EmiFact Stationary'!$E$2:$P$2,0)))</f>
        <v>40</v>
      </c>
      <c r="AD68" s="422">
        <f t="array" ref="AD68">IF($X68="Average value",AP68,INDEX('EmiFact Stationary'!$E$4:$P$390,MATCH($W68&amp;$V68&amp;$X68,'EmiFact Stationary'!$C$4:$C$390&amp;'EmiFact Stationary'!$A$4:$A$390&amp;'EmiFact Stationary'!$D$4:$D$390,0),MATCH(AD$8,'EmiFact Stationary'!$E$2:$P$2,0)))</f>
        <v>63.1</v>
      </c>
      <c r="AE68" s="422">
        <f t="array" ref="AE68">IF($X68="Average value",AQ68,INDEX('EmiFact Stationary'!$E$4:$P$390,MATCH($W68&amp;$V68&amp;$X68,'EmiFact Stationary'!$C$4:$C$390&amp;'EmiFact Stationary'!$A$4:$A$390&amp;'EmiFact Stationary'!$D$4:$D$390,0),MATCH(AE$8,'EmiFact Stationary'!$E$2:$P$2,0)))</f>
        <v>0.1</v>
      </c>
      <c r="AF68" s="422" t="str">
        <f t="array" ref="AF68">IF($X68="Average value",AR68,INDEX('EmiFact Stationary'!$E$4:$P$390,MATCH($W68&amp;$V68&amp;$X68,'EmiFact Stationary'!$C$4:$C$390&amp;'EmiFact Stationary'!$A$4:$A$390&amp;'EmiFact Stationary'!$D$4:$D$390,0),MATCH(AF$8,'EmiFact Stationary'!$E$2:$P$2,0)))</f>
        <v>-</v>
      </c>
      <c r="AG68" s="422">
        <f t="array" ref="AG68">IF($X68="Average value",AS68,INDEX('EmiFact Stationary'!$E$4:$P$390,MATCH($W68&amp;$V68&amp;$X68,'EmiFact Stationary'!$C$4:$C$390&amp;'EmiFact Stationary'!$A$4:$A$390&amp;'EmiFact Stationary'!$D$4:$D$390,0),MATCH(AG$8,'EmiFact Stationary'!$E$2:$P$2,0)))</f>
        <v>0.2</v>
      </c>
      <c r="AH68" s="422">
        <f t="array" ref="AH68">IF($X68="Average value",AT68,INDEX('EmiFact Stationary'!$E$4:$P$390,MATCH($W68&amp;$V68&amp;$X68,'EmiFact Stationary'!$C$4:$C$390&amp;'EmiFact Stationary'!$A$4:$A$390&amp;'EmiFact Stationary'!$D$4:$D$390,0),MATCH(AH$8,'EmiFact Stationary'!$E$2:$P$2,0)))</f>
        <v>0.2</v>
      </c>
      <c r="AI68" s="422">
        <f t="array" ref="AI68">IF($X68="Average value",AU68,INDEX('EmiFact Stationary'!$E$4:$P$390,MATCH($W68&amp;$V68&amp;$X68,'EmiFact Stationary'!$C$4:$C$390&amp;'EmiFact Stationary'!$A$4:$A$390&amp;'EmiFact Stationary'!$D$4:$D$390,0),MATCH(AI$8,'EmiFact Stationary'!$E$2:$P$2,0)))</f>
        <v>0.2</v>
      </c>
      <c r="AJ68" s="423">
        <f t="array" ref="AJ68">IF($X68="Average value",AV68,INDEX('EmiFact Stationary'!$E$4:$P$390,MATCH($W68&amp;$V68&amp;$X68,'EmiFact Stationary'!$C$4:$C$390&amp;'EmiFact Stationary'!$A$4:$A$390&amp;'EmiFact Stationary'!$D$4:$D$390,0),MATCH(AJ$8,'EmiFact Stationary'!$E$2:$P$2,0)))</f>
        <v>8.0000000000000002E-3</v>
      </c>
      <c r="AK68" s="422">
        <f>IFERROR(AVERAGEIFS('EmiFact Stationary'!E$4:E$390,'EmiFact Stationary'!$C$4:$C$390,$W68,'EmiFact Stationary'!$A$4:$A$390,$V68),0)</f>
        <v>0.13</v>
      </c>
      <c r="AL68" s="422">
        <f>IFERROR(AVERAGEIFS('EmiFact Stationary'!F$4:F$390,'EmiFact Stationary'!$C$4:$C$390,$W68,'EmiFact Stationary'!$A$4:$A$390,$V68),0)</f>
        <v>71</v>
      </c>
      <c r="AM68" s="422">
        <f>IFERROR(AVERAGEIFS('EmiFact Stationary'!G$4:G$390,'EmiFact Stationary'!$C$4:$C$390,$W68,'EmiFact Stationary'!$A$4:$A$390,$V68),0)</f>
        <v>20</v>
      </c>
      <c r="AN68" s="422">
        <f>IFERROR(AVERAGEIFS('EmiFact Stationary'!H$4:H$390,'EmiFact Stationary'!$C$4:$C$390,$W68,'EmiFact Stationary'!$A$4:$A$390,$V68),0)</f>
        <v>5</v>
      </c>
      <c r="AO68" s="422">
        <f>IFERROR(AVERAGEIFS('EmiFact Stationary'!I$4:I$390,'EmiFact Stationary'!$C$4:$C$390,$W68,'EmiFact Stationary'!$A$4:$A$390,$V68),0)</f>
        <v>40</v>
      </c>
      <c r="AP68" s="422">
        <f>IFERROR(AVERAGEIFS('EmiFact Stationary'!J$4:J$390,'EmiFact Stationary'!$C$4:$C$390,$W68,'EmiFact Stationary'!$A$4:$A$390,$V68),0)</f>
        <v>63.1</v>
      </c>
      <c r="AQ68" s="422">
        <f>IFERROR(AVERAGEIFS('EmiFact Stationary'!K$4:K$390,'EmiFact Stationary'!$C$4:$C$390,$W68,'EmiFact Stationary'!$A$4:$A$390,$V68),0)</f>
        <v>0.1</v>
      </c>
      <c r="AR68" s="422">
        <f>IFERROR(AVERAGEIFS('EmiFact Stationary'!L$4:L$390,'EmiFact Stationary'!$C$4:$C$390,$W68,'EmiFact Stationary'!$A$4:$A$390,$V68),0)</f>
        <v>0</v>
      </c>
      <c r="AS68" s="422">
        <f>IFERROR(AVERAGEIFS('EmiFact Stationary'!M$4:M$390,'EmiFact Stationary'!$C$4:$C$390,$W68,'EmiFact Stationary'!$A$4:$A$390,$V68),0)</f>
        <v>0.2</v>
      </c>
      <c r="AT68" s="422">
        <f>IFERROR(AVERAGEIFS('EmiFact Stationary'!N$4:N$390,'EmiFact Stationary'!$C$4:$C$390,$W68,'EmiFact Stationary'!$A$4:$A$390,$V68),0)</f>
        <v>0.2</v>
      </c>
      <c r="AU68" s="422">
        <f>IFERROR(AVERAGEIFS('EmiFact Stationary'!O$4:O$390,'EmiFact Stationary'!$C$4:$C$390,$W68,'EmiFact Stationary'!$A$4:$A$390,$V68),0)</f>
        <v>0.2</v>
      </c>
      <c r="AV68" s="423">
        <f>IFERROR(AVERAGEIFS('EmiFact Stationary'!P$4:P$390,'EmiFact Stationary'!$C$4:$C$390,$W68,'EmiFact Stationary'!$A$4:$A$390,$V68),0)</f>
        <v>8.0000000000000002E-3</v>
      </c>
      <c r="AW68" s="419">
        <f t="shared" si="6"/>
        <v>0</v>
      </c>
    </row>
    <row r="69" spans="19:50" ht="12.75" customHeight="1">
      <c r="S69" s="307" t="s">
        <v>887</v>
      </c>
      <c r="T69" s="307" t="s">
        <v>879</v>
      </c>
      <c r="U69" s="307">
        <f t="array" ref="U69">INDEX('EmiFact Stationary'!B55:B441,MATCH(Emis!V69&amp;Emis!W69&amp;Emis!X69,'EmiFact Stationary'!A55:A441&amp;'EmiFact Stationary'!C55:C441&amp;'EmiFact Stationary'!D55:D441,0))</f>
        <v>20100</v>
      </c>
      <c r="V69" s="392" t="s">
        <v>778</v>
      </c>
      <c r="W69" s="392" t="s">
        <v>756</v>
      </c>
      <c r="X69" s="392" t="s">
        <v>757</v>
      </c>
      <c r="Y69" s="425">
        <f t="array" ref="Y69">IF($X69="Average value",AK69,INDEX('EmiFact Stationary'!$E$4:$P$390,MATCH($W69&amp;$V69&amp;$X69,'EmiFact Stationary'!$C$4:$C$390&amp;'EmiFact Stationary'!$A$4:$A$390&amp;'EmiFact Stationary'!$D$4:$D$390,0),MATCH(Y$8,'EmiFact Stationary'!$E$2:$P$2,0)))</f>
        <v>25</v>
      </c>
      <c r="Z69" s="422">
        <f t="array" ref="Z69">IF($X69="Average value",AL69,INDEX('EmiFact Stationary'!$E$4:$P$390,MATCH($W69&amp;$V69&amp;$X69,'EmiFact Stationary'!$C$4:$C$390&amp;'EmiFact Stationary'!$A$4:$A$390&amp;'EmiFact Stationary'!$D$4:$D$390,0),MATCH(Z$8,'EmiFact Stationary'!$E$2:$P$2,0)))</f>
        <v>28</v>
      </c>
      <c r="AA69" s="422">
        <f t="array" ref="AA69">IF($X69="Average value",AM69,INDEX('EmiFact Stationary'!$E$4:$P$390,MATCH($W69&amp;$V69&amp;$X69,'EmiFact Stationary'!$C$4:$C$390&amp;'EmiFact Stationary'!$A$4:$A$390&amp;'EmiFact Stationary'!$D$4:$D$390,0),MATCH(AA$8,'EmiFact Stationary'!$E$2:$P$2,0)))</f>
        <v>2</v>
      </c>
      <c r="AB69" s="422">
        <f t="array" ref="AB69">IF($X69="Average value",AN69,INDEX('EmiFact Stationary'!$E$4:$P$390,MATCH($W69&amp;$V69&amp;$X69,'EmiFact Stationary'!$C$4:$C$390&amp;'EmiFact Stationary'!$A$4:$A$390&amp;'EmiFact Stationary'!$D$4:$D$390,0),MATCH(AB$8,'EmiFact Stationary'!$E$2:$P$2,0)))</f>
        <v>5</v>
      </c>
      <c r="AC69" s="422">
        <f t="array" ref="AC69">IF($X69="Average value",AO69,INDEX('EmiFact Stationary'!$E$4:$P$390,MATCH($W69&amp;$V69&amp;$X69,'EmiFact Stationary'!$C$4:$C$390&amp;'EmiFact Stationary'!$A$4:$A$390&amp;'EmiFact Stationary'!$D$4:$D$390,0),MATCH(AC$8,'EmiFact Stationary'!$E$2:$P$2,0)))</f>
        <v>36</v>
      </c>
      <c r="AD69" s="422">
        <f t="array" ref="AD69">IF($X69="Average value",AP69,INDEX('EmiFact Stationary'!$E$4:$P$390,MATCH($W69&amp;$V69&amp;$X69,'EmiFact Stationary'!$C$4:$C$390&amp;'EmiFact Stationary'!$A$4:$A$390&amp;'EmiFact Stationary'!$D$4:$D$390,0),MATCH(AD$8,'EmiFact Stationary'!$E$2:$P$2,0)))</f>
        <v>84.1</v>
      </c>
      <c r="AE69" s="422">
        <f t="array" ref="AE69">IF($X69="Average value",AQ69,INDEX('EmiFact Stationary'!$E$4:$P$390,MATCH($W69&amp;$V69&amp;$X69,'EmiFact Stationary'!$C$4:$C$390&amp;'EmiFact Stationary'!$A$4:$A$390&amp;'EmiFact Stationary'!$D$4:$D$390,0),MATCH(AE$8,'EmiFact Stationary'!$E$2:$P$2,0)))</f>
        <v>0.1</v>
      </c>
      <c r="AF69" s="422" t="str">
        <f t="array" ref="AF69">IF($X69="Average value",AR69,INDEX('EmiFact Stationary'!$E$4:$P$390,MATCH($W69&amp;$V69&amp;$X69,'EmiFact Stationary'!$C$4:$C$390&amp;'EmiFact Stationary'!$A$4:$A$390&amp;'EmiFact Stationary'!$D$4:$D$390,0),MATCH(AF$8,'EmiFact Stationary'!$E$2:$P$2,0)))</f>
        <v>-</v>
      </c>
      <c r="AG69" s="422">
        <f t="array" ref="AG69">IF($X69="Average value",AS69,INDEX('EmiFact Stationary'!$E$4:$P$390,MATCH($W69&amp;$V69&amp;$X69,'EmiFact Stationary'!$C$4:$C$390&amp;'EmiFact Stationary'!$A$4:$A$390&amp;'EmiFact Stationary'!$D$4:$D$390,0),MATCH(AG$8,'EmiFact Stationary'!$E$2:$P$2,0)))</f>
        <v>1.5</v>
      </c>
      <c r="AH69" s="422">
        <f t="array" ref="AH69">IF($X69="Average value",AT69,INDEX('EmiFact Stationary'!$E$4:$P$390,MATCH($W69&amp;$V69&amp;$X69,'EmiFact Stationary'!$C$4:$C$390&amp;'EmiFact Stationary'!$A$4:$A$390&amp;'EmiFact Stationary'!$D$4:$D$390,0),MATCH(AH$8,'EmiFact Stationary'!$E$2:$P$2,0)))</f>
        <v>1.5</v>
      </c>
      <c r="AI69" s="422">
        <f t="array" ref="AI69">IF($X69="Average value",AU69,INDEX('EmiFact Stationary'!$E$4:$P$390,MATCH($W69&amp;$V69&amp;$X69,'EmiFact Stationary'!$C$4:$C$390&amp;'EmiFact Stationary'!$A$4:$A$390&amp;'EmiFact Stationary'!$D$4:$D$390,0),MATCH(AI$8,'EmiFact Stationary'!$E$2:$P$2,0)))</f>
        <v>1.5</v>
      </c>
      <c r="AJ69" s="423">
        <f t="array" ref="AJ69">IF($X69="Average value",AV69,INDEX('EmiFact Stationary'!$E$4:$P$390,MATCH($W69&amp;$V69&amp;$X69,'EmiFact Stationary'!$C$4:$C$390&amp;'EmiFact Stationary'!$A$4:$A$390&amp;'EmiFact Stationary'!$D$4:$D$390,0),MATCH(AJ$8,'EmiFact Stationary'!$E$2:$P$2,0)))</f>
        <v>0.42</v>
      </c>
      <c r="AK69" s="422">
        <f>IFERROR(AVERAGEIFS('EmiFact Stationary'!E$4:E$390,'EmiFact Stationary'!$C$4:$C$390,$W69,'EmiFact Stationary'!$A$4:$A$390,$V69),0)</f>
        <v>23.066666666666666</v>
      </c>
      <c r="AL69" s="422">
        <f>IFERROR(AVERAGEIFS('EmiFact Stationary'!F$4:F$390,'EmiFact Stationary'!$C$4:$C$390,$W69,'EmiFact Stationary'!$A$4:$A$390,$V69),0)</f>
        <v>86</v>
      </c>
      <c r="AM69" s="422">
        <f>IFERROR(AVERAGEIFS('EmiFact Stationary'!G$4:G$390,'EmiFact Stationary'!$C$4:$C$390,$W69,'EmiFact Stationary'!$A$4:$A$390,$V69),0)</f>
        <v>4.666666666666667</v>
      </c>
      <c r="AN69" s="422">
        <f>IFERROR(AVERAGEIFS('EmiFact Stationary'!H$4:H$390,'EmiFact Stationary'!$C$4:$C$390,$W69,'EmiFact Stationary'!$A$4:$A$390,$V69),0)</f>
        <v>148</v>
      </c>
      <c r="AO69" s="422">
        <f>IFERROR(AVERAGEIFS('EmiFact Stationary'!I$4:I$390,'EmiFact Stationary'!$C$4:$C$390,$W69,'EmiFact Stationary'!$A$4:$A$390,$V69),0)</f>
        <v>127.33333333333333</v>
      </c>
      <c r="AP69" s="422">
        <f>IFERROR(AVERAGEIFS('EmiFact Stationary'!J$4:J$390,'EmiFact Stationary'!$C$4:$C$390,$W69,'EmiFact Stationary'!$A$4:$A$390,$V69),0)</f>
        <v>84.1</v>
      </c>
      <c r="AQ69" s="422">
        <f>IFERROR(AVERAGEIFS('EmiFact Stationary'!K$4:K$390,'EmiFact Stationary'!$C$4:$C$390,$W69,'EmiFact Stationary'!$A$4:$A$390,$V69),0)</f>
        <v>0.6</v>
      </c>
      <c r="AR69" s="422">
        <f>IFERROR(AVERAGEIFS('EmiFact Stationary'!L$4:L$390,'EmiFact Stationary'!$C$4:$C$390,$W69,'EmiFact Stationary'!$A$4:$A$390,$V69),0)</f>
        <v>0</v>
      </c>
      <c r="AS69" s="422">
        <f>IFERROR(AVERAGEIFS('EmiFact Stationary'!M$4:M$390,'EmiFact Stationary'!$C$4:$C$390,$W69,'EmiFact Stationary'!$A$4:$A$390,$V69),0)</f>
        <v>1.8766666666666667</v>
      </c>
      <c r="AT69" s="422">
        <f>IFERROR(AVERAGEIFS('EmiFact Stationary'!N$4:N$390,'EmiFact Stationary'!$C$4:$C$390,$W69,'EmiFact Stationary'!$A$4:$A$390,$V69),0)</f>
        <v>1.1503333333333334</v>
      </c>
      <c r="AU69" s="422">
        <f>IFERROR(AVERAGEIFS('EmiFact Stationary'!O$4:O$390,'EmiFact Stationary'!$C$4:$C$390,$W69,'EmiFact Stationary'!$A$4:$A$390,$V69),0)</f>
        <v>1.0686666666666667</v>
      </c>
      <c r="AV69" s="423">
        <f>IFERROR(AVERAGEIFS('EmiFact Stationary'!P$4:P$390,'EmiFact Stationary'!$C$4:$C$390,$W69,'EmiFact Stationary'!$A$4:$A$390,$V69),0)</f>
        <v>0.29922666666666664</v>
      </c>
      <c r="AW69" s="419">
        <f t="shared" si="6"/>
        <v>-293.04156</v>
      </c>
      <c r="AX69" s="3" t="s">
        <v>867</v>
      </c>
    </row>
    <row r="70" spans="19:50" ht="12.75" customHeight="1">
      <c r="S70" s="307" t="s">
        <v>887</v>
      </c>
      <c r="T70" s="307" t="s">
        <v>871</v>
      </c>
      <c r="U70" s="307">
        <f t="array" ref="U70">INDEX('EmiFact Stationary'!B56:B442,MATCH(Emis!V70&amp;Emis!W70&amp;Emis!X70,'EmiFact Stationary'!A56:A442&amp;'EmiFact Stationary'!C56:C442&amp;'EmiFact Stationary'!D56:D442,0))</f>
        <v>20105</v>
      </c>
      <c r="V70" s="392" t="s">
        <v>779</v>
      </c>
      <c r="W70" s="392" t="s">
        <v>756</v>
      </c>
      <c r="X70" s="392" t="s">
        <v>740</v>
      </c>
      <c r="Y70" s="425">
        <f t="array" ref="Y70">IF($X70="Average value",AK70,INDEX('EmiFact Stationary'!$E$4:$P$390,MATCH($W70&amp;$V70&amp;$X70,'EmiFact Stationary'!$C$4:$C$390&amp;'EmiFact Stationary'!$A$4:$A$390&amp;'EmiFact Stationary'!$D$4:$D$390,0),MATCH(Y$8,'EmiFact Stationary'!$E$2:$P$2,0)))</f>
        <v>7</v>
      </c>
      <c r="Z70" s="422">
        <f t="array" ref="Z70">IF($X70="Average value",AL70,INDEX('EmiFact Stationary'!$E$4:$P$390,MATCH($W70&amp;$V70&amp;$X70,'EmiFact Stationary'!$C$4:$C$390&amp;'EmiFact Stationary'!$A$4:$A$390&amp;'EmiFact Stationary'!$D$4:$D$390,0),MATCH(Z$8,'EmiFact Stationary'!$E$2:$P$2,0)))</f>
        <v>173</v>
      </c>
      <c r="AA70" s="422">
        <f t="array" ref="AA70">IF($X70="Average value",AM70,INDEX('EmiFact Stationary'!$E$4:$P$390,MATCH($W70&amp;$V70&amp;$X70,'EmiFact Stationary'!$C$4:$C$390&amp;'EmiFact Stationary'!$A$4:$A$390&amp;'EmiFact Stationary'!$D$4:$D$390,0),MATCH(AA$8,'EmiFact Stationary'!$E$2:$P$2,0)))</f>
        <v>2</v>
      </c>
      <c r="AB70" s="422">
        <f t="array" ref="AB70">IF($X70="Average value",AN70,INDEX('EmiFact Stationary'!$E$4:$P$390,MATCH($W70&amp;$V70&amp;$X70,'EmiFact Stationary'!$C$4:$C$390&amp;'EmiFact Stationary'!$A$4:$A$390&amp;'EmiFact Stationary'!$D$4:$D$390,0),MATCH(AB$8,'EmiFact Stationary'!$E$2:$P$2,0)))</f>
        <v>13</v>
      </c>
      <c r="AC70" s="422">
        <f t="array" ref="AC70">IF($X70="Average value",AO70,INDEX('EmiFact Stationary'!$E$4:$P$390,MATCH($W70&amp;$V70&amp;$X70,'EmiFact Stationary'!$C$4:$C$390&amp;'EmiFact Stationary'!$A$4:$A$390&amp;'EmiFact Stationary'!$D$4:$D$390,0),MATCH(AC$8,'EmiFact Stationary'!$E$2:$P$2,0)))</f>
        <v>586</v>
      </c>
      <c r="AD70" s="422">
        <f t="array" ref="AD70">IF($X70="Average value",AP70,INDEX('EmiFact Stationary'!$E$4:$P$390,MATCH($W70&amp;$V70&amp;$X70,'EmiFact Stationary'!$C$4:$C$390&amp;'EmiFact Stationary'!$A$4:$A$390&amp;'EmiFact Stationary'!$D$4:$D$390,0),MATCH(AD$8,'EmiFact Stationary'!$E$2:$P$2,0)))</f>
        <v>142.9</v>
      </c>
      <c r="AE70" s="422">
        <f t="array" ref="AE70">IF($X70="Average value",AQ70,INDEX('EmiFact Stationary'!$E$4:$P$390,MATCH($W70&amp;$V70&amp;$X70,'EmiFact Stationary'!$C$4:$C$390&amp;'EmiFact Stationary'!$A$4:$A$390&amp;'EmiFact Stationary'!$D$4:$D$390,0),MATCH(AE$8,'EmiFact Stationary'!$E$2:$P$2,0)))</f>
        <v>2.7</v>
      </c>
      <c r="AF70" s="422" t="str">
        <f t="array" ref="AF70">IF($X70="Average value",AR70,INDEX('EmiFact Stationary'!$E$4:$P$390,MATCH($W70&amp;$V70&amp;$X70,'EmiFact Stationary'!$C$4:$C$390&amp;'EmiFact Stationary'!$A$4:$A$390&amp;'EmiFact Stationary'!$D$4:$D$390,0),MATCH(AF$8,'EmiFact Stationary'!$E$2:$P$2,0)))</f>
        <v>-</v>
      </c>
      <c r="AG70" s="422">
        <f t="array" ref="AG70">IF($X70="Average value",AS70,INDEX('EmiFact Stationary'!$E$4:$P$390,MATCH($W70&amp;$V70&amp;$X70,'EmiFact Stationary'!$C$4:$C$390&amp;'EmiFact Stationary'!$A$4:$A$390&amp;'EmiFact Stationary'!$D$4:$D$390,0),MATCH(AG$8,'EmiFact Stationary'!$E$2:$P$2,0)))</f>
        <v>2.63</v>
      </c>
      <c r="AH70" s="422">
        <f t="array" ref="AH70">IF($X70="Average value",AT70,INDEX('EmiFact Stationary'!$E$4:$P$390,MATCH($W70&amp;$V70&amp;$X70,'EmiFact Stationary'!$C$4:$C$390&amp;'EmiFact Stationary'!$A$4:$A$390&amp;'EmiFact Stationary'!$D$4:$D$390,0),MATCH(AH$8,'EmiFact Stationary'!$E$2:$P$2,0)))</f>
        <v>0.45100000000000001</v>
      </c>
      <c r="AI70" s="422">
        <f t="array" ref="AI70">IF($X70="Average value",AU70,INDEX('EmiFact Stationary'!$E$4:$P$390,MATCH($W70&amp;$V70&amp;$X70,'EmiFact Stationary'!$C$4:$C$390&amp;'EmiFact Stationary'!$A$4:$A$390&amp;'EmiFact Stationary'!$D$4:$D$390,0),MATCH(AI$8,'EmiFact Stationary'!$E$2:$P$2,0)))</f>
        <v>0.20599999999999999</v>
      </c>
      <c r="AJ70" s="423">
        <f t="array" ref="AJ70">IF($X70="Average value",AV70,INDEX('EmiFact Stationary'!$E$4:$P$390,MATCH($W70&amp;$V70&amp;$X70,'EmiFact Stationary'!$C$4:$C$390&amp;'EmiFact Stationary'!$A$4:$A$390&amp;'EmiFact Stationary'!$D$4:$D$390,0),MATCH(AJ$8,'EmiFact Stationary'!$E$2:$P$2,0)))</f>
        <v>6.7980000000000002E-3</v>
      </c>
      <c r="AK70" s="422">
        <f>IFERROR(AVERAGEIFS('EmiFact Stationary'!E$4:E$390,'EmiFact Stationary'!$C$4:$C$390,$W70,'EmiFact Stationary'!$A$4:$A$390,$V70),0)</f>
        <v>7</v>
      </c>
      <c r="AL70" s="422">
        <f>IFERROR(AVERAGEIFS('EmiFact Stationary'!F$4:F$390,'EmiFact Stationary'!$C$4:$C$390,$W70,'EmiFact Stationary'!$A$4:$A$390,$V70),0)</f>
        <v>173</v>
      </c>
      <c r="AM70" s="422">
        <f>IFERROR(AVERAGEIFS('EmiFact Stationary'!G$4:G$390,'EmiFact Stationary'!$C$4:$C$390,$W70,'EmiFact Stationary'!$A$4:$A$390,$V70),0)</f>
        <v>2</v>
      </c>
      <c r="AN70" s="422">
        <f>IFERROR(AVERAGEIFS('EmiFact Stationary'!H$4:H$390,'EmiFact Stationary'!$C$4:$C$390,$W70,'EmiFact Stationary'!$A$4:$A$390,$V70),0)</f>
        <v>13</v>
      </c>
      <c r="AO70" s="422">
        <f>IFERROR(AVERAGEIFS('EmiFact Stationary'!I$4:I$390,'EmiFact Stationary'!$C$4:$C$390,$W70,'EmiFact Stationary'!$A$4:$A$390,$V70),0)</f>
        <v>586</v>
      </c>
      <c r="AP70" s="422">
        <f>IFERROR(AVERAGEIFS('EmiFact Stationary'!J$4:J$390,'EmiFact Stationary'!$C$4:$C$390,$W70,'EmiFact Stationary'!$A$4:$A$390,$V70),0)</f>
        <v>142.9</v>
      </c>
      <c r="AQ70" s="422">
        <f>IFERROR(AVERAGEIFS('EmiFact Stationary'!K$4:K$390,'EmiFact Stationary'!$C$4:$C$390,$W70,'EmiFact Stationary'!$A$4:$A$390,$V70),0)</f>
        <v>2.7</v>
      </c>
      <c r="AR70" s="422">
        <f>IFERROR(AVERAGEIFS('EmiFact Stationary'!L$4:L$390,'EmiFact Stationary'!$C$4:$C$390,$W70,'EmiFact Stationary'!$A$4:$A$390,$V70),0)</f>
        <v>0</v>
      </c>
      <c r="AS70" s="422">
        <f>IFERROR(AVERAGEIFS('EmiFact Stationary'!M$4:M$390,'EmiFact Stationary'!$C$4:$C$390,$W70,'EmiFact Stationary'!$A$4:$A$390,$V70),0)</f>
        <v>2.63</v>
      </c>
      <c r="AT70" s="422">
        <f>IFERROR(AVERAGEIFS('EmiFact Stationary'!N$4:N$390,'EmiFact Stationary'!$C$4:$C$390,$W70,'EmiFact Stationary'!$A$4:$A$390,$V70),0)</f>
        <v>0.45100000000000001</v>
      </c>
      <c r="AU70" s="422">
        <f>IFERROR(AVERAGEIFS('EmiFact Stationary'!O$4:O$390,'EmiFact Stationary'!$C$4:$C$390,$W70,'EmiFact Stationary'!$A$4:$A$390,$V70),0)</f>
        <v>0.20599999999999999</v>
      </c>
      <c r="AV70" s="423">
        <f>IFERROR(AVERAGEIFS('EmiFact Stationary'!P$4:P$390,'EmiFact Stationary'!$C$4:$C$390,$W70,'EmiFact Stationary'!$A$4:$A$390,$V70),0)</f>
        <v>6.7980000000000002E-3</v>
      </c>
      <c r="AW70" s="419">
        <f t="shared" si="6"/>
        <v>0</v>
      </c>
    </row>
    <row r="71" spans="19:50" ht="12.75" customHeight="1">
      <c r="S71" s="307" t="s">
        <v>887</v>
      </c>
      <c r="T71" s="307" t="s">
        <v>885</v>
      </c>
      <c r="U71" s="307">
        <f t="array" ref="U71">INDEX('EmiFact Stationary'!B57:B443,MATCH(Emis!V71&amp;Emis!W71&amp;Emis!X71,'EmiFact Stationary'!A57:A443&amp;'EmiFact Stationary'!C57:C443&amp;'EmiFact Stationary'!D57:D443,0))</f>
        <v>20100</v>
      </c>
      <c r="V71" s="392" t="s">
        <v>780</v>
      </c>
      <c r="W71" s="392" t="s">
        <v>756</v>
      </c>
      <c r="X71" s="392" t="s">
        <v>757</v>
      </c>
      <c r="Y71" s="425">
        <f t="array" ref="Y71">IF($X71="Average value",AK71,INDEX('EmiFact Stationary'!$E$4:$P$390,MATCH($W71&amp;$V71&amp;$X71,'EmiFact Stationary'!$C$4:$C$390&amp;'EmiFact Stationary'!$A$4:$A$390&amp;'EmiFact Stationary'!$D$4:$D$390,0),MATCH(Y$8,'EmiFact Stationary'!$E$2:$P$2,0)))</f>
        <v>0.43</v>
      </c>
      <c r="Z71" s="422">
        <f t="array" ref="Z71">IF($X71="Average value",AL71,INDEX('EmiFact Stationary'!$E$4:$P$390,MATCH($W71&amp;$V71&amp;$X71,'EmiFact Stationary'!$C$4:$C$390&amp;'EmiFact Stationary'!$A$4:$A$390&amp;'EmiFact Stationary'!$D$4:$D$390,0),MATCH(Z$8,'EmiFact Stationary'!$E$2:$P$2,0)))</f>
        <v>32.020000000000003</v>
      </c>
      <c r="AA71" s="422">
        <f t="array" ref="AA71">IF($X71="Average value",AM71,INDEX('EmiFact Stationary'!$E$4:$P$390,MATCH($W71&amp;$V71&amp;$X71,'EmiFact Stationary'!$C$4:$C$390&amp;'EmiFact Stationary'!$A$4:$A$390&amp;'EmiFact Stationary'!$D$4:$D$390,0),MATCH(AA$8,'EmiFact Stationary'!$E$2:$P$2,0)))</f>
        <v>2</v>
      </c>
      <c r="AB71" s="422">
        <f t="array" ref="AB71">IF($X71="Average value",AN71,INDEX('EmiFact Stationary'!$E$4:$P$390,MATCH($W71&amp;$V71&amp;$X71,'EmiFact Stationary'!$C$4:$C$390&amp;'EmiFact Stationary'!$A$4:$A$390&amp;'EmiFact Stationary'!$D$4:$D$390,0),MATCH(AB$8,'EmiFact Stationary'!$E$2:$P$2,0)))</f>
        <v>1</v>
      </c>
      <c r="AC71" s="422">
        <f t="array" ref="AC71">IF($X71="Average value",AO71,INDEX('EmiFact Stationary'!$E$4:$P$390,MATCH($W71&amp;$V71&amp;$X71,'EmiFact Stationary'!$C$4:$C$390&amp;'EmiFact Stationary'!$A$4:$A$390&amp;'EmiFact Stationary'!$D$4:$D$390,0),MATCH(AC$8,'EmiFact Stationary'!$E$2:$P$2,0)))</f>
        <v>28</v>
      </c>
      <c r="AD71" s="422">
        <f t="array" ref="AD71">IF($X71="Average value",AP71,INDEX('EmiFact Stationary'!$E$4:$P$390,MATCH($W71&amp;$V71&amp;$X71,'EmiFact Stationary'!$C$4:$C$390&amp;'EmiFact Stationary'!$A$4:$A$390&amp;'EmiFact Stationary'!$D$4:$D$390,0),MATCH(AD$8,'EmiFact Stationary'!$E$2:$P$2,0)))</f>
        <v>55.55</v>
      </c>
      <c r="AE71" s="422">
        <f t="array" ref="AE71">IF($X71="Average value",AQ71,INDEX('EmiFact Stationary'!$E$4:$P$390,MATCH($W71&amp;$V71&amp;$X71,'EmiFact Stationary'!$C$4:$C$390&amp;'EmiFact Stationary'!$A$4:$A$390&amp;'EmiFact Stationary'!$D$4:$D$390,0),MATCH(AE$8,'EmiFact Stationary'!$E$2:$P$2,0)))</f>
        <v>1</v>
      </c>
      <c r="AF71" s="422" t="str">
        <f t="array" ref="AF71">IF($X71="Average value",AR71,INDEX('EmiFact Stationary'!$E$4:$P$390,MATCH($W71&amp;$V71&amp;$X71,'EmiFact Stationary'!$C$4:$C$390&amp;'EmiFact Stationary'!$A$4:$A$390&amp;'EmiFact Stationary'!$D$4:$D$390,0),MATCH(AF$8,'EmiFact Stationary'!$E$2:$P$2,0)))</f>
        <v>-</v>
      </c>
      <c r="AG71" s="422">
        <f t="array" ref="AG71">IF($X71="Average value",AS71,INDEX('EmiFact Stationary'!$E$4:$P$390,MATCH($W71&amp;$V71&amp;$X71,'EmiFact Stationary'!$C$4:$C$390&amp;'EmiFact Stationary'!$A$4:$A$390&amp;'EmiFact Stationary'!$D$4:$D$390,0),MATCH(AG$8,'EmiFact Stationary'!$E$2:$P$2,0)))</f>
        <v>0.1</v>
      </c>
      <c r="AH71" s="422">
        <f t="array" ref="AH71">IF($X71="Average value",AT71,INDEX('EmiFact Stationary'!$E$4:$P$390,MATCH($W71&amp;$V71&amp;$X71,'EmiFact Stationary'!$C$4:$C$390&amp;'EmiFact Stationary'!$A$4:$A$390&amp;'EmiFact Stationary'!$D$4:$D$390,0),MATCH(AH$8,'EmiFact Stationary'!$E$2:$P$2,0)))</f>
        <v>0.1</v>
      </c>
      <c r="AI71" s="422">
        <f t="array" ref="AI71">IF($X71="Average value",AU71,INDEX('EmiFact Stationary'!$E$4:$P$390,MATCH($W71&amp;$V71&amp;$X71,'EmiFact Stationary'!$C$4:$C$390&amp;'EmiFact Stationary'!$A$4:$A$390&amp;'EmiFact Stationary'!$D$4:$D$390,0),MATCH(AI$8,'EmiFact Stationary'!$E$2:$P$2,0)))</f>
        <v>0.1</v>
      </c>
      <c r="AJ71" s="423">
        <f t="array" ref="AJ71">IF($X71="Average value",AV71,INDEX('EmiFact Stationary'!$E$4:$P$390,MATCH($W71&amp;$V71&amp;$X71,'EmiFact Stationary'!$C$4:$C$390&amp;'EmiFact Stationary'!$A$4:$A$390&amp;'EmiFact Stationary'!$D$4:$D$390,0),MATCH(AJ$8,'EmiFact Stationary'!$E$2:$P$2,0)))</f>
        <v>4.0000000000000001E-3</v>
      </c>
      <c r="AK71" s="422">
        <f>IFERROR(AVERAGEIFS('EmiFact Stationary'!E$4:E$390,'EmiFact Stationary'!$C$4:$C$390,$W71,'EmiFact Stationary'!$A$4:$A$390,$V71),0)</f>
        <v>0.45333333333333331</v>
      </c>
      <c r="AL71" s="422">
        <f>IFERROR(AVERAGEIFS('EmiFact Stationary'!F$4:F$390,'EmiFact Stationary'!$C$4:$C$390,$W71,'EmiFact Stationary'!$A$4:$A$390,$V71),0)</f>
        <v>66.346666666666678</v>
      </c>
      <c r="AM71" s="422">
        <f>IFERROR(AVERAGEIFS('EmiFact Stationary'!G$4:G$390,'EmiFact Stationary'!$C$4:$C$390,$W71,'EmiFact Stationary'!$A$4:$A$390,$V71),0)</f>
        <v>32</v>
      </c>
      <c r="AN71" s="422">
        <f>IFERROR(AVERAGEIFS('EmiFact Stationary'!H$4:H$390,'EmiFact Stationary'!$C$4:$C$390,$W71,'EmiFact Stationary'!$A$4:$A$390,$V71),0)</f>
        <v>161</v>
      </c>
      <c r="AO71" s="422">
        <f>IFERROR(AVERAGEIFS('EmiFact Stationary'!I$4:I$390,'EmiFact Stationary'!$C$4:$C$390,$W71,'EmiFact Stationary'!$A$4:$A$390,$V71),0)</f>
        <v>38</v>
      </c>
      <c r="AP71" s="422">
        <f>IFERROR(AVERAGEIFS('EmiFact Stationary'!J$4:J$390,'EmiFact Stationary'!$C$4:$C$390,$W71,'EmiFact Stationary'!$A$4:$A$390,$V71),0)</f>
        <v>55.54999999999999</v>
      </c>
      <c r="AQ71" s="422">
        <f>IFERROR(AVERAGEIFS('EmiFact Stationary'!K$4:K$390,'EmiFact Stationary'!$C$4:$C$390,$W71,'EmiFact Stationary'!$A$4:$A$390,$V71),0)</f>
        <v>0.86</v>
      </c>
      <c r="AR71" s="422">
        <f>IFERROR(AVERAGEIFS('EmiFact Stationary'!L$4:L$390,'EmiFact Stationary'!$C$4:$C$390,$W71,'EmiFact Stationary'!$A$4:$A$390,$V71),0)</f>
        <v>0</v>
      </c>
      <c r="AS71" s="422">
        <f>IFERROR(AVERAGEIFS('EmiFact Stationary'!M$4:M$390,'EmiFact Stationary'!$C$4:$C$390,$W71,'EmiFact Stationary'!$A$4:$A$390,$V71),0)</f>
        <v>0.32</v>
      </c>
      <c r="AT71" s="422">
        <f>IFERROR(AVERAGEIFS('EmiFact Stationary'!N$4:N$390,'EmiFact Stationary'!$C$4:$C$390,$W71,'EmiFact Stationary'!$A$4:$A$390,$V71),0)</f>
        <v>0.12966666666666668</v>
      </c>
      <c r="AU71" s="422">
        <f>IFERROR(AVERAGEIFS('EmiFact Stationary'!O$4:O$390,'EmiFact Stationary'!$C$4:$C$390,$W71,'EmiFact Stationary'!$A$4:$A$390,$V71),0)</f>
        <v>0.12033333333333333</v>
      </c>
      <c r="AV71" s="423">
        <f>IFERROR(AVERAGEIFS('EmiFact Stationary'!P$4:P$390,'EmiFact Stationary'!$C$4:$C$390,$W71,'EmiFact Stationary'!$A$4:$A$390,$V71),0)</f>
        <v>4.0083333333333334E-3</v>
      </c>
      <c r="AW71" s="419">
        <f t="shared" si="6"/>
        <v>-234.48000833333339</v>
      </c>
      <c r="AX71" s="3" t="s">
        <v>867</v>
      </c>
    </row>
    <row r="72" spans="19:50" ht="12.75" customHeight="1">
      <c r="S72" s="307" t="s">
        <v>888</v>
      </c>
      <c r="T72" s="307" t="s">
        <v>876</v>
      </c>
      <c r="U72" s="307">
        <f t="array" ref="U72">INDEX('EmiFact Stationary'!B58:B444,MATCH(Emis!V72&amp;Emis!W72&amp;Emis!X72,'EmiFact Stationary'!A58:A444&amp;'EmiFact Stationary'!C58:C444&amp;'EmiFact Stationary'!D58:D444,0))</f>
        <v>31500</v>
      </c>
      <c r="V72" s="3" t="s">
        <v>765</v>
      </c>
      <c r="W72" s="3" t="s">
        <v>768</v>
      </c>
      <c r="X72" s="3" t="s">
        <v>768</v>
      </c>
      <c r="Y72" s="425">
        <f t="array" ref="Y72">IF($X72="Average value",AK72,INDEX('EmiFact Stationary'!$E$4:$P$390,MATCH($W72&amp;$V72&amp;$X72,'EmiFact Stationary'!$C$4:$C$390&amp;'EmiFact Stationary'!$A$4:$A$390&amp;'EmiFact Stationary'!$D$4:$D$390,0),MATCH(Y$8,'EmiFact Stationary'!$E$2:$P$2,0)))</f>
        <v>344</v>
      </c>
      <c r="Z72" s="422">
        <f t="array" ref="Z72">IF($X72="Average value",AL72,INDEX('EmiFact Stationary'!$E$4:$P$390,MATCH($W72&amp;$V72&amp;$X72,'EmiFact Stationary'!$C$4:$C$390&amp;'EmiFact Stationary'!$A$4:$A$390&amp;'EmiFact Stationary'!$D$4:$D$390,0),MATCH(Z$8,'EmiFact Stationary'!$E$2:$P$2,0)))</f>
        <v>129</v>
      </c>
      <c r="AA72" s="422">
        <f t="array" ref="AA72">IF($X72="Average value",AM72,INDEX('EmiFact Stationary'!$E$4:$P$390,MATCH($W72&amp;$V72&amp;$X72,'EmiFact Stationary'!$C$4:$C$390&amp;'EmiFact Stationary'!$A$4:$A$390&amp;'EmiFact Stationary'!$D$4:$D$390,0),MATCH(AA$8,'EmiFact Stationary'!$E$2:$P$2,0)))</f>
        <v>0.8</v>
      </c>
      <c r="AB72" s="422">
        <f t="array" ref="AB72">IF($X72="Average value",AN72,INDEX('EmiFact Stationary'!$E$4:$P$390,MATCH($W72&amp;$V72&amp;$X72,'EmiFact Stationary'!$C$4:$C$390&amp;'EmiFact Stationary'!$A$4:$A$390&amp;'EmiFact Stationary'!$D$4:$D$390,0),MATCH(AB$8,'EmiFact Stationary'!$E$2:$P$2,0)))</f>
        <v>1.3</v>
      </c>
      <c r="AC72" s="422">
        <f t="array" ref="AC72">IF($X72="Average value",AO72,INDEX('EmiFact Stationary'!$E$4:$P$390,MATCH($W72&amp;$V72&amp;$X72,'EmiFact Stationary'!$C$4:$C$390&amp;'EmiFact Stationary'!$A$4:$A$390&amp;'EmiFact Stationary'!$D$4:$D$390,0),MATCH(AC$8,'EmiFact Stationary'!$E$2:$P$2,0)))</f>
        <v>2.8</v>
      </c>
      <c r="AD72" s="422">
        <f t="array" ref="AD72">IF($X72="Average value",AP72,INDEX('EmiFact Stationary'!$E$4:$P$390,MATCH($W72&amp;$V72&amp;$X72,'EmiFact Stationary'!$C$4:$C$390&amp;'EmiFact Stationary'!$A$4:$A$390&amp;'EmiFact Stationary'!$D$4:$D$390,0),MATCH(AD$8,'EmiFact Stationary'!$E$2:$P$2,0)))</f>
        <v>79.42</v>
      </c>
      <c r="AE72" s="422">
        <f t="array" ref="AE72">IF($X72="Average value",AQ72,INDEX('EmiFact Stationary'!$E$4:$P$390,MATCH($W72&amp;$V72&amp;$X72,'EmiFact Stationary'!$C$4:$C$390&amp;'EmiFact Stationary'!$A$4:$A$390&amp;'EmiFact Stationary'!$D$4:$D$390,0),MATCH(AE$8,'EmiFact Stationary'!$E$2:$P$2,0)))</f>
        <v>5</v>
      </c>
      <c r="AF72" s="422" t="str">
        <f t="array" ref="AF72">IF($X72="Average value",AR72,INDEX('EmiFact Stationary'!$E$4:$P$390,MATCH($W72&amp;$V72&amp;$X72,'EmiFact Stationary'!$C$4:$C$390&amp;'EmiFact Stationary'!$A$4:$A$390&amp;'EmiFact Stationary'!$D$4:$D$390,0),MATCH(AF$8,'EmiFact Stationary'!$E$2:$P$2,0)))</f>
        <v>-</v>
      </c>
      <c r="AG72" s="422">
        <f t="array" ref="AG72">IF($X72="Average value",AS72,INDEX('EmiFact Stationary'!$E$4:$P$390,MATCH($W72&amp;$V72&amp;$X72,'EmiFact Stationary'!$C$4:$C$390&amp;'EmiFact Stationary'!$A$4:$A$390&amp;'EmiFact Stationary'!$D$4:$D$390,0),MATCH(AG$8,'EmiFact Stationary'!$E$2:$P$2,0)))</f>
        <v>9.5</v>
      </c>
      <c r="AH72" s="422">
        <f t="array" ref="AH72">IF($X72="Average value",AT72,INDEX('EmiFact Stationary'!$E$4:$P$390,MATCH($W72&amp;$V72&amp;$X72,'EmiFact Stationary'!$C$4:$C$390&amp;'EmiFact Stationary'!$A$4:$A$390&amp;'EmiFact Stationary'!$D$4:$D$390,0),MATCH(AH$8,'EmiFact Stationary'!$E$2:$P$2,0)))</f>
        <v>7.1</v>
      </c>
      <c r="AI72" s="422">
        <f t="array" ref="AI72">IF($X72="Average value",AU72,INDEX('EmiFact Stationary'!$E$4:$P$390,MATCH($W72&amp;$V72&amp;$X72,'EmiFact Stationary'!$C$4:$C$390&amp;'EmiFact Stationary'!$A$4:$A$390&amp;'EmiFact Stationary'!$D$4:$D$390,0),MATCH(AI$8,'EmiFact Stationary'!$E$2:$P$2,0)))</f>
        <v>4.8</v>
      </c>
      <c r="AJ72" s="423">
        <f t="array" ref="AJ72">IF($X72="Average value",AV72,INDEX('EmiFact Stationary'!$E$4:$P$390,MATCH($W72&amp;$V72&amp;$X72,'EmiFact Stationary'!$C$4:$C$390&amp;'EmiFact Stationary'!$A$4:$A$390&amp;'EmiFact Stationary'!$D$4:$D$390,0),MATCH(AJ$8,'EmiFact Stationary'!$E$2:$P$2,0)))</f>
        <v>2.6880000000000002</v>
      </c>
      <c r="AK72" s="422">
        <f>IFERROR(AVERAGEIFS('EmiFact Stationary'!E$4:E$390,'EmiFact Stationary'!$C$4:$C$390,$W72,'EmiFact Stationary'!$A$4:$A$390,$V72),0)</f>
        <v>344</v>
      </c>
      <c r="AL72" s="422">
        <f>IFERROR(AVERAGEIFS('EmiFact Stationary'!F$4:F$390,'EmiFact Stationary'!$C$4:$C$390,$W72,'EmiFact Stationary'!$A$4:$A$390,$V72),0)</f>
        <v>129</v>
      </c>
      <c r="AM72" s="422">
        <f>IFERROR(AVERAGEIFS('EmiFact Stationary'!G$4:G$390,'EmiFact Stationary'!$C$4:$C$390,$W72,'EmiFact Stationary'!$A$4:$A$390,$V72),0)</f>
        <v>0.8</v>
      </c>
      <c r="AN72" s="422">
        <f>IFERROR(AVERAGEIFS('EmiFact Stationary'!H$4:H$390,'EmiFact Stationary'!$C$4:$C$390,$W72,'EmiFact Stationary'!$A$4:$A$390,$V72),0)</f>
        <v>1.3</v>
      </c>
      <c r="AO72" s="422">
        <f>IFERROR(AVERAGEIFS('EmiFact Stationary'!I$4:I$390,'EmiFact Stationary'!$C$4:$C$390,$W72,'EmiFact Stationary'!$A$4:$A$390,$V72),0)</f>
        <v>2.8</v>
      </c>
      <c r="AP72" s="422">
        <f>IFERROR(AVERAGEIFS('EmiFact Stationary'!J$4:J$390,'EmiFact Stationary'!$C$4:$C$390,$W72,'EmiFact Stationary'!$A$4:$A$390,$V72),0)</f>
        <v>79.42</v>
      </c>
      <c r="AQ72" s="422">
        <f>IFERROR(AVERAGEIFS('EmiFact Stationary'!K$4:K$390,'EmiFact Stationary'!$C$4:$C$390,$W72,'EmiFact Stationary'!$A$4:$A$390,$V72),0)</f>
        <v>5</v>
      </c>
      <c r="AR72" s="422">
        <f>IFERROR(AVERAGEIFS('EmiFact Stationary'!L$4:L$390,'EmiFact Stationary'!$C$4:$C$390,$W72,'EmiFact Stationary'!$A$4:$A$390,$V72),0)</f>
        <v>0</v>
      </c>
      <c r="AS72" s="422">
        <f>IFERROR(AVERAGEIFS('EmiFact Stationary'!M$4:M$390,'EmiFact Stationary'!$C$4:$C$390,$W72,'EmiFact Stationary'!$A$4:$A$390,$V72),0)</f>
        <v>9.5</v>
      </c>
      <c r="AT72" s="422">
        <f>IFERROR(AVERAGEIFS('EmiFact Stationary'!N$4:N$390,'EmiFact Stationary'!$C$4:$C$390,$W72,'EmiFact Stationary'!$A$4:$A$390,$V72),0)</f>
        <v>7.1</v>
      </c>
      <c r="AU72" s="422">
        <f>IFERROR(AVERAGEIFS('EmiFact Stationary'!O$4:O$390,'EmiFact Stationary'!$C$4:$C$390,$W72,'EmiFact Stationary'!$A$4:$A$390,$V72),0)</f>
        <v>4.8</v>
      </c>
      <c r="AV72" s="423">
        <f>IFERROR(AVERAGEIFS('EmiFact Stationary'!P$4:P$390,'EmiFact Stationary'!$C$4:$C$390,$W72,'EmiFact Stationary'!$A$4:$A$390,$V72),0)</f>
        <v>2.6880000000000002</v>
      </c>
      <c r="AW72" s="419">
        <f t="shared" si="6"/>
        <v>0</v>
      </c>
    </row>
    <row r="73" spans="19:50" ht="12.75" customHeight="1">
      <c r="S73" s="307" t="s">
        <v>888</v>
      </c>
      <c r="T73" s="307" t="s">
        <v>889</v>
      </c>
      <c r="U73" s="307">
        <f t="array" ref="U73">INDEX('EmiFact Stationary'!B59:B445,MATCH(Emis!V73&amp;Emis!W73&amp;Emis!X73,'EmiFact Stationary'!A59:A445&amp;'EmiFact Stationary'!C59:C445&amp;'EmiFact Stationary'!D59:D445,0))</f>
        <v>31500</v>
      </c>
      <c r="V73" s="307" t="s">
        <v>771</v>
      </c>
      <c r="W73" s="307" t="s">
        <v>768</v>
      </c>
      <c r="X73" s="307" t="s">
        <v>768</v>
      </c>
      <c r="Y73" s="425">
        <f t="array" ref="Y73">IF($X73="Average value",AK73,INDEX('EmiFact Stationary'!$E$4:$P$390,MATCH($W73&amp;$V73&amp;$X73,'EmiFact Stationary'!$C$4:$C$390&amp;'EmiFact Stationary'!$A$4:$A$390&amp;'EmiFact Stationary'!$D$4:$D$390,0),MATCH(Y$8,'EmiFact Stationary'!$E$2:$P$2,0)))</f>
        <v>5</v>
      </c>
      <c r="Z73" s="422">
        <f t="array" ref="Z73">IF($X73="Average value",AL73,INDEX('EmiFact Stationary'!$E$4:$P$390,MATCH($W73&amp;$V73&amp;$X73,'EmiFact Stationary'!$C$4:$C$390&amp;'EmiFact Stationary'!$A$4:$A$390&amp;'EmiFact Stationary'!$D$4:$D$390,0),MATCH(Z$8,'EmiFact Stationary'!$E$2:$P$2,0)))</f>
        <v>51</v>
      </c>
      <c r="AA73" s="422">
        <f t="array" ref="AA73">IF($X73="Average value",AM73,INDEX('EmiFact Stationary'!$E$4:$P$390,MATCH($W73&amp;$V73&amp;$X73,'EmiFact Stationary'!$C$4:$C$390&amp;'EmiFact Stationary'!$A$4:$A$390&amp;'EmiFact Stationary'!$D$4:$D$390,0),MATCH(AA$8,'EmiFact Stationary'!$E$2:$P$2,0)))</f>
        <v>0.8</v>
      </c>
      <c r="AB73" s="422">
        <f t="array" ref="AB73">IF($X73="Average value",AN73,INDEX('EmiFact Stationary'!$E$4:$P$390,MATCH($W73&amp;$V73&amp;$X73,'EmiFact Stationary'!$C$4:$C$390&amp;'EmiFact Stationary'!$A$4:$A$390&amp;'EmiFact Stationary'!$D$4:$D$390,0),MATCH(AB$8,'EmiFact Stationary'!$E$2:$P$2,0)))</f>
        <v>3</v>
      </c>
      <c r="AC73" s="422">
        <f t="array" ref="AC73">IF($X73="Average value",AO73,INDEX('EmiFact Stationary'!$E$4:$P$390,MATCH($W73&amp;$V73&amp;$X73,'EmiFact Stationary'!$C$4:$C$390&amp;'EmiFact Stationary'!$A$4:$A$390&amp;'EmiFact Stationary'!$D$4:$D$390,0),MATCH(AC$8,'EmiFact Stationary'!$E$2:$P$2,0)))</f>
        <v>66</v>
      </c>
      <c r="AD73" s="422">
        <f t="array" ref="AD73">IF($X73="Average value",AP73,INDEX('EmiFact Stationary'!$E$4:$P$390,MATCH($W73&amp;$V73&amp;$X73,'EmiFact Stationary'!$C$4:$C$390&amp;'EmiFact Stationary'!$A$4:$A$390&amp;'EmiFact Stationary'!$D$4:$D$390,0),MATCH(AD$8,'EmiFact Stationary'!$E$2:$P$2,0)))</f>
        <v>71.900000000000006</v>
      </c>
      <c r="AE73" s="422">
        <f t="array" ref="AE73">IF($X73="Average value",AQ73,INDEX('EmiFact Stationary'!$E$4:$P$390,MATCH($W73&amp;$V73&amp;$X73,'EmiFact Stationary'!$C$4:$C$390&amp;'EmiFact Stationary'!$A$4:$A$390&amp;'EmiFact Stationary'!$D$4:$D$390,0),MATCH(AE$8,'EmiFact Stationary'!$E$2:$P$2,0)))</f>
        <v>0.6</v>
      </c>
      <c r="AF73" s="422" t="str">
        <f t="array" ref="AF73">IF($X73="Average value",AR73,INDEX('EmiFact Stationary'!$E$4:$P$390,MATCH($W73&amp;$V73&amp;$X73,'EmiFact Stationary'!$C$4:$C$390&amp;'EmiFact Stationary'!$A$4:$A$390&amp;'EmiFact Stationary'!$D$4:$D$390,0),MATCH(AF$8,'EmiFact Stationary'!$E$2:$P$2,0)))</f>
        <v>-</v>
      </c>
      <c r="AG73" s="422">
        <f t="array" ref="AG73">IF($X73="Average value",AS73,INDEX('EmiFact Stationary'!$E$4:$P$390,MATCH($W73&amp;$V73&amp;$X73,'EmiFact Stationary'!$C$4:$C$390&amp;'EmiFact Stationary'!$A$4:$A$390&amp;'EmiFact Stationary'!$D$4:$D$390,0),MATCH(AG$8,'EmiFact Stationary'!$E$2:$P$2,0)))</f>
        <v>5</v>
      </c>
      <c r="AH73" s="422">
        <f t="array" ref="AH73">IF($X73="Average value",AT73,INDEX('EmiFact Stationary'!$E$4:$P$390,MATCH($W73&amp;$V73&amp;$X73,'EmiFact Stationary'!$C$4:$C$390&amp;'EmiFact Stationary'!$A$4:$A$390&amp;'EmiFact Stationary'!$D$4:$D$390,0),MATCH(AH$8,'EmiFact Stationary'!$E$2:$P$2,0)))</f>
        <v>5</v>
      </c>
      <c r="AI73" s="422">
        <f t="array" ref="AI73">IF($X73="Average value",AU73,INDEX('EmiFact Stationary'!$E$4:$P$390,MATCH($W73&amp;$V73&amp;$X73,'EmiFact Stationary'!$C$4:$C$390&amp;'EmiFact Stationary'!$A$4:$A$390&amp;'EmiFact Stationary'!$D$4:$D$390,0),MATCH(AI$8,'EmiFact Stationary'!$E$2:$P$2,0)))</f>
        <v>5</v>
      </c>
      <c r="AJ73" s="423">
        <f t="array" ref="AJ73">IF($X73="Average value",AV73,INDEX('EmiFact Stationary'!$E$4:$P$390,MATCH($W73&amp;$V73&amp;$X73,'EmiFact Stationary'!$C$4:$C$390&amp;'EmiFact Stationary'!$A$4:$A$390&amp;'EmiFact Stationary'!$D$4:$D$390,0),MATCH(AJ$8,'EmiFact Stationary'!$E$2:$P$2,0)))</f>
        <v>2.8</v>
      </c>
      <c r="AK73" s="422">
        <f>IFERROR(AVERAGEIFS('EmiFact Stationary'!E$4:E$390,'EmiFact Stationary'!$C$4:$C$390,$W73,'EmiFact Stationary'!$A$4:$A$390,$V73),0)</f>
        <v>5</v>
      </c>
      <c r="AL73" s="422">
        <f>IFERROR(AVERAGEIFS('EmiFact Stationary'!F$4:F$390,'EmiFact Stationary'!$C$4:$C$390,$W73,'EmiFact Stationary'!$A$4:$A$390,$V73),0)</f>
        <v>51</v>
      </c>
      <c r="AM73" s="422">
        <f>IFERROR(AVERAGEIFS('EmiFact Stationary'!G$4:G$390,'EmiFact Stationary'!$C$4:$C$390,$W73,'EmiFact Stationary'!$A$4:$A$390,$V73),0)</f>
        <v>0.8</v>
      </c>
      <c r="AN73" s="422">
        <f>IFERROR(AVERAGEIFS('EmiFact Stationary'!H$4:H$390,'EmiFact Stationary'!$C$4:$C$390,$W73,'EmiFact Stationary'!$A$4:$A$390,$V73),0)</f>
        <v>3</v>
      </c>
      <c r="AO73" s="422">
        <f>IFERROR(AVERAGEIFS('EmiFact Stationary'!I$4:I$390,'EmiFact Stationary'!$C$4:$C$390,$W73,'EmiFact Stationary'!$A$4:$A$390,$V73),0)</f>
        <v>66</v>
      </c>
      <c r="AP73" s="422">
        <f>IFERROR(AVERAGEIFS('EmiFact Stationary'!J$4:J$390,'EmiFact Stationary'!$C$4:$C$390,$W73,'EmiFact Stationary'!$A$4:$A$390,$V73),0)</f>
        <v>71.900000000000006</v>
      </c>
      <c r="AQ73" s="422">
        <f>IFERROR(AVERAGEIFS('EmiFact Stationary'!K$4:K$390,'EmiFact Stationary'!$C$4:$C$390,$W73,'EmiFact Stationary'!$A$4:$A$390,$V73),0)</f>
        <v>0.6</v>
      </c>
      <c r="AR73" s="422">
        <f>IFERROR(AVERAGEIFS('EmiFact Stationary'!L$4:L$390,'EmiFact Stationary'!$C$4:$C$390,$W73,'EmiFact Stationary'!$A$4:$A$390,$V73),0)</f>
        <v>0</v>
      </c>
      <c r="AS73" s="422">
        <f>IFERROR(AVERAGEIFS('EmiFact Stationary'!M$4:M$390,'EmiFact Stationary'!$C$4:$C$390,$W73,'EmiFact Stationary'!$A$4:$A$390,$V73),0)</f>
        <v>5</v>
      </c>
      <c r="AT73" s="422">
        <f>IFERROR(AVERAGEIFS('EmiFact Stationary'!N$4:N$390,'EmiFact Stationary'!$C$4:$C$390,$W73,'EmiFact Stationary'!$A$4:$A$390,$V73),0)</f>
        <v>5</v>
      </c>
      <c r="AU73" s="422">
        <f>IFERROR(AVERAGEIFS('EmiFact Stationary'!O$4:O$390,'EmiFact Stationary'!$C$4:$C$390,$W73,'EmiFact Stationary'!$A$4:$A$390,$V73),0)</f>
        <v>5</v>
      </c>
      <c r="AV73" s="423">
        <f>IFERROR(AVERAGEIFS('EmiFact Stationary'!P$4:P$390,'EmiFact Stationary'!$C$4:$C$390,$W73,'EmiFact Stationary'!$A$4:$A$390,$V73),0)</f>
        <v>2.8</v>
      </c>
      <c r="AW73" s="419">
        <f t="shared" ref="AW73:AW136" si="7">SUM(Y73:AJ73)-SUM(AK73:AV73)</f>
        <v>0</v>
      </c>
    </row>
    <row r="74" spans="19:50" ht="12.75" customHeight="1">
      <c r="S74" s="307" t="s">
        <v>888</v>
      </c>
      <c r="T74" s="307" t="s">
        <v>878</v>
      </c>
      <c r="U74" s="307">
        <f t="array" ref="U74">INDEX('EmiFact Stationary'!B60:B446,MATCH(Emis!V74&amp;Emis!W74&amp;Emis!X74,'EmiFact Stationary'!A60:A446&amp;'EmiFact Stationary'!C60:C446&amp;'EmiFact Stationary'!D60:D446,0))</f>
        <v>31500</v>
      </c>
      <c r="V74" s="307" t="s">
        <v>773</v>
      </c>
      <c r="W74" s="307" t="s">
        <v>768</v>
      </c>
      <c r="X74" s="307" t="s">
        <v>768</v>
      </c>
      <c r="Y74" s="425">
        <f t="array" ref="Y74">IF($X74="Average value",AK74,INDEX('EmiFact Stationary'!$E$4:$P$390,MATCH($W74&amp;$V74&amp;$X74,'EmiFact Stationary'!$C$4:$C$390&amp;'EmiFact Stationary'!$A$4:$A$390&amp;'EmiFact Stationary'!$D$4:$D$390,0),MATCH(Y$8,'EmiFact Stationary'!$E$2:$P$2,0)))</f>
        <v>0.43</v>
      </c>
      <c r="Z74" s="422">
        <f t="array" ref="Z74">IF($X74="Average value",AL74,INDEX('EmiFact Stationary'!$E$4:$P$390,MATCH($W74&amp;$V74&amp;$X74,'EmiFact Stationary'!$C$4:$C$390&amp;'EmiFact Stationary'!$A$4:$A$390&amp;'EmiFact Stationary'!$D$4:$D$390,0),MATCH(Z$8,'EmiFact Stationary'!$E$2:$P$2,0)))</f>
        <v>32.020000000000003</v>
      </c>
      <c r="AA74" s="422">
        <f t="array" ref="AA74">IF($X74="Average value",AM74,INDEX('EmiFact Stationary'!$E$4:$P$390,MATCH($W74&amp;$V74&amp;$X74,'EmiFact Stationary'!$C$4:$C$390&amp;'EmiFact Stationary'!$A$4:$A$390&amp;'EmiFact Stationary'!$D$4:$D$390,0),MATCH(AA$8,'EmiFact Stationary'!$E$2:$P$2,0)))</f>
        <v>2</v>
      </c>
      <c r="AB74" s="422">
        <f t="array" ref="AB74">IF($X74="Average value",AN74,INDEX('EmiFact Stationary'!$E$4:$P$390,MATCH($W74&amp;$V74&amp;$X74,'EmiFact Stationary'!$C$4:$C$390&amp;'EmiFact Stationary'!$A$4:$A$390&amp;'EmiFact Stationary'!$D$4:$D$390,0),MATCH(AB$8,'EmiFact Stationary'!$E$2:$P$2,0)))</f>
        <v>1</v>
      </c>
      <c r="AC74" s="422">
        <f t="array" ref="AC74">IF($X74="Average value",AO74,INDEX('EmiFact Stationary'!$E$4:$P$390,MATCH($W74&amp;$V74&amp;$X74,'EmiFact Stationary'!$C$4:$C$390&amp;'EmiFact Stationary'!$A$4:$A$390&amp;'EmiFact Stationary'!$D$4:$D$390,0),MATCH(AC$8,'EmiFact Stationary'!$E$2:$P$2,0)))</f>
        <v>28</v>
      </c>
      <c r="AD74" s="422">
        <f t="array" ref="AD74">IF($X74="Average value",AP74,INDEX('EmiFact Stationary'!$E$4:$P$390,MATCH($W74&amp;$V74&amp;$X74,'EmiFact Stationary'!$C$4:$C$390&amp;'EmiFact Stationary'!$A$4:$A$390&amp;'EmiFact Stationary'!$D$4:$D$390,0),MATCH(AD$8,'EmiFact Stationary'!$E$2:$P$2,0)))</f>
        <v>56.89</v>
      </c>
      <c r="AE74" s="422">
        <f t="array" ref="AE74">IF($X74="Average value",AQ74,INDEX('EmiFact Stationary'!$E$4:$P$390,MATCH($W74&amp;$V74&amp;$X74,'EmiFact Stationary'!$C$4:$C$390&amp;'EmiFact Stationary'!$A$4:$A$390&amp;'EmiFact Stationary'!$D$4:$D$390,0),MATCH(AE$8,'EmiFact Stationary'!$E$2:$P$2,0)))</f>
        <v>1</v>
      </c>
      <c r="AF74" s="422" t="str">
        <f t="array" ref="AF74">IF($X74="Average value",AR74,INDEX('EmiFact Stationary'!$E$4:$P$390,MATCH($W74&amp;$V74&amp;$X74,'EmiFact Stationary'!$C$4:$C$390&amp;'EmiFact Stationary'!$A$4:$A$390&amp;'EmiFact Stationary'!$D$4:$D$390,0),MATCH(AF$8,'EmiFact Stationary'!$E$2:$P$2,0)))</f>
        <v>-</v>
      </c>
      <c r="AG74" s="422">
        <f t="array" ref="AG74">IF($X74="Average value",AS74,INDEX('EmiFact Stationary'!$E$4:$P$390,MATCH($W74&amp;$V74&amp;$X74,'EmiFact Stationary'!$C$4:$C$390&amp;'EmiFact Stationary'!$A$4:$A$390&amp;'EmiFact Stationary'!$D$4:$D$390,0),MATCH(AG$8,'EmiFact Stationary'!$E$2:$P$2,0)))</f>
        <v>0.1</v>
      </c>
      <c r="AH74" s="422">
        <f t="array" ref="AH74">IF($X74="Average value",AT74,INDEX('EmiFact Stationary'!$E$4:$P$390,MATCH($W74&amp;$V74&amp;$X74,'EmiFact Stationary'!$C$4:$C$390&amp;'EmiFact Stationary'!$A$4:$A$390&amp;'EmiFact Stationary'!$D$4:$D$390,0),MATCH(AH$8,'EmiFact Stationary'!$E$2:$P$2,0)))</f>
        <v>0.1</v>
      </c>
      <c r="AI74" s="422">
        <f t="array" ref="AI74">IF($X74="Average value",AU74,INDEX('EmiFact Stationary'!$E$4:$P$390,MATCH($W74&amp;$V74&amp;$X74,'EmiFact Stationary'!$C$4:$C$390&amp;'EmiFact Stationary'!$A$4:$A$390&amp;'EmiFact Stationary'!$D$4:$D$390,0),MATCH(AI$8,'EmiFact Stationary'!$E$2:$P$2,0)))</f>
        <v>0.1</v>
      </c>
      <c r="AJ74" s="423">
        <f t="array" ref="AJ74">IF($X74="Average value",AV74,INDEX('EmiFact Stationary'!$E$4:$P$390,MATCH($W74&amp;$V74&amp;$X74,'EmiFact Stationary'!$C$4:$C$390&amp;'EmiFact Stationary'!$A$4:$A$390&amp;'EmiFact Stationary'!$D$4:$D$390,0),MATCH(AJ$8,'EmiFact Stationary'!$E$2:$P$2,0)))</f>
        <v>4.0000000000000001E-3</v>
      </c>
      <c r="AK74" s="422">
        <f>IFERROR(AVERAGEIFS('EmiFact Stationary'!E$4:E$390,'EmiFact Stationary'!$C$4:$C$390,$W74,'EmiFact Stationary'!$A$4:$A$390,$V74),0)</f>
        <v>0.43</v>
      </c>
      <c r="AL74" s="422">
        <f>IFERROR(AVERAGEIFS('EmiFact Stationary'!F$4:F$390,'EmiFact Stationary'!$C$4:$C$390,$W74,'EmiFact Stationary'!$A$4:$A$390,$V74),0)</f>
        <v>32.020000000000003</v>
      </c>
      <c r="AM74" s="422">
        <f>IFERROR(AVERAGEIFS('EmiFact Stationary'!G$4:G$390,'EmiFact Stationary'!$C$4:$C$390,$W74,'EmiFact Stationary'!$A$4:$A$390,$V74),0)</f>
        <v>2</v>
      </c>
      <c r="AN74" s="422">
        <f>IFERROR(AVERAGEIFS('EmiFact Stationary'!H$4:H$390,'EmiFact Stationary'!$C$4:$C$390,$W74,'EmiFact Stationary'!$A$4:$A$390,$V74),0)</f>
        <v>1</v>
      </c>
      <c r="AO74" s="422">
        <f>IFERROR(AVERAGEIFS('EmiFact Stationary'!I$4:I$390,'EmiFact Stationary'!$C$4:$C$390,$W74,'EmiFact Stationary'!$A$4:$A$390,$V74),0)</f>
        <v>28</v>
      </c>
      <c r="AP74" s="422">
        <f>IFERROR(AVERAGEIFS('EmiFact Stationary'!J$4:J$390,'EmiFact Stationary'!$C$4:$C$390,$W74,'EmiFact Stationary'!$A$4:$A$390,$V74),0)</f>
        <v>56.89</v>
      </c>
      <c r="AQ74" s="422">
        <f>IFERROR(AVERAGEIFS('EmiFact Stationary'!K$4:K$390,'EmiFact Stationary'!$C$4:$C$390,$W74,'EmiFact Stationary'!$A$4:$A$390,$V74),0)</f>
        <v>1</v>
      </c>
      <c r="AR74" s="422">
        <f>IFERROR(AVERAGEIFS('EmiFact Stationary'!L$4:L$390,'EmiFact Stationary'!$C$4:$C$390,$W74,'EmiFact Stationary'!$A$4:$A$390,$V74),0)</f>
        <v>0</v>
      </c>
      <c r="AS74" s="422">
        <f>IFERROR(AVERAGEIFS('EmiFact Stationary'!M$4:M$390,'EmiFact Stationary'!$C$4:$C$390,$W74,'EmiFact Stationary'!$A$4:$A$390,$V74),0)</f>
        <v>0.1</v>
      </c>
      <c r="AT74" s="422">
        <f>IFERROR(AVERAGEIFS('EmiFact Stationary'!N$4:N$390,'EmiFact Stationary'!$C$4:$C$390,$W74,'EmiFact Stationary'!$A$4:$A$390,$V74),0)</f>
        <v>0.1</v>
      </c>
      <c r="AU74" s="422">
        <f>IFERROR(AVERAGEIFS('EmiFact Stationary'!O$4:O$390,'EmiFact Stationary'!$C$4:$C$390,$W74,'EmiFact Stationary'!$A$4:$A$390,$V74),0)</f>
        <v>0.1</v>
      </c>
      <c r="AV74" s="423">
        <f>IFERROR(AVERAGEIFS('EmiFact Stationary'!P$4:P$390,'EmiFact Stationary'!$C$4:$C$390,$W74,'EmiFact Stationary'!$A$4:$A$390,$V74),0)</f>
        <v>4.0000000000000001E-3</v>
      </c>
      <c r="AW74" s="419">
        <f t="shared" si="7"/>
        <v>0</v>
      </c>
    </row>
    <row r="75" spans="19:50" ht="12.75" customHeight="1">
      <c r="S75" s="307" t="s">
        <v>888</v>
      </c>
      <c r="T75" s="307" t="s">
        <v>884</v>
      </c>
      <c r="U75" s="307">
        <f t="array" ref="U75">INDEX('EmiFact Stationary'!B61:B447,MATCH(Emis!V75&amp;Emis!W75&amp;Emis!X75,'EmiFact Stationary'!A61:A447&amp;'EmiFact Stationary'!C61:C447&amp;'EmiFact Stationary'!D61:D447,0))</f>
        <v>31500</v>
      </c>
      <c r="V75" s="307" t="s">
        <v>776</v>
      </c>
      <c r="W75" s="307" t="s">
        <v>768</v>
      </c>
      <c r="X75" s="307" t="s">
        <v>768</v>
      </c>
      <c r="Y75" s="425">
        <f t="array" ref="Y75">IF($X75="Average value",AK75,INDEX('EmiFact Stationary'!$E$4:$P$390,MATCH($W75&amp;$V75&amp;$X75,'EmiFact Stationary'!$C$4:$C$390&amp;'EmiFact Stationary'!$A$4:$A$390&amp;'EmiFact Stationary'!$D$4:$D$390,0),MATCH(Y$8,'EmiFact Stationary'!$E$2:$P$2,0)))</f>
        <v>0.13</v>
      </c>
      <c r="Z75" s="422">
        <f t="array" ref="Z75">IF($X75="Average value",AL75,INDEX('EmiFact Stationary'!$E$4:$P$390,MATCH($W75&amp;$V75&amp;$X75,'EmiFact Stationary'!$C$4:$C$390&amp;'EmiFact Stationary'!$A$4:$A$390&amp;'EmiFact Stationary'!$D$4:$D$390,0),MATCH(Z$8,'EmiFact Stationary'!$E$2:$P$2,0)))</f>
        <v>96</v>
      </c>
      <c r="AA75" s="422">
        <f t="array" ref="AA75">IF($X75="Average value",AM75,INDEX('EmiFact Stationary'!$E$4:$P$390,MATCH($W75&amp;$V75&amp;$X75,'EmiFact Stationary'!$C$4:$C$390&amp;'EmiFact Stationary'!$A$4:$A$390&amp;'EmiFact Stationary'!$D$4:$D$390,0),MATCH(AA$8,'EmiFact Stationary'!$E$2:$P$2,0)))</f>
        <v>0.8</v>
      </c>
      <c r="AB75" s="422">
        <f t="array" ref="AB75">IF($X75="Average value",AN75,INDEX('EmiFact Stationary'!$E$4:$P$390,MATCH($W75&amp;$V75&amp;$X75,'EmiFact Stationary'!$C$4:$C$390&amp;'EmiFact Stationary'!$A$4:$A$390&amp;'EmiFact Stationary'!$D$4:$D$390,0),MATCH(AB$8,'EmiFact Stationary'!$E$2:$P$2,0)))</f>
        <v>1</v>
      </c>
      <c r="AC75" s="422">
        <f t="array" ref="AC75">IF($X75="Average value",AO75,INDEX('EmiFact Stationary'!$E$4:$P$390,MATCH($W75&amp;$V75&amp;$X75,'EmiFact Stationary'!$C$4:$C$390&amp;'EmiFact Stationary'!$A$4:$A$390&amp;'EmiFact Stationary'!$D$4:$D$390,0),MATCH(AC$8,'EmiFact Stationary'!$E$2:$P$2,0)))</f>
        <v>66</v>
      </c>
      <c r="AD75" s="422">
        <f t="array" ref="AD75">IF($X75="Average value",AP75,INDEX('EmiFact Stationary'!$E$4:$P$390,MATCH($W75&amp;$V75&amp;$X75,'EmiFact Stationary'!$C$4:$C$390&amp;'EmiFact Stationary'!$A$4:$A$390&amp;'EmiFact Stationary'!$D$4:$D$390,0),MATCH(AD$8,'EmiFact Stationary'!$E$2:$P$2,0)))</f>
        <v>63.1</v>
      </c>
      <c r="AE75" s="422">
        <f t="array" ref="AE75">IF($X75="Average value",AQ75,INDEX('EmiFact Stationary'!$E$4:$P$390,MATCH($W75&amp;$V75&amp;$X75,'EmiFact Stationary'!$C$4:$C$390&amp;'EmiFact Stationary'!$A$4:$A$390&amp;'EmiFact Stationary'!$D$4:$D$390,0),MATCH(AE$8,'EmiFact Stationary'!$E$2:$P$2,0)))</f>
        <v>0.1</v>
      </c>
      <c r="AF75" s="422" t="str">
        <f t="array" ref="AF75">IF($X75="Average value",AR75,INDEX('EmiFact Stationary'!$E$4:$P$390,MATCH($W75&amp;$V75&amp;$X75,'EmiFact Stationary'!$C$4:$C$390&amp;'EmiFact Stationary'!$A$4:$A$390&amp;'EmiFact Stationary'!$D$4:$D$390,0),MATCH(AF$8,'EmiFact Stationary'!$E$2:$P$2,0)))</f>
        <v>-</v>
      </c>
      <c r="AG75" s="422">
        <f t="array" ref="AG75">IF($X75="Average value",AS75,INDEX('EmiFact Stationary'!$E$4:$P$390,MATCH($W75&amp;$V75&amp;$X75,'EmiFact Stationary'!$C$4:$C$390&amp;'EmiFact Stationary'!$A$4:$A$390&amp;'EmiFact Stationary'!$D$4:$D$390,0),MATCH(AG$8,'EmiFact Stationary'!$E$2:$P$2,0)))</f>
        <v>0.2</v>
      </c>
      <c r="AH75" s="422">
        <f t="array" ref="AH75">IF($X75="Average value",AT75,INDEX('EmiFact Stationary'!$E$4:$P$390,MATCH($W75&amp;$V75&amp;$X75,'EmiFact Stationary'!$C$4:$C$390&amp;'EmiFact Stationary'!$A$4:$A$390&amp;'EmiFact Stationary'!$D$4:$D$390,0),MATCH(AH$8,'EmiFact Stationary'!$E$2:$P$2,0)))</f>
        <v>0.2</v>
      </c>
      <c r="AI75" s="422">
        <f t="array" ref="AI75">IF($X75="Average value",AU75,INDEX('EmiFact Stationary'!$E$4:$P$390,MATCH($W75&amp;$V75&amp;$X75,'EmiFact Stationary'!$C$4:$C$390&amp;'EmiFact Stationary'!$A$4:$A$390&amp;'EmiFact Stationary'!$D$4:$D$390,0),MATCH(AI$8,'EmiFact Stationary'!$E$2:$P$2,0)))</f>
        <v>0.2</v>
      </c>
      <c r="AJ75" s="423">
        <f t="array" ref="AJ75">IF($X75="Average value",AV75,INDEX('EmiFact Stationary'!$E$4:$P$390,MATCH($W75&amp;$V75&amp;$X75,'EmiFact Stationary'!$C$4:$C$390&amp;'EmiFact Stationary'!$A$4:$A$390&amp;'EmiFact Stationary'!$D$4:$D$390,0),MATCH(AJ$8,'EmiFact Stationary'!$E$2:$P$2,0)))</f>
        <v>8.0000000000000002E-3</v>
      </c>
      <c r="AK75" s="422">
        <f>IFERROR(AVERAGEIFS('EmiFact Stationary'!E$4:E$390,'EmiFact Stationary'!$C$4:$C$390,$W75,'EmiFact Stationary'!$A$4:$A$390,$V75),0)</f>
        <v>0.13</v>
      </c>
      <c r="AL75" s="422">
        <f>IFERROR(AVERAGEIFS('EmiFact Stationary'!F$4:F$390,'EmiFact Stationary'!$C$4:$C$390,$W75,'EmiFact Stationary'!$A$4:$A$390,$V75),0)</f>
        <v>96</v>
      </c>
      <c r="AM75" s="422">
        <f>IFERROR(AVERAGEIFS('EmiFact Stationary'!G$4:G$390,'EmiFact Stationary'!$C$4:$C$390,$W75,'EmiFact Stationary'!$A$4:$A$390,$V75),0)</f>
        <v>0.8</v>
      </c>
      <c r="AN75" s="422">
        <f>IFERROR(AVERAGEIFS('EmiFact Stationary'!H$4:H$390,'EmiFact Stationary'!$C$4:$C$390,$W75,'EmiFact Stationary'!$A$4:$A$390,$V75),0)</f>
        <v>1</v>
      </c>
      <c r="AO75" s="422">
        <f>IFERROR(AVERAGEIFS('EmiFact Stationary'!I$4:I$390,'EmiFact Stationary'!$C$4:$C$390,$W75,'EmiFact Stationary'!$A$4:$A$390,$V75),0)</f>
        <v>66</v>
      </c>
      <c r="AP75" s="422">
        <f>IFERROR(AVERAGEIFS('EmiFact Stationary'!J$4:J$390,'EmiFact Stationary'!$C$4:$C$390,$W75,'EmiFact Stationary'!$A$4:$A$390,$V75),0)</f>
        <v>63.1</v>
      </c>
      <c r="AQ75" s="422">
        <f>IFERROR(AVERAGEIFS('EmiFact Stationary'!K$4:K$390,'EmiFact Stationary'!$C$4:$C$390,$W75,'EmiFact Stationary'!$A$4:$A$390,$V75),0)</f>
        <v>0.1</v>
      </c>
      <c r="AR75" s="422">
        <f>IFERROR(AVERAGEIFS('EmiFact Stationary'!L$4:L$390,'EmiFact Stationary'!$C$4:$C$390,$W75,'EmiFact Stationary'!$A$4:$A$390,$V75),0)</f>
        <v>0</v>
      </c>
      <c r="AS75" s="422">
        <f>IFERROR(AVERAGEIFS('EmiFact Stationary'!M$4:M$390,'EmiFact Stationary'!$C$4:$C$390,$W75,'EmiFact Stationary'!$A$4:$A$390,$V75),0)</f>
        <v>0.2</v>
      </c>
      <c r="AT75" s="422">
        <f>IFERROR(AVERAGEIFS('EmiFact Stationary'!N$4:N$390,'EmiFact Stationary'!$C$4:$C$390,$W75,'EmiFact Stationary'!$A$4:$A$390,$V75),0)</f>
        <v>0.2</v>
      </c>
      <c r="AU75" s="422">
        <f>IFERROR(AVERAGEIFS('EmiFact Stationary'!O$4:O$390,'EmiFact Stationary'!$C$4:$C$390,$W75,'EmiFact Stationary'!$A$4:$A$390,$V75),0)</f>
        <v>0.2</v>
      </c>
      <c r="AV75" s="423">
        <f>IFERROR(AVERAGEIFS('EmiFact Stationary'!P$4:P$390,'EmiFact Stationary'!$C$4:$C$390,$W75,'EmiFact Stationary'!$A$4:$A$390,$V75),0)</f>
        <v>8.0000000000000002E-3</v>
      </c>
      <c r="AW75" s="419">
        <f t="shared" si="7"/>
        <v>0</v>
      </c>
    </row>
    <row r="76" spans="19:50" ht="12.75" customHeight="1">
      <c r="S76" s="307" t="s">
        <v>888</v>
      </c>
      <c r="T76" s="307" t="s">
        <v>885</v>
      </c>
      <c r="U76" s="307">
        <f t="array" ref="U76">INDEX('EmiFact Stationary'!B62:B448,MATCH(Emis!V76&amp;Emis!W76&amp;Emis!X76,'EmiFact Stationary'!A62:A448&amp;'EmiFact Stationary'!C62:C448&amp;'EmiFact Stationary'!D62:D448,0))</f>
        <v>31500</v>
      </c>
      <c r="V76" s="307" t="s">
        <v>780</v>
      </c>
      <c r="W76" s="307" t="s">
        <v>768</v>
      </c>
      <c r="X76" s="307" t="s">
        <v>768</v>
      </c>
      <c r="Y76" s="425">
        <f t="array" ref="Y76">IF($X76="Average value",AK76,INDEX('EmiFact Stationary'!$E$4:$P$390,MATCH($W76&amp;$V76&amp;$X76,'EmiFact Stationary'!$C$4:$C$390&amp;'EmiFact Stationary'!$A$4:$A$390&amp;'EmiFact Stationary'!$D$4:$D$390,0),MATCH(Y$8,'EmiFact Stationary'!$E$2:$P$2,0)))</f>
        <v>0.43</v>
      </c>
      <c r="Z76" s="422">
        <f t="array" ref="Z76">IF($X76="Average value",AL76,INDEX('EmiFact Stationary'!$E$4:$P$390,MATCH($W76&amp;$V76&amp;$X76,'EmiFact Stationary'!$C$4:$C$390&amp;'EmiFact Stationary'!$A$4:$A$390&amp;'EmiFact Stationary'!$D$4:$D$390,0),MATCH(Z$8,'EmiFact Stationary'!$E$2:$P$2,0)))</f>
        <v>32.020000000000003</v>
      </c>
      <c r="AA76" s="422">
        <f t="array" ref="AA76">IF($X76="Average value",AM76,INDEX('EmiFact Stationary'!$E$4:$P$390,MATCH($W76&amp;$V76&amp;$X76,'EmiFact Stationary'!$C$4:$C$390&amp;'EmiFact Stationary'!$A$4:$A$390&amp;'EmiFact Stationary'!$D$4:$D$390,0),MATCH(AA$8,'EmiFact Stationary'!$E$2:$P$2,0)))</f>
        <v>2</v>
      </c>
      <c r="AB76" s="422">
        <f t="array" ref="AB76">IF($X76="Average value",AN76,INDEX('EmiFact Stationary'!$E$4:$P$390,MATCH($W76&amp;$V76&amp;$X76,'EmiFact Stationary'!$C$4:$C$390&amp;'EmiFact Stationary'!$A$4:$A$390&amp;'EmiFact Stationary'!$D$4:$D$390,0),MATCH(AB$8,'EmiFact Stationary'!$E$2:$P$2,0)))</f>
        <v>1</v>
      </c>
      <c r="AC76" s="422">
        <f t="array" ref="AC76">IF($X76="Average value",AO76,INDEX('EmiFact Stationary'!$E$4:$P$390,MATCH($W76&amp;$V76&amp;$X76,'EmiFact Stationary'!$C$4:$C$390&amp;'EmiFact Stationary'!$A$4:$A$390&amp;'EmiFact Stationary'!$D$4:$D$390,0),MATCH(AC$8,'EmiFact Stationary'!$E$2:$P$2,0)))</f>
        <v>28</v>
      </c>
      <c r="AD76" s="422">
        <f t="array" ref="AD76">IF($X76="Average value",AP76,INDEX('EmiFact Stationary'!$E$4:$P$390,MATCH($W76&amp;$V76&amp;$X76,'EmiFact Stationary'!$C$4:$C$390&amp;'EmiFact Stationary'!$A$4:$A$390&amp;'EmiFact Stationary'!$D$4:$D$390,0),MATCH(AD$8,'EmiFact Stationary'!$E$2:$P$2,0)))</f>
        <v>55.55</v>
      </c>
      <c r="AE76" s="422">
        <f t="array" ref="AE76">IF($X76="Average value",AQ76,INDEX('EmiFact Stationary'!$E$4:$P$390,MATCH($W76&amp;$V76&amp;$X76,'EmiFact Stationary'!$C$4:$C$390&amp;'EmiFact Stationary'!$A$4:$A$390&amp;'EmiFact Stationary'!$D$4:$D$390,0),MATCH(AE$8,'EmiFact Stationary'!$E$2:$P$2,0)))</f>
        <v>1</v>
      </c>
      <c r="AF76" s="422" t="str">
        <f t="array" ref="AF76">IF($X76="Average value",AR76,INDEX('EmiFact Stationary'!$E$4:$P$390,MATCH($W76&amp;$V76&amp;$X76,'EmiFact Stationary'!$C$4:$C$390&amp;'EmiFact Stationary'!$A$4:$A$390&amp;'EmiFact Stationary'!$D$4:$D$390,0),MATCH(AF$8,'EmiFact Stationary'!$E$2:$P$2,0)))</f>
        <v>-</v>
      </c>
      <c r="AG76" s="422">
        <f t="array" ref="AG76">IF($X76="Average value",AS76,INDEX('EmiFact Stationary'!$E$4:$P$390,MATCH($W76&amp;$V76&amp;$X76,'EmiFact Stationary'!$C$4:$C$390&amp;'EmiFact Stationary'!$A$4:$A$390&amp;'EmiFact Stationary'!$D$4:$D$390,0),MATCH(AG$8,'EmiFact Stationary'!$E$2:$P$2,0)))</f>
        <v>0.1</v>
      </c>
      <c r="AH76" s="422">
        <f t="array" ref="AH76">IF($X76="Average value",AT76,INDEX('EmiFact Stationary'!$E$4:$P$390,MATCH($W76&amp;$V76&amp;$X76,'EmiFact Stationary'!$C$4:$C$390&amp;'EmiFact Stationary'!$A$4:$A$390&amp;'EmiFact Stationary'!$D$4:$D$390,0),MATCH(AH$8,'EmiFact Stationary'!$E$2:$P$2,0)))</f>
        <v>0.1</v>
      </c>
      <c r="AI76" s="422">
        <f t="array" ref="AI76">IF($X76="Average value",AU76,INDEX('EmiFact Stationary'!$E$4:$P$390,MATCH($W76&amp;$V76&amp;$X76,'EmiFact Stationary'!$C$4:$C$390&amp;'EmiFact Stationary'!$A$4:$A$390&amp;'EmiFact Stationary'!$D$4:$D$390,0),MATCH(AI$8,'EmiFact Stationary'!$E$2:$P$2,0)))</f>
        <v>0.1</v>
      </c>
      <c r="AJ76" s="423">
        <f t="array" ref="AJ76">IF($X76="Average value",AV76,INDEX('EmiFact Stationary'!$E$4:$P$390,MATCH($W76&amp;$V76&amp;$X76,'EmiFact Stationary'!$C$4:$C$390&amp;'EmiFact Stationary'!$A$4:$A$390&amp;'EmiFact Stationary'!$D$4:$D$390,0),MATCH(AJ$8,'EmiFact Stationary'!$E$2:$P$2,0)))</f>
        <v>4.0000000000000001E-3</v>
      </c>
      <c r="AK76" s="422">
        <f>IFERROR(AVERAGEIFS('EmiFact Stationary'!E$4:E$390,'EmiFact Stationary'!$C$4:$C$390,$W76,'EmiFact Stationary'!$A$4:$A$390,$V76),0)</f>
        <v>0.43</v>
      </c>
      <c r="AL76" s="422">
        <f>IFERROR(AVERAGEIFS('EmiFact Stationary'!F$4:F$390,'EmiFact Stationary'!$C$4:$C$390,$W76,'EmiFact Stationary'!$A$4:$A$390,$V76),0)</f>
        <v>32.020000000000003</v>
      </c>
      <c r="AM76" s="422">
        <f>IFERROR(AVERAGEIFS('EmiFact Stationary'!G$4:G$390,'EmiFact Stationary'!$C$4:$C$390,$W76,'EmiFact Stationary'!$A$4:$A$390,$V76),0)</f>
        <v>2</v>
      </c>
      <c r="AN76" s="422">
        <f>IFERROR(AVERAGEIFS('EmiFact Stationary'!H$4:H$390,'EmiFact Stationary'!$C$4:$C$390,$W76,'EmiFact Stationary'!$A$4:$A$390,$V76),0)</f>
        <v>1</v>
      </c>
      <c r="AO76" s="422">
        <f>IFERROR(AVERAGEIFS('EmiFact Stationary'!I$4:I$390,'EmiFact Stationary'!$C$4:$C$390,$W76,'EmiFact Stationary'!$A$4:$A$390,$V76),0)</f>
        <v>28</v>
      </c>
      <c r="AP76" s="422">
        <f>IFERROR(AVERAGEIFS('EmiFact Stationary'!J$4:J$390,'EmiFact Stationary'!$C$4:$C$390,$W76,'EmiFact Stationary'!$A$4:$A$390,$V76),0)</f>
        <v>55.55</v>
      </c>
      <c r="AQ76" s="422">
        <f>IFERROR(AVERAGEIFS('EmiFact Stationary'!K$4:K$390,'EmiFact Stationary'!$C$4:$C$390,$W76,'EmiFact Stationary'!$A$4:$A$390,$V76),0)</f>
        <v>1</v>
      </c>
      <c r="AR76" s="422">
        <f>IFERROR(AVERAGEIFS('EmiFact Stationary'!L$4:L$390,'EmiFact Stationary'!$C$4:$C$390,$W76,'EmiFact Stationary'!$A$4:$A$390,$V76),0)</f>
        <v>0</v>
      </c>
      <c r="AS76" s="422">
        <f>IFERROR(AVERAGEIFS('EmiFact Stationary'!M$4:M$390,'EmiFact Stationary'!$C$4:$C$390,$W76,'EmiFact Stationary'!$A$4:$A$390,$V76),0)</f>
        <v>0.1</v>
      </c>
      <c r="AT76" s="422">
        <f>IFERROR(AVERAGEIFS('EmiFact Stationary'!N$4:N$390,'EmiFact Stationary'!$C$4:$C$390,$W76,'EmiFact Stationary'!$A$4:$A$390,$V76),0)</f>
        <v>0.1</v>
      </c>
      <c r="AU76" s="422">
        <f>IFERROR(AVERAGEIFS('EmiFact Stationary'!O$4:O$390,'EmiFact Stationary'!$C$4:$C$390,$W76,'EmiFact Stationary'!$A$4:$A$390,$V76),0)</f>
        <v>0.1</v>
      </c>
      <c r="AV76" s="423">
        <f>IFERROR(AVERAGEIFS('EmiFact Stationary'!P$4:P$390,'EmiFact Stationary'!$C$4:$C$390,$W76,'EmiFact Stationary'!$A$4:$A$390,$V76),0)</f>
        <v>4.0000000000000001E-3</v>
      </c>
      <c r="AW76" s="419">
        <f t="shared" si="7"/>
        <v>0</v>
      </c>
    </row>
    <row r="77" spans="19:50" ht="12.75" customHeight="1">
      <c r="S77" s="307" t="s">
        <v>910</v>
      </c>
      <c r="T77" s="307" t="s">
        <v>875</v>
      </c>
      <c r="U77" s="307" t="e">
        <f t="array" ref="U77">INDEX('EmiFact Stationary'!B63:B449,MATCH(Emis!V77&amp;Emis!W77&amp;Emis!X77,'EmiFact Stationary'!A63:A449&amp;'EmiFact Stationary'!C63:C449&amp;'EmiFact Stationary'!D63:D449,0))</f>
        <v>#N/A</v>
      </c>
      <c r="V77" s="392" t="s">
        <v>731</v>
      </c>
      <c r="W77" s="307" t="s">
        <v>746</v>
      </c>
      <c r="X77" s="307" t="s">
        <v>746</v>
      </c>
      <c r="Y77" s="425">
        <f t="array" ref="Y77">IF($X77="Average value",AK77,INDEX('EmiFact Stationary'!$E$4:$P$390,MATCH($W77&amp;$V77&amp;$X77,'EmiFact Stationary'!$C$4:$C$390&amp;'EmiFact Stationary'!$A$4:$A$390&amp;'EmiFact Stationary'!$D$4:$D$390,0),MATCH(Y$8,'EmiFact Stationary'!$E$2:$P$2,0)))</f>
        <v>231</v>
      </c>
      <c r="Z77" s="422">
        <f t="array" ref="Z77">IF($X77="Average value",AL77,INDEX('EmiFact Stationary'!$E$4:$P$390,MATCH($W77&amp;$V77&amp;$X77,'EmiFact Stationary'!$C$4:$C$390&amp;'EmiFact Stationary'!$A$4:$A$390&amp;'EmiFact Stationary'!$D$4:$D$390,0),MATCH(Z$8,'EmiFact Stationary'!$E$2:$P$2,0)))</f>
        <v>183</v>
      </c>
      <c r="AA77" s="422">
        <f t="array" ref="AA77">IF($X77="Average value",AM77,INDEX('EmiFact Stationary'!$E$4:$P$390,MATCH($W77&amp;$V77&amp;$X77,'EmiFact Stationary'!$C$4:$C$390&amp;'EmiFact Stationary'!$A$4:$A$390&amp;'EmiFact Stationary'!$D$4:$D$390,0),MATCH(AA$8,'EmiFact Stationary'!$E$2:$P$2,0)))</f>
        <v>10</v>
      </c>
      <c r="AB77" s="422">
        <f t="array" ref="AB77">IF($X77="Average value",AN77,INDEX('EmiFact Stationary'!$E$4:$P$390,MATCH($W77&amp;$V77&amp;$X77,'EmiFact Stationary'!$C$4:$C$390&amp;'EmiFact Stationary'!$A$4:$A$390&amp;'EmiFact Stationary'!$D$4:$D$390,0),MATCH(AB$8,'EmiFact Stationary'!$E$2:$P$2,0)))</f>
        <v>10</v>
      </c>
      <c r="AC77" s="422">
        <f t="array" ref="AC77">IF($X77="Average value",AO77,INDEX('EmiFact Stationary'!$E$4:$P$390,MATCH($W77&amp;$V77&amp;$X77,'EmiFact Stationary'!$C$4:$C$390&amp;'EmiFact Stationary'!$A$4:$A$390&amp;'EmiFact Stationary'!$D$4:$D$390,0),MATCH(AC$8,'EmiFact Stationary'!$E$2:$P$2,0)))</f>
        <v>10</v>
      </c>
      <c r="AD77" s="422">
        <f t="array" ref="AD77">IF($X77="Average value",AP77,INDEX('EmiFact Stationary'!$E$4:$P$390,MATCH($W77&amp;$V77&amp;$X77,'EmiFact Stationary'!$C$4:$C$390&amp;'EmiFact Stationary'!$A$4:$A$390&amp;'EmiFact Stationary'!$D$4:$D$390,0),MATCH(AD$8,'EmiFact Stationary'!$E$2:$P$2,0)))</f>
        <v>94.04</v>
      </c>
      <c r="AE77" s="422">
        <f t="array" ref="AE77">IF($X77="Average value",AQ77,INDEX('EmiFact Stationary'!$E$4:$P$390,MATCH($W77&amp;$V77&amp;$X77,'EmiFact Stationary'!$C$4:$C$390&amp;'EmiFact Stationary'!$A$4:$A$390&amp;'EmiFact Stationary'!$D$4:$D$390,0),MATCH(AE$8,'EmiFact Stationary'!$E$2:$P$2,0)))</f>
        <v>1.5</v>
      </c>
      <c r="AF77" s="422" t="str">
        <f t="array" ref="AF77">IF($X77="Average value",AR77,INDEX('EmiFact Stationary'!$E$4:$P$390,MATCH($W77&amp;$V77&amp;$X77,'EmiFact Stationary'!$C$4:$C$390&amp;'EmiFact Stationary'!$A$4:$A$390&amp;'EmiFact Stationary'!$D$4:$D$390,0),MATCH(AF$8,'EmiFact Stationary'!$E$2:$P$2,0)))</f>
        <v>-</v>
      </c>
      <c r="AG77" s="422">
        <f t="array" ref="AG77">IF($X77="Average value",AS77,INDEX('EmiFact Stationary'!$E$4:$P$390,MATCH($W77&amp;$V77&amp;$X77,'EmiFact Stationary'!$C$4:$C$390&amp;'EmiFact Stationary'!$A$4:$A$390&amp;'EmiFact Stationary'!$D$4:$D$390,0),MATCH(AG$8,'EmiFact Stationary'!$E$2:$P$2,0)))</f>
        <v>17</v>
      </c>
      <c r="AH77" s="422">
        <f t="array" ref="AH77">IF($X77="Average value",AT77,INDEX('EmiFact Stationary'!$E$4:$P$390,MATCH($W77&amp;$V77&amp;$X77,'EmiFact Stationary'!$C$4:$C$390&amp;'EmiFact Stationary'!$A$4:$A$390&amp;'EmiFact Stationary'!$D$4:$D$390,0),MATCH(AH$8,'EmiFact Stationary'!$E$2:$P$2,0)))</f>
        <v>12</v>
      </c>
      <c r="AI77" s="422">
        <f t="array" ref="AI77">IF($X77="Average value",AU77,INDEX('EmiFact Stationary'!$E$4:$P$390,MATCH($W77&amp;$V77&amp;$X77,'EmiFact Stationary'!$C$4:$C$390&amp;'EmiFact Stationary'!$A$4:$A$390&amp;'EmiFact Stationary'!$D$4:$D$390,0),MATCH(AI$8,'EmiFact Stationary'!$E$2:$P$2,0)))</f>
        <v>7</v>
      </c>
      <c r="AJ77" s="423">
        <f t="array" ref="AJ77">IF($X77="Average value",AV77,INDEX('EmiFact Stationary'!$E$4:$P$390,MATCH($W77&amp;$V77&amp;$X77,'EmiFact Stationary'!$C$4:$C$390&amp;'EmiFact Stationary'!$A$4:$A$390&amp;'EmiFact Stationary'!$D$4:$D$390,0),MATCH(AJ$8,'EmiFact Stationary'!$E$2:$P$2,0)))</f>
        <v>0.44800000000000001</v>
      </c>
      <c r="AK77" s="422">
        <f>IFERROR(AVERAGEIFS('EmiFact Stationary'!E$4:E$390,'EmiFact Stationary'!$C$4:$C$390,$W77,'EmiFact Stationary'!$A$4:$A$390,$V77),0)</f>
        <v>231</v>
      </c>
      <c r="AL77" s="422">
        <f>IFERROR(AVERAGEIFS('EmiFact Stationary'!F$4:F$390,'EmiFact Stationary'!$C$4:$C$390,$W77,'EmiFact Stationary'!$A$4:$A$390,$V77),0)</f>
        <v>183</v>
      </c>
      <c r="AM77" s="422">
        <f>IFERROR(AVERAGEIFS('EmiFact Stationary'!G$4:G$390,'EmiFact Stationary'!$C$4:$C$390,$W77,'EmiFact Stationary'!$A$4:$A$390,$V77),0)</f>
        <v>10</v>
      </c>
      <c r="AN77" s="422">
        <f>IFERROR(AVERAGEIFS('EmiFact Stationary'!H$4:H$390,'EmiFact Stationary'!$C$4:$C$390,$W77,'EmiFact Stationary'!$A$4:$A$390,$V77),0)</f>
        <v>10</v>
      </c>
      <c r="AO77" s="422">
        <f>IFERROR(AVERAGEIFS('EmiFact Stationary'!I$4:I$390,'EmiFact Stationary'!$C$4:$C$390,$W77,'EmiFact Stationary'!$A$4:$A$390,$V77),0)</f>
        <v>10</v>
      </c>
      <c r="AP77" s="422">
        <f>IFERROR(AVERAGEIFS('EmiFact Stationary'!J$4:J$390,'EmiFact Stationary'!$C$4:$C$390,$W77,'EmiFact Stationary'!$A$4:$A$390,$V77),0)</f>
        <v>94.04</v>
      </c>
      <c r="AQ77" s="422">
        <f>IFERROR(AVERAGEIFS('EmiFact Stationary'!K$4:K$390,'EmiFact Stationary'!$C$4:$C$390,$W77,'EmiFact Stationary'!$A$4:$A$390,$V77),0)</f>
        <v>1.5</v>
      </c>
      <c r="AR77" s="422">
        <f>IFERROR(AVERAGEIFS('EmiFact Stationary'!L$4:L$390,'EmiFact Stationary'!$C$4:$C$390,$W77,'EmiFact Stationary'!$A$4:$A$390,$V77),0)</f>
        <v>0</v>
      </c>
      <c r="AS77" s="422">
        <f>IFERROR(AVERAGEIFS('EmiFact Stationary'!M$4:M$390,'EmiFact Stationary'!$C$4:$C$390,$W77,'EmiFact Stationary'!$A$4:$A$390,$V77),0)</f>
        <v>17</v>
      </c>
      <c r="AT77" s="422">
        <f>IFERROR(AVERAGEIFS('EmiFact Stationary'!N$4:N$390,'EmiFact Stationary'!$C$4:$C$390,$W77,'EmiFact Stationary'!$A$4:$A$390,$V77),0)</f>
        <v>12</v>
      </c>
      <c r="AU77" s="422">
        <f>IFERROR(AVERAGEIFS('EmiFact Stationary'!O$4:O$390,'EmiFact Stationary'!$C$4:$C$390,$W77,'EmiFact Stationary'!$A$4:$A$390,$V77),0)</f>
        <v>7</v>
      </c>
      <c r="AV77" s="423">
        <f>IFERROR(AVERAGEIFS('EmiFact Stationary'!P$4:P$390,'EmiFact Stationary'!$C$4:$C$390,$W77,'EmiFact Stationary'!$A$4:$A$390,$V77),0)</f>
        <v>0.44800000000000001</v>
      </c>
      <c r="AW77" s="419">
        <f t="shared" si="7"/>
        <v>0</v>
      </c>
    </row>
    <row r="78" spans="19:50" ht="12.75" customHeight="1">
      <c r="S78" s="307" t="s">
        <v>910</v>
      </c>
      <c r="T78" s="307" t="s">
        <v>871</v>
      </c>
      <c r="U78" s="307" t="e">
        <f t="array" ref="U78">INDEX('EmiFact Stationary'!B64:B450,MATCH(Emis!V78&amp;Emis!W78&amp;Emis!X78,'EmiFact Stationary'!A64:A450&amp;'EmiFact Stationary'!C64:C450&amp;'EmiFact Stationary'!D64:D450,0))</f>
        <v>#N/A</v>
      </c>
      <c r="V78" s="392" t="s">
        <v>754</v>
      </c>
      <c r="W78" s="307" t="s">
        <v>746</v>
      </c>
      <c r="X78" s="307" t="s">
        <v>746</v>
      </c>
      <c r="Y78" s="425">
        <f t="array" ref="Y78">IF($X78="Average value",AK78,INDEX('EmiFact Stationary'!$E$4:$P$390,MATCH($W78&amp;$V78&amp;$X78,'EmiFact Stationary'!$C$4:$C$390&amp;'EmiFact Stationary'!$A$4:$A$390&amp;'EmiFact Stationary'!$D$4:$D$390,0),MATCH(Y$8,'EmiFact Stationary'!$E$2:$P$2,0)))</f>
        <v>231</v>
      </c>
      <c r="Z78" s="422">
        <f t="array" ref="Z78">IF($X78="Average value",AL78,INDEX('EmiFact Stationary'!$E$4:$P$390,MATCH($W78&amp;$V78&amp;$X78,'EmiFact Stationary'!$C$4:$C$390&amp;'EmiFact Stationary'!$A$4:$A$390&amp;'EmiFact Stationary'!$D$4:$D$390,0),MATCH(Z$8,'EmiFact Stationary'!$E$2:$P$2,0)))</f>
        <v>183</v>
      </c>
      <c r="AA78" s="422">
        <f t="array" ref="AA78">IF($X78="Average value",AM78,INDEX('EmiFact Stationary'!$E$4:$P$390,MATCH($W78&amp;$V78&amp;$X78,'EmiFact Stationary'!$C$4:$C$390&amp;'EmiFact Stationary'!$A$4:$A$390&amp;'EmiFact Stationary'!$D$4:$D$390,0),MATCH(AA$8,'EmiFact Stationary'!$E$2:$P$2,0)))</f>
        <v>10</v>
      </c>
      <c r="AB78" s="422">
        <f t="array" ref="AB78">IF($X78="Average value",AN78,INDEX('EmiFact Stationary'!$E$4:$P$390,MATCH($W78&amp;$V78&amp;$X78,'EmiFact Stationary'!$C$4:$C$390&amp;'EmiFact Stationary'!$A$4:$A$390&amp;'EmiFact Stationary'!$D$4:$D$390,0),MATCH(AB$8,'EmiFact Stationary'!$E$2:$P$2,0)))</f>
        <v>10</v>
      </c>
      <c r="AC78" s="422">
        <f t="array" ref="AC78">IF($X78="Average value",AO78,INDEX('EmiFact Stationary'!$E$4:$P$390,MATCH($W78&amp;$V78&amp;$X78,'EmiFact Stationary'!$C$4:$C$390&amp;'EmiFact Stationary'!$A$4:$A$390&amp;'EmiFact Stationary'!$D$4:$D$390,0),MATCH(AC$8,'EmiFact Stationary'!$E$2:$P$2,0)))</f>
        <v>10</v>
      </c>
      <c r="AD78" s="422">
        <f t="array" ref="AD78">IF($X78="Average value",AP78,INDEX('EmiFact Stationary'!$E$4:$P$390,MATCH($W78&amp;$V78&amp;$X78,'EmiFact Stationary'!$C$4:$C$390&amp;'EmiFact Stationary'!$A$4:$A$390&amp;'EmiFact Stationary'!$D$4:$D$390,0),MATCH(AD$8,'EmiFact Stationary'!$E$2:$P$2,0)))</f>
        <v>107</v>
      </c>
      <c r="AE78" s="422">
        <f t="array" ref="AE78">IF($X78="Average value",AQ78,INDEX('EmiFact Stationary'!$E$4:$P$390,MATCH($W78&amp;$V78&amp;$X78,'EmiFact Stationary'!$C$4:$C$390&amp;'EmiFact Stationary'!$A$4:$A$390&amp;'EmiFact Stationary'!$D$4:$D$390,0),MATCH(AE$8,'EmiFact Stationary'!$E$2:$P$2,0)))</f>
        <v>1.5</v>
      </c>
      <c r="AF78" s="422" t="str">
        <f t="array" ref="AF78">IF($X78="Average value",AR78,INDEX('EmiFact Stationary'!$E$4:$P$390,MATCH($W78&amp;$V78&amp;$X78,'EmiFact Stationary'!$C$4:$C$390&amp;'EmiFact Stationary'!$A$4:$A$390&amp;'EmiFact Stationary'!$D$4:$D$390,0),MATCH(AF$8,'EmiFact Stationary'!$E$2:$P$2,0)))</f>
        <v>-</v>
      </c>
      <c r="AG78" s="422">
        <f t="array" ref="AG78">IF($X78="Average value",AS78,INDEX('EmiFact Stationary'!$E$4:$P$390,MATCH($W78&amp;$V78&amp;$X78,'EmiFact Stationary'!$C$4:$C$390&amp;'EmiFact Stationary'!$A$4:$A$390&amp;'EmiFact Stationary'!$D$4:$D$390,0),MATCH(AG$8,'EmiFact Stationary'!$E$2:$P$2,0)))</f>
        <v>17</v>
      </c>
      <c r="AH78" s="422">
        <f t="array" ref="AH78">IF($X78="Average value",AT78,INDEX('EmiFact Stationary'!$E$4:$P$390,MATCH($W78&amp;$V78&amp;$X78,'EmiFact Stationary'!$C$4:$C$390&amp;'EmiFact Stationary'!$A$4:$A$390&amp;'EmiFact Stationary'!$D$4:$D$390,0),MATCH(AH$8,'EmiFact Stationary'!$E$2:$P$2,0)))</f>
        <v>12</v>
      </c>
      <c r="AI78" s="422">
        <f t="array" ref="AI78">IF($X78="Average value",AU78,INDEX('EmiFact Stationary'!$E$4:$P$390,MATCH($W78&amp;$V78&amp;$X78,'EmiFact Stationary'!$C$4:$C$390&amp;'EmiFact Stationary'!$A$4:$A$390&amp;'EmiFact Stationary'!$D$4:$D$390,0),MATCH(AI$8,'EmiFact Stationary'!$E$2:$P$2,0)))</f>
        <v>7</v>
      </c>
      <c r="AJ78" s="423">
        <f t="array" ref="AJ78">IF($X78="Average value",AV78,INDEX('EmiFact Stationary'!$E$4:$P$390,MATCH($W78&amp;$V78&amp;$X78,'EmiFact Stationary'!$C$4:$C$390&amp;'EmiFact Stationary'!$A$4:$A$390&amp;'EmiFact Stationary'!$D$4:$D$390,0),MATCH(AJ$8,'EmiFact Stationary'!$E$2:$P$2,0)))</f>
        <v>0.44800000000000001</v>
      </c>
      <c r="AK78" s="422">
        <f>IFERROR(AVERAGEIFS('EmiFact Stationary'!E$4:E$390,'EmiFact Stationary'!$C$4:$C$390,$W78,'EmiFact Stationary'!$A$4:$A$390,$V78),0)</f>
        <v>231</v>
      </c>
      <c r="AL78" s="422">
        <f>IFERROR(AVERAGEIFS('EmiFact Stationary'!F$4:F$390,'EmiFact Stationary'!$C$4:$C$390,$W78,'EmiFact Stationary'!$A$4:$A$390,$V78),0)</f>
        <v>183</v>
      </c>
      <c r="AM78" s="422">
        <f>IFERROR(AVERAGEIFS('EmiFact Stationary'!G$4:G$390,'EmiFact Stationary'!$C$4:$C$390,$W78,'EmiFact Stationary'!$A$4:$A$390,$V78),0)</f>
        <v>10</v>
      </c>
      <c r="AN78" s="422">
        <f>IFERROR(AVERAGEIFS('EmiFact Stationary'!H$4:H$390,'EmiFact Stationary'!$C$4:$C$390,$W78,'EmiFact Stationary'!$A$4:$A$390,$V78),0)</f>
        <v>10</v>
      </c>
      <c r="AO78" s="422">
        <f>IFERROR(AVERAGEIFS('EmiFact Stationary'!I$4:I$390,'EmiFact Stationary'!$C$4:$C$390,$W78,'EmiFact Stationary'!$A$4:$A$390,$V78),0)</f>
        <v>10</v>
      </c>
      <c r="AP78" s="422">
        <f>IFERROR(AVERAGEIFS('EmiFact Stationary'!J$4:J$390,'EmiFact Stationary'!$C$4:$C$390,$W78,'EmiFact Stationary'!$A$4:$A$390,$V78),0)</f>
        <v>107</v>
      </c>
      <c r="AQ78" s="422">
        <f>IFERROR(AVERAGEIFS('EmiFact Stationary'!K$4:K$390,'EmiFact Stationary'!$C$4:$C$390,$W78,'EmiFact Stationary'!$A$4:$A$390,$V78),0)</f>
        <v>1.5</v>
      </c>
      <c r="AR78" s="422">
        <f>IFERROR(AVERAGEIFS('EmiFact Stationary'!L$4:L$390,'EmiFact Stationary'!$C$4:$C$390,$W78,'EmiFact Stationary'!$A$4:$A$390,$V78),0)</f>
        <v>0</v>
      </c>
      <c r="AS78" s="422">
        <f>IFERROR(AVERAGEIFS('EmiFact Stationary'!M$4:M$390,'EmiFact Stationary'!$C$4:$C$390,$W78,'EmiFact Stationary'!$A$4:$A$390,$V78),0)</f>
        <v>17</v>
      </c>
      <c r="AT78" s="422">
        <f>IFERROR(AVERAGEIFS('EmiFact Stationary'!N$4:N$390,'EmiFact Stationary'!$C$4:$C$390,$W78,'EmiFact Stationary'!$A$4:$A$390,$V78),0)</f>
        <v>12</v>
      </c>
      <c r="AU78" s="422">
        <f>IFERROR(AVERAGEIFS('EmiFact Stationary'!O$4:O$390,'EmiFact Stationary'!$C$4:$C$390,$W78,'EmiFact Stationary'!$A$4:$A$390,$V78),0)</f>
        <v>7</v>
      </c>
      <c r="AV78" s="423">
        <f>IFERROR(AVERAGEIFS('EmiFact Stationary'!P$4:P$390,'EmiFact Stationary'!$C$4:$C$390,$W78,'EmiFact Stationary'!$A$4:$A$390,$V78),0)</f>
        <v>0.44800000000000001</v>
      </c>
      <c r="AW78" s="419">
        <f t="shared" si="7"/>
        <v>0</v>
      </c>
    </row>
    <row r="79" spans="19:50" ht="12.75" customHeight="1">
      <c r="S79" s="307" t="s">
        <v>910</v>
      </c>
      <c r="T79" s="307" t="s">
        <v>871</v>
      </c>
      <c r="U79" s="307" t="e">
        <f t="array" ref="U79">INDEX('EmiFact Stationary'!B65:B451,MATCH(Emis!V79&amp;Emis!W79&amp;Emis!X79,'EmiFact Stationary'!A65:A451&amp;'EmiFact Stationary'!C65:C451&amp;'EmiFact Stationary'!D65:D451,0))</f>
        <v>#N/A</v>
      </c>
      <c r="V79" s="392" t="s">
        <v>755</v>
      </c>
      <c r="W79" s="307" t="s">
        <v>746</v>
      </c>
      <c r="X79" s="307" t="s">
        <v>746</v>
      </c>
      <c r="Y79" s="425">
        <f t="array" ref="Y79">IF($X79="Average value",AK79,INDEX('EmiFact Stationary'!$E$4:$P$390,MATCH($W79&amp;$V79&amp;$X79,'EmiFact Stationary'!$C$4:$C$390&amp;'EmiFact Stationary'!$A$4:$A$390&amp;'EmiFact Stationary'!$D$4:$D$390,0),MATCH(Y$8,'EmiFact Stationary'!$E$2:$P$2,0)))</f>
        <v>605</v>
      </c>
      <c r="Z79" s="422">
        <f t="array" ref="Z79">IF($X79="Average value",AL79,INDEX('EmiFact Stationary'!$E$4:$P$390,MATCH($W79&amp;$V79&amp;$X79,'EmiFact Stationary'!$C$4:$C$390&amp;'EmiFact Stationary'!$A$4:$A$390&amp;'EmiFact Stationary'!$D$4:$D$390,0),MATCH(Z$8,'EmiFact Stationary'!$E$2:$P$2,0)))</f>
        <v>129</v>
      </c>
      <c r="AA79" s="422">
        <f t="array" ref="AA79">IF($X79="Average value",AM79,INDEX('EmiFact Stationary'!$E$4:$P$390,MATCH($W79&amp;$V79&amp;$X79,'EmiFact Stationary'!$C$4:$C$390&amp;'EmiFact Stationary'!$A$4:$A$390&amp;'EmiFact Stationary'!$D$4:$D$390,0),MATCH(AA$8,'EmiFact Stationary'!$E$2:$P$2,0)))</f>
        <v>25</v>
      </c>
      <c r="AB79" s="422">
        <f t="array" ref="AB79">IF($X79="Average value",AN79,INDEX('EmiFact Stationary'!$E$4:$P$390,MATCH($W79&amp;$V79&amp;$X79,'EmiFact Stationary'!$C$4:$C$390&amp;'EmiFact Stationary'!$A$4:$A$390&amp;'EmiFact Stationary'!$D$4:$D$390,0),MATCH(AB$8,'EmiFact Stationary'!$E$2:$P$2,0)))</f>
        <v>3</v>
      </c>
      <c r="AC79" s="422">
        <f t="array" ref="AC79">IF($X79="Average value",AO79,INDEX('EmiFact Stationary'!$E$4:$P$390,MATCH($W79&amp;$V79&amp;$X79,'EmiFact Stationary'!$C$4:$C$390&amp;'EmiFact Stationary'!$A$4:$A$390&amp;'EmiFact Stationary'!$D$4:$D$390,0),MATCH(AC$8,'EmiFact Stationary'!$E$2:$P$2,0)))</f>
        <v>66</v>
      </c>
      <c r="AD79" s="422">
        <f t="array" ref="AD79">IF($X79="Average value",AP79,INDEX('EmiFact Stationary'!$E$4:$P$390,MATCH($W79&amp;$V79&amp;$X79,'EmiFact Stationary'!$C$4:$C$390&amp;'EmiFact Stationary'!$A$4:$A$390&amp;'EmiFact Stationary'!$D$4:$D$390,0),MATCH(AD$8,'EmiFact Stationary'!$E$2:$P$2,0)))</f>
        <v>93</v>
      </c>
      <c r="AE79" s="422">
        <f t="array" ref="AE79">IF($X79="Average value",AQ79,INDEX('EmiFact Stationary'!$E$4:$P$390,MATCH($W79&amp;$V79&amp;$X79,'EmiFact Stationary'!$C$4:$C$390&amp;'EmiFact Stationary'!$A$4:$A$390&amp;'EmiFact Stationary'!$D$4:$D$390,0),MATCH(AE$8,'EmiFact Stationary'!$E$2:$P$2,0)))</f>
        <v>0.6</v>
      </c>
      <c r="AF79" s="422" t="str">
        <f t="array" ref="AF79">IF($X79="Average value",AR79,INDEX('EmiFact Stationary'!$E$4:$P$390,MATCH($W79&amp;$V79&amp;$X79,'EmiFact Stationary'!$C$4:$C$390&amp;'EmiFact Stationary'!$A$4:$A$390&amp;'EmiFact Stationary'!$D$4:$D$390,0),MATCH(AF$8,'EmiFact Stationary'!$E$2:$P$2,0)))</f>
        <v>-</v>
      </c>
      <c r="AG79" s="422">
        <f t="array" ref="AG79">IF($X79="Average value",AS79,INDEX('EmiFact Stationary'!$E$4:$P$390,MATCH($W79&amp;$V79&amp;$X79,'EmiFact Stationary'!$C$4:$C$390&amp;'EmiFact Stationary'!$A$4:$A$390&amp;'EmiFact Stationary'!$D$4:$D$390,0),MATCH(AG$8,'EmiFact Stationary'!$E$2:$P$2,0)))</f>
        <v>10</v>
      </c>
      <c r="AH79" s="422">
        <f t="array" ref="AH79">IF($X79="Average value",AT79,INDEX('EmiFact Stationary'!$E$4:$P$390,MATCH($W79&amp;$V79&amp;$X79,'EmiFact Stationary'!$C$4:$C$390&amp;'EmiFact Stationary'!$A$4:$A$390&amp;'EmiFact Stationary'!$D$4:$D$390,0),MATCH(AH$8,'EmiFact Stationary'!$E$2:$P$2,0)))</f>
        <v>7</v>
      </c>
      <c r="AI79" s="422">
        <f t="array" ref="AI79">IF($X79="Average value",AU79,INDEX('EmiFact Stationary'!$E$4:$P$390,MATCH($W79&amp;$V79&amp;$X79,'EmiFact Stationary'!$C$4:$C$390&amp;'EmiFact Stationary'!$A$4:$A$390&amp;'EmiFact Stationary'!$D$4:$D$390,0),MATCH(AI$8,'EmiFact Stationary'!$E$2:$P$2,0)))</f>
        <v>3</v>
      </c>
      <c r="AJ79" s="423">
        <f t="array" ref="AJ79">IF($X79="Average value",AV79,INDEX('EmiFact Stationary'!$E$4:$P$390,MATCH($W79&amp;$V79&amp;$X79,'EmiFact Stationary'!$C$4:$C$390&amp;'EmiFact Stationary'!$A$4:$A$390&amp;'EmiFact Stationary'!$D$4:$D$390,0),MATCH(AJ$8,'EmiFact Stationary'!$E$2:$P$2,0)))</f>
        <v>1.68</v>
      </c>
      <c r="AK79" s="422">
        <f>IFERROR(AVERAGEIFS('EmiFact Stationary'!E$4:E$390,'EmiFact Stationary'!$C$4:$C$390,$W79,'EmiFact Stationary'!$A$4:$A$390,$V79),0)</f>
        <v>605</v>
      </c>
      <c r="AL79" s="422">
        <f>IFERROR(AVERAGEIFS('EmiFact Stationary'!F$4:F$390,'EmiFact Stationary'!$C$4:$C$390,$W79,'EmiFact Stationary'!$A$4:$A$390,$V79),0)</f>
        <v>129</v>
      </c>
      <c r="AM79" s="422">
        <f>IFERROR(AVERAGEIFS('EmiFact Stationary'!G$4:G$390,'EmiFact Stationary'!$C$4:$C$390,$W79,'EmiFact Stationary'!$A$4:$A$390,$V79),0)</f>
        <v>25</v>
      </c>
      <c r="AN79" s="422">
        <f>IFERROR(AVERAGEIFS('EmiFact Stationary'!H$4:H$390,'EmiFact Stationary'!$C$4:$C$390,$W79,'EmiFact Stationary'!$A$4:$A$390,$V79),0)</f>
        <v>3</v>
      </c>
      <c r="AO79" s="422">
        <f>IFERROR(AVERAGEIFS('EmiFact Stationary'!I$4:I$390,'EmiFact Stationary'!$C$4:$C$390,$W79,'EmiFact Stationary'!$A$4:$A$390,$V79),0)</f>
        <v>66</v>
      </c>
      <c r="AP79" s="422">
        <f>IFERROR(AVERAGEIFS('EmiFact Stationary'!J$4:J$390,'EmiFact Stationary'!$C$4:$C$390,$W79,'EmiFact Stationary'!$A$4:$A$390,$V79),0)</f>
        <v>93</v>
      </c>
      <c r="AQ79" s="422">
        <f>IFERROR(AVERAGEIFS('EmiFact Stationary'!K$4:K$390,'EmiFact Stationary'!$C$4:$C$390,$W79,'EmiFact Stationary'!$A$4:$A$390,$V79),0)</f>
        <v>0.6</v>
      </c>
      <c r="AR79" s="422">
        <f>IFERROR(AVERAGEIFS('EmiFact Stationary'!L$4:L$390,'EmiFact Stationary'!$C$4:$C$390,$W79,'EmiFact Stationary'!$A$4:$A$390,$V79),0)</f>
        <v>0</v>
      </c>
      <c r="AS79" s="422">
        <f>IFERROR(AVERAGEIFS('EmiFact Stationary'!M$4:M$390,'EmiFact Stationary'!$C$4:$C$390,$W79,'EmiFact Stationary'!$A$4:$A$390,$V79),0)</f>
        <v>10</v>
      </c>
      <c r="AT79" s="422">
        <f>IFERROR(AVERAGEIFS('EmiFact Stationary'!N$4:N$390,'EmiFact Stationary'!$C$4:$C$390,$W79,'EmiFact Stationary'!$A$4:$A$390,$V79),0)</f>
        <v>7</v>
      </c>
      <c r="AU79" s="422">
        <f>IFERROR(AVERAGEIFS('EmiFact Stationary'!O$4:O$390,'EmiFact Stationary'!$C$4:$C$390,$W79,'EmiFact Stationary'!$A$4:$A$390,$V79),0)</f>
        <v>3</v>
      </c>
      <c r="AV79" s="423">
        <f>IFERROR(AVERAGEIFS('EmiFact Stationary'!P$4:P$390,'EmiFact Stationary'!$C$4:$C$390,$W79,'EmiFact Stationary'!$A$4:$A$390,$V79),0)</f>
        <v>1.68</v>
      </c>
      <c r="AW79" s="419">
        <f t="shared" si="7"/>
        <v>0</v>
      </c>
    </row>
    <row r="80" spans="19:50" ht="12.75" customHeight="1">
      <c r="S80" s="307" t="s">
        <v>910</v>
      </c>
      <c r="T80" s="307" t="s">
        <v>883</v>
      </c>
      <c r="U80" s="307">
        <f t="array" ref="U80">INDEX('EmiFact Stationary'!B66:B452,MATCH(Emis!V80&amp;Emis!W80&amp;Emis!X80,'EmiFact Stationary'!A66:A452&amp;'EmiFact Stationary'!C66:C452&amp;'EmiFact Stationary'!D66:D452,0))</f>
        <v>30900</v>
      </c>
      <c r="V80" s="392" t="s">
        <v>759</v>
      </c>
      <c r="W80" s="307" t="s">
        <v>746</v>
      </c>
      <c r="X80" s="307" t="s">
        <v>746</v>
      </c>
      <c r="Y80" s="425">
        <f t="array" ref="Y80">IF($X80="Average value",AK80,INDEX('EmiFact Stationary'!$E$4:$P$390,MATCH($W80&amp;$V80&amp;$X80,'EmiFact Stationary'!$C$4:$C$390&amp;'EmiFact Stationary'!$A$4:$A$390&amp;'EmiFact Stationary'!$D$4:$D$390,0),MATCH(Y$8,'EmiFact Stationary'!$E$2:$P$2,0)))</f>
        <v>11</v>
      </c>
      <c r="Z80" s="422">
        <f t="array" ref="Z80">IF($X80="Average value",AL80,INDEX('EmiFact Stationary'!$E$4:$P$390,MATCH($W80&amp;$V80&amp;$X80,'EmiFact Stationary'!$C$4:$C$390&amp;'EmiFact Stationary'!$A$4:$A$390&amp;'EmiFact Stationary'!$D$4:$D$390,0),MATCH(Z$8,'EmiFact Stationary'!$E$2:$P$2,0)))</f>
        <v>90</v>
      </c>
      <c r="AA80" s="422">
        <f t="array" ref="AA80">IF($X80="Average value",AM80,INDEX('EmiFact Stationary'!$E$4:$P$390,MATCH($W80&amp;$V80&amp;$X80,'EmiFact Stationary'!$C$4:$C$390&amp;'EmiFact Stationary'!$A$4:$A$390&amp;'EmiFact Stationary'!$D$4:$D$390,0),MATCH(AA$8,'EmiFact Stationary'!$E$2:$P$2,0)))</f>
        <v>141</v>
      </c>
      <c r="AB80" s="422">
        <f t="array" ref="AB80">IF($X80="Average value",AN80,INDEX('EmiFact Stationary'!$E$4:$P$390,MATCH($W80&amp;$V80&amp;$X80,'EmiFact Stationary'!$C$4:$C$390&amp;'EmiFact Stationary'!$A$4:$A$390&amp;'EmiFact Stationary'!$D$4:$D$390,0),MATCH(AB$8,'EmiFact Stationary'!$E$2:$P$2,0)))</f>
        <v>11</v>
      </c>
      <c r="AC80" s="422">
        <f t="array" ref="AC80">IF($X80="Average value",AO80,INDEX('EmiFact Stationary'!$E$4:$P$390,MATCH($W80&amp;$V80&amp;$X80,'EmiFact Stationary'!$C$4:$C$390&amp;'EmiFact Stationary'!$A$4:$A$390&amp;'EmiFact Stationary'!$D$4:$D$390,0),MATCH(AC$8,'EmiFact Stationary'!$E$2:$P$2,0)))</f>
        <v>240</v>
      </c>
      <c r="AD80" s="422">
        <f t="array" ref="AD80">IF($X80="Average value",AP80,INDEX('EmiFact Stationary'!$E$4:$P$390,MATCH($W80&amp;$V80&amp;$X80,'EmiFact Stationary'!$C$4:$C$390&amp;'EmiFact Stationary'!$A$4:$A$390&amp;'EmiFact Stationary'!$D$4:$D$390,0),MATCH(AD$8,'EmiFact Stationary'!$E$2:$P$2,0)))</f>
        <v>112</v>
      </c>
      <c r="AE80" s="422">
        <f t="array" ref="AE80">IF($X80="Average value",AQ80,INDEX('EmiFact Stationary'!$E$4:$P$390,MATCH($W80&amp;$V80&amp;$X80,'EmiFact Stationary'!$C$4:$C$390&amp;'EmiFact Stationary'!$A$4:$A$390&amp;'EmiFact Stationary'!$D$4:$D$390,0),MATCH(AE$8,'EmiFact Stationary'!$E$2:$P$2,0)))</f>
        <v>4</v>
      </c>
      <c r="AF80" s="422">
        <f t="array" ref="AF80">IF($X80="Average value",AR80,INDEX('EmiFact Stationary'!$E$4:$P$390,MATCH($W80&amp;$V80&amp;$X80,'EmiFact Stationary'!$C$4:$C$390&amp;'EmiFact Stationary'!$A$4:$A$390&amp;'EmiFact Stationary'!$D$4:$D$390,0),MATCH(AF$8,'EmiFact Stationary'!$E$2:$P$2,0)))</f>
        <v>37</v>
      </c>
      <c r="AG80" s="422">
        <f t="array" ref="AG80">IF($X80="Average value",AS80,INDEX('EmiFact Stationary'!$E$4:$P$390,MATCH($W80&amp;$V80&amp;$X80,'EmiFact Stationary'!$C$4:$C$390&amp;'EmiFact Stationary'!$A$4:$A$390&amp;'EmiFact Stationary'!$D$4:$D$390,0),MATCH(AG$8,'EmiFact Stationary'!$E$2:$P$2,0)))</f>
        <v>19</v>
      </c>
      <c r="AH80" s="422">
        <f t="array" ref="AH80">IF($X80="Average value",AT80,INDEX('EmiFact Stationary'!$E$4:$P$390,MATCH($W80&amp;$V80&amp;$X80,'EmiFact Stationary'!$C$4:$C$390&amp;'EmiFact Stationary'!$A$4:$A$390&amp;'EmiFact Stationary'!$D$4:$D$390,0),MATCH(AH$8,'EmiFact Stationary'!$E$2:$P$2,0)))</f>
        <v>13</v>
      </c>
      <c r="AI80" s="422">
        <f t="array" ref="AI80">IF($X80="Average value",AU80,INDEX('EmiFact Stationary'!$E$4:$P$390,MATCH($W80&amp;$V80&amp;$X80,'EmiFact Stationary'!$C$4:$C$390&amp;'EmiFact Stationary'!$A$4:$A$390&amp;'EmiFact Stationary'!$D$4:$D$390,0),MATCH(AI$8,'EmiFact Stationary'!$E$2:$P$2,0)))</f>
        <v>10</v>
      </c>
      <c r="AJ80" s="423">
        <f t="array" ref="AJ80">IF($X80="Average value",AV80,INDEX('EmiFact Stationary'!$E$4:$P$390,MATCH($W80&amp;$V80&amp;$X80,'EmiFact Stationary'!$C$4:$C$390&amp;'EmiFact Stationary'!$A$4:$A$390&amp;'EmiFact Stationary'!$D$4:$D$390,0),MATCH(AJ$8,'EmiFact Stationary'!$E$2:$P$2,0)))</f>
        <v>2.8</v>
      </c>
      <c r="AK80" s="422">
        <f>IFERROR(AVERAGEIFS('EmiFact Stationary'!E$4:E$390,'EmiFact Stationary'!$C$4:$C$390,$W80,'EmiFact Stationary'!$A$4:$A$390,$V80),0)</f>
        <v>11</v>
      </c>
      <c r="AL80" s="422">
        <f>IFERROR(AVERAGEIFS('EmiFact Stationary'!F$4:F$390,'EmiFact Stationary'!$C$4:$C$390,$W80,'EmiFact Stationary'!$A$4:$A$390,$V80),0)</f>
        <v>90</v>
      </c>
      <c r="AM80" s="422">
        <f>IFERROR(AVERAGEIFS('EmiFact Stationary'!G$4:G$390,'EmiFact Stationary'!$C$4:$C$390,$W80,'EmiFact Stationary'!$A$4:$A$390,$V80),0)</f>
        <v>141</v>
      </c>
      <c r="AN80" s="422">
        <f>IFERROR(AVERAGEIFS('EmiFact Stationary'!H$4:H$390,'EmiFact Stationary'!$C$4:$C$390,$W80,'EmiFact Stationary'!$A$4:$A$390,$V80),0)</f>
        <v>11</v>
      </c>
      <c r="AO80" s="422">
        <f>IFERROR(AVERAGEIFS('EmiFact Stationary'!I$4:I$390,'EmiFact Stationary'!$C$4:$C$390,$W80,'EmiFact Stationary'!$A$4:$A$390,$V80),0)</f>
        <v>240</v>
      </c>
      <c r="AP80" s="422">
        <f>IFERROR(AVERAGEIFS('EmiFact Stationary'!J$4:J$390,'EmiFact Stationary'!$C$4:$C$390,$W80,'EmiFact Stationary'!$A$4:$A$390,$V80),0)</f>
        <v>112</v>
      </c>
      <c r="AQ80" s="422">
        <f>IFERROR(AVERAGEIFS('EmiFact Stationary'!K$4:K$390,'EmiFact Stationary'!$C$4:$C$390,$W80,'EmiFact Stationary'!$A$4:$A$390,$V80),0)</f>
        <v>4</v>
      </c>
      <c r="AR80" s="422">
        <f>IFERROR(AVERAGEIFS('EmiFact Stationary'!L$4:L$390,'EmiFact Stationary'!$C$4:$C$390,$W80,'EmiFact Stationary'!$A$4:$A$390,$V80),0)</f>
        <v>37</v>
      </c>
      <c r="AS80" s="422">
        <f>IFERROR(AVERAGEIFS('EmiFact Stationary'!M$4:M$390,'EmiFact Stationary'!$C$4:$C$390,$W80,'EmiFact Stationary'!$A$4:$A$390,$V80),0)</f>
        <v>19</v>
      </c>
      <c r="AT80" s="422">
        <f>IFERROR(AVERAGEIFS('EmiFact Stationary'!N$4:N$390,'EmiFact Stationary'!$C$4:$C$390,$W80,'EmiFact Stationary'!$A$4:$A$390,$V80),0)</f>
        <v>13</v>
      </c>
      <c r="AU80" s="422">
        <f>IFERROR(AVERAGEIFS('EmiFact Stationary'!O$4:O$390,'EmiFact Stationary'!$C$4:$C$390,$W80,'EmiFact Stationary'!$A$4:$A$390,$V80),0)</f>
        <v>10</v>
      </c>
      <c r="AV80" s="423">
        <f>IFERROR(AVERAGEIFS('EmiFact Stationary'!P$4:P$390,'EmiFact Stationary'!$C$4:$C$390,$W80,'EmiFact Stationary'!$A$4:$A$390,$V80),0)</f>
        <v>2.7999999999999994</v>
      </c>
      <c r="AW80" s="419">
        <f t="shared" si="7"/>
        <v>0</v>
      </c>
    </row>
    <row r="81" spans="19:50" ht="12.75" customHeight="1">
      <c r="S81" s="307" t="s">
        <v>910</v>
      </c>
      <c r="T81" s="307" t="s">
        <v>880</v>
      </c>
      <c r="U81" s="307">
        <f t="array" ref="U81">INDEX('EmiFact Stationary'!B67:B453,MATCH(Emis!V81&amp;Emis!W81&amp;Emis!X81,'EmiFact Stationary'!A67:A453&amp;'EmiFact Stationary'!C67:C453&amp;'EmiFact Stationary'!D67:D453,0))</f>
        <v>30900</v>
      </c>
      <c r="V81" s="392" t="s">
        <v>761</v>
      </c>
      <c r="W81" s="307" t="s">
        <v>746</v>
      </c>
      <c r="X81" s="307" t="s">
        <v>746</v>
      </c>
      <c r="Y81" s="425">
        <f t="array" ref="Y81">IF($X81="Average value",AK81,INDEX('EmiFact Stationary'!$E$4:$P$390,MATCH($W81&amp;$V81&amp;$X81,'EmiFact Stationary'!$C$4:$C$390&amp;'EmiFact Stationary'!$A$4:$A$390&amp;'EmiFact Stationary'!$D$4:$D$390,0),MATCH(Y$8,'EmiFact Stationary'!$E$2:$P$2,0)))</f>
        <v>14</v>
      </c>
      <c r="Z81" s="422">
        <f t="array" ref="Z81">IF($X81="Average value",AL81,INDEX('EmiFact Stationary'!$E$4:$P$390,MATCH($W81&amp;$V81&amp;$X81,'EmiFact Stationary'!$C$4:$C$390&amp;'EmiFact Stationary'!$A$4:$A$390&amp;'EmiFact Stationary'!$D$4:$D$390,0),MATCH(Z$8,'EmiFact Stationary'!$E$2:$P$2,0)))</f>
        <v>164</v>
      </c>
      <c r="AA81" s="422">
        <f t="array" ref="AA81">IF($X81="Average value",AM81,INDEX('EmiFact Stationary'!$E$4:$P$390,MATCH($W81&amp;$V81&amp;$X81,'EmiFact Stationary'!$C$4:$C$390&amp;'EmiFact Stationary'!$A$4:$A$390&amp;'EmiFact Stationary'!$D$4:$D$390,0),MATCH(AA$8,'EmiFact Stationary'!$E$2:$P$2,0)))</f>
        <v>0.56000000000000005</v>
      </c>
      <c r="AB81" s="422">
        <f t="array" ref="AB81">IF($X81="Average value",AN81,INDEX('EmiFact Stationary'!$E$4:$P$390,MATCH($W81&amp;$V81&amp;$X81,'EmiFact Stationary'!$C$4:$C$390&amp;'EmiFact Stationary'!$A$4:$A$390&amp;'EmiFact Stationary'!$D$4:$D$390,0),MATCH(AB$8,'EmiFact Stationary'!$E$2:$P$2,0)))</f>
        <v>30</v>
      </c>
      <c r="AC81" s="422">
        <f t="array" ref="AC81">IF($X81="Average value",AO81,INDEX('EmiFact Stationary'!$E$4:$P$390,MATCH($W81&amp;$V81&amp;$X81,'EmiFact Stationary'!$C$4:$C$390&amp;'EmiFact Stationary'!$A$4:$A$390&amp;'EmiFact Stationary'!$D$4:$D$390,0),MATCH(AC$8,'EmiFact Stationary'!$E$2:$P$2,0)))</f>
        <v>10</v>
      </c>
      <c r="AD81" s="422" t="str">
        <f t="array" ref="AD81">IF($X81="Average value",AP81,INDEX('EmiFact Stationary'!$E$4:$P$390,MATCH($W81&amp;$V81&amp;$X81,'EmiFact Stationary'!$C$4:$C$390&amp;'EmiFact Stationary'!$A$4:$A$390&amp;'EmiFact Stationary'!$D$4:$D$390,0),MATCH(AD$8,'EmiFact Stationary'!$E$2:$P$2,0)))</f>
        <v>63.3 + 42.5</v>
      </c>
      <c r="AE81" s="422">
        <f t="array" ref="AE81">IF($X81="Average value",AQ81,INDEX('EmiFact Stationary'!$E$4:$P$390,MATCH($W81&amp;$V81&amp;$X81,'EmiFact Stationary'!$C$4:$C$390&amp;'EmiFact Stationary'!$A$4:$A$390&amp;'EmiFact Stationary'!$D$4:$D$390,0),MATCH(AE$8,'EmiFact Stationary'!$E$2:$P$2,0)))</f>
        <v>4</v>
      </c>
      <c r="AF81" s="422" t="str">
        <f t="array" ref="AF81">IF($X81="Average value",AR81,INDEX('EmiFact Stationary'!$E$4:$P$390,MATCH($W81&amp;$V81&amp;$X81,'EmiFact Stationary'!$C$4:$C$390&amp;'EmiFact Stationary'!$A$4:$A$390&amp;'EmiFact Stationary'!$D$4:$D$390,0),MATCH(AF$8,'EmiFact Stationary'!$E$2:$P$2,0)))</f>
        <v>-</v>
      </c>
      <c r="AG81" s="422">
        <f t="array" ref="AG81">IF($X81="Average value",AS81,INDEX('EmiFact Stationary'!$E$4:$P$390,MATCH($W81&amp;$V81&amp;$X81,'EmiFact Stationary'!$C$4:$C$390&amp;'EmiFact Stationary'!$A$4:$A$390&amp;'EmiFact Stationary'!$D$4:$D$390,0),MATCH(AG$8,'EmiFact Stationary'!$E$2:$P$2,0)))</f>
        <v>4.2</v>
      </c>
      <c r="AH81" s="422">
        <f t="array" ref="AH81">IF($X81="Average value",AT81,INDEX('EmiFact Stationary'!$E$4:$P$390,MATCH($W81&amp;$V81&amp;$X81,'EmiFact Stationary'!$C$4:$C$390&amp;'EmiFact Stationary'!$A$4:$A$390&amp;'EmiFact Stationary'!$D$4:$D$390,0),MATCH(AH$8,'EmiFact Stationary'!$E$2:$P$2,0)))</f>
        <v>3.2</v>
      </c>
      <c r="AI81" s="422">
        <f t="array" ref="AI81">IF($X81="Average value",AU81,INDEX('EmiFact Stationary'!$E$4:$P$390,MATCH($W81&amp;$V81&amp;$X81,'EmiFact Stationary'!$C$4:$C$390&amp;'EmiFact Stationary'!$A$4:$A$390&amp;'EmiFact Stationary'!$D$4:$D$390,0),MATCH(AI$8,'EmiFact Stationary'!$E$2:$P$2,0)))</f>
        <v>2.1</v>
      </c>
      <c r="AJ81" s="423">
        <f t="array" ref="AJ81">IF($X81="Average value",AV81,INDEX('EmiFact Stationary'!$E$4:$P$390,MATCH($W81&amp;$V81&amp;$X81,'EmiFact Stationary'!$C$4:$C$390&amp;'EmiFact Stationary'!$A$4:$A$390&amp;'EmiFact Stationary'!$D$4:$D$390,0),MATCH(AJ$8,'EmiFact Stationary'!$E$2:$P$2,0)))</f>
        <v>7.3499999999999996E-2</v>
      </c>
      <c r="AK81" s="422">
        <f>IFERROR(AVERAGEIFS('EmiFact Stationary'!E$4:E$390,'EmiFact Stationary'!$C$4:$C$390,$W81,'EmiFact Stationary'!$A$4:$A$390,$V81),0)</f>
        <v>14</v>
      </c>
      <c r="AL81" s="422">
        <f>IFERROR(AVERAGEIFS('EmiFact Stationary'!F$4:F$390,'EmiFact Stationary'!$C$4:$C$390,$W81,'EmiFact Stationary'!$A$4:$A$390,$V81),0)</f>
        <v>164</v>
      </c>
      <c r="AM81" s="422">
        <f>IFERROR(AVERAGEIFS('EmiFact Stationary'!G$4:G$390,'EmiFact Stationary'!$C$4:$C$390,$W81,'EmiFact Stationary'!$A$4:$A$390,$V81),0)</f>
        <v>0.56000000000000005</v>
      </c>
      <c r="AN81" s="422">
        <f>IFERROR(AVERAGEIFS('EmiFact Stationary'!H$4:H$390,'EmiFact Stationary'!$C$4:$C$390,$W81,'EmiFact Stationary'!$A$4:$A$390,$V81),0)</f>
        <v>30</v>
      </c>
      <c r="AO81" s="422">
        <f>IFERROR(AVERAGEIFS('EmiFact Stationary'!I$4:I$390,'EmiFact Stationary'!$C$4:$C$390,$W81,'EmiFact Stationary'!$A$4:$A$390,$V81),0)</f>
        <v>10</v>
      </c>
      <c r="AP81" s="422">
        <f>IFERROR(AVERAGEIFS('EmiFact Stationary'!J$4:J$390,'EmiFact Stationary'!$C$4:$C$390,$W81,'EmiFact Stationary'!$A$4:$A$390,$V81),0)</f>
        <v>0</v>
      </c>
      <c r="AQ81" s="422">
        <f>IFERROR(AVERAGEIFS('EmiFact Stationary'!K$4:K$390,'EmiFact Stationary'!$C$4:$C$390,$W81,'EmiFact Stationary'!$A$4:$A$390,$V81),0)</f>
        <v>4</v>
      </c>
      <c r="AR81" s="422">
        <f>IFERROR(AVERAGEIFS('EmiFact Stationary'!L$4:L$390,'EmiFact Stationary'!$C$4:$C$390,$W81,'EmiFact Stationary'!$A$4:$A$390,$V81),0)</f>
        <v>0</v>
      </c>
      <c r="AS81" s="422">
        <f>IFERROR(AVERAGEIFS('EmiFact Stationary'!M$4:M$390,'EmiFact Stationary'!$C$4:$C$390,$W81,'EmiFact Stationary'!$A$4:$A$390,$V81),0)</f>
        <v>4.2</v>
      </c>
      <c r="AT81" s="422">
        <f>IFERROR(AVERAGEIFS('EmiFact Stationary'!N$4:N$390,'EmiFact Stationary'!$C$4:$C$390,$W81,'EmiFact Stationary'!$A$4:$A$390,$V81),0)</f>
        <v>3.2</v>
      </c>
      <c r="AU81" s="422">
        <f>IFERROR(AVERAGEIFS('EmiFact Stationary'!O$4:O$390,'EmiFact Stationary'!$C$4:$C$390,$W81,'EmiFact Stationary'!$A$4:$A$390,$V81),0)</f>
        <v>2.1</v>
      </c>
      <c r="AV81" s="423">
        <f>IFERROR(AVERAGEIFS('EmiFact Stationary'!P$4:P$390,'EmiFact Stationary'!$C$4:$C$390,$W81,'EmiFact Stationary'!$A$4:$A$390,$V81),0)</f>
        <v>7.3499999999999996E-2</v>
      </c>
      <c r="AW81" s="419">
        <f t="shared" si="7"/>
        <v>0</v>
      </c>
    </row>
    <row r="82" spans="19:50" ht="12.75" customHeight="1">
      <c r="S82" s="307" t="s">
        <v>910</v>
      </c>
      <c r="T82" s="307" t="s">
        <v>876</v>
      </c>
      <c r="U82" s="307">
        <f t="array" ref="U82">INDEX('EmiFact Stationary'!B68:B454,MATCH(Emis!V82&amp;Emis!W82&amp;Emis!X82,'EmiFact Stationary'!A68:A454&amp;'EmiFact Stationary'!C68:C454&amp;'EmiFact Stationary'!D68:D454,0))</f>
        <v>30900</v>
      </c>
      <c r="V82" s="392" t="s">
        <v>765</v>
      </c>
      <c r="W82" s="307" t="s">
        <v>746</v>
      </c>
      <c r="X82" s="307" t="s">
        <v>746</v>
      </c>
      <c r="Y82" s="425">
        <f t="array" ref="Y82">IF($X82="Average value",AK82,INDEX('EmiFact Stationary'!$E$4:$P$390,MATCH($W82&amp;$V82&amp;$X82,'EmiFact Stationary'!$C$4:$C$390&amp;'EmiFact Stationary'!$A$4:$A$390&amp;'EmiFact Stationary'!$D$4:$D$390,0),MATCH(Y$8,'EmiFact Stationary'!$E$2:$P$2,0)))</f>
        <v>344</v>
      </c>
      <c r="Z82" s="422">
        <f t="array" ref="Z82">IF($X82="Average value",AL82,INDEX('EmiFact Stationary'!$E$4:$P$390,MATCH($W82&amp;$V82&amp;$X82,'EmiFact Stationary'!$C$4:$C$390&amp;'EmiFact Stationary'!$A$4:$A$390&amp;'EmiFact Stationary'!$D$4:$D$390,0),MATCH(Z$8,'EmiFact Stationary'!$E$2:$P$2,0)))</f>
        <v>129</v>
      </c>
      <c r="AA82" s="422">
        <f t="array" ref="AA82">IF($X82="Average value",AM82,INDEX('EmiFact Stationary'!$E$4:$P$390,MATCH($W82&amp;$V82&amp;$X82,'EmiFact Stationary'!$C$4:$C$390&amp;'EmiFact Stationary'!$A$4:$A$390&amp;'EmiFact Stationary'!$D$4:$D$390,0),MATCH(AA$8,'EmiFact Stationary'!$E$2:$P$2,0)))</f>
        <v>0.8</v>
      </c>
      <c r="AB82" s="422">
        <f t="array" ref="AB82">IF($X82="Average value",AN82,INDEX('EmiFact Stationary'!$E$4:$P$390,MATCH($W82&amp;$V82&amp;$X82,'EmiFact Stationary'!$C$4:$C$390&amp;'EmiFact Stationary'!$A$4:$A$390&amp;'EmiFact Stationary'!$D$4:$D$390,0),MATCH(AB$8,'EmiFact Stationary'!$E$2:$P$2,0)))</f>
        <v>1.3</v>
      </c>
      <c r="AC82" s="422">
        <f t="array" ref="AC82">IF($X82="Average value",AO82,INDEX('EmiFact Stationary'!$E$4:$P$390,MATCH($W82&amp;$V82&amp;$X82,'EmiFact Stationary'!$C$4:$C$390&amp;'EmiFact Stationary'!$A$4:$A$390&amp;'EmiFact Stationary'!$D$4:$D$390,0),MATCH(AC$8,'EmiFact Stationary'!$E$2:$P$2,0)))</f>
        <v>2.8</v>
      </c>
      <c r="AD82" s="422">
        <f t="array" ref="AD82">IF($X82="Average value",AP82,INDEX('EmiFact Stationary'!$E$4:$P$390,MATCH($W82&amp;$V82&amp;$X82,'EmiFact Stationary'!$C$4:$C$390&amp;'EmiFact Stationary'!$A$4:$A$390&amp;'EmiFact Stationary'!$D$4:$D$390,0),MATCH(AD$8,'EmiFact Stationary'!$E$2:$P$2,0)))</f>
        <v>79.42</v>
      </c>
      <c r="AE82" s="422">
        <f t="array" ref="AE82">IF($X82="Average value",AQ82,INDEX('EmiFact Stationary'!$E$4:$P$390,MATCH($W82&amp;$V82&amp;$X82,'EmiFact Stationary'!$C$4:$C$390&amp;'EmiFact Stationary'!$A$4:$A$390&amp;'EmiFact Stationary'!$D$4:$D$390,0),MATCH(AE$8,'EmiFact Stationary'!$E$2:$P$2,0)))</f>
        <v>5</v>
      </c>
      <c r="AF82" s="422" t="str">
        <f t="array" ref="AF82">IF($X82="Average value",AR82,INDEX('EmiFact Stationary'!$E$4:$P$390,MATCH($W82&amp;$V82&amp;$X82,'EmiFact Stationary'!$C$4:$C$390&amp;'EmiFact Stationary'!$A$4:$A$390&amp;'EmiFact Stationary'!$D$4:$D$390,0),MATCH(AF$8,'EmiFact Stationary'!$E$2:$P$2,0)))</f>
        <v>-</v>
      </c>
      <c r="AG82" s="422">
        <f t="array" ref="AG82">IF($X82="Average value",AS82,INDEX('EmiFact Stationary'!$E$4:$P$390,MATCH($W82&amp;$V82&amp;$X82,'EmiFact Stationary'!$C$4:$C$390&amp;'EmiFact Stationary'!$A$4:$A$390&amp;'EmiFact Stationary'!$D$4:$D$390,0),MATCH(AG$8,'EmiFact Stationary'!$E$2:$P$2,0)))</f>
        <v>9.5</v>
      </c>
      <c r="AH82" s="422">
        <f t="array" ref="AH82">IF($X82="Average value",AT82,INDEX('EmiFact Stationary'!$E$4:$P$390,MATCH($W82&amp;$V82&amp;$X82,'EmiFact Stationary'!$C$4:$C$390&amp;'EmiFact Stationary'!$A$4:$A$390&amp;'EmiFact Stationary'!$D$4:$D$390,0),MATCH(AH$8,'EmiFact Stationary'!$E$2:$P$2,0)))</f>
        <v>7.1</v>
      </c>
      <c r="AI82" s="422">
        <f t="array" ref="AI82">IF($X82="Average value",AU82,INDEX('EmiFact Stationary'!$E$4:$P$390,MATCH($W82&amp;$V82&amp;$X82,'EmiFact Stationary'!$C$4:$C$390&amp;'EmiFact Stationary'!$A$4:$A$390&amp;'EmiFact Stationary'!$D$4:$D$390,0),MATCH(AI$8,'EmiFact Stationary'!$E$2:$P$2,0)))</f>
        <v>4.8</v>
      </c>
      <c r="AJ82" s="423">
        <f t="array" ref="AJ82">IF($X82="Average value",AV82,INDEX('EmiFact Stationary'!$E$4:$P$390,MATCH($W82&amp;$V82&amp;$X82,'EmiFact Stationary'!$C$4:$C$390&amp;'EmiFact Stationary'!$A$4:$A$390&amp;'EmiFact Stationary'!$D$4:$D$390,0),MATCH(AJ$8,'EmiFact Stationary'!$E$2:$P$2,0)))</f>
        <v>2.6880000000000002</v>
      </c>
      <c r="AK82" s="422">
        <f>IFERROR(AVERAGEIFS('EmiFact Stationary'!E$4:E$390,'EmiFact Stationary'!$C$4:$C$390,$W82,'EmiFact Stationary'!$A$4:$A$390,$V82),0)</f>
        <v>344</v>
      </c>
      <c r="AL82" s="422">
        <f>IFERROR(AVERAGEIFS('EmiFact Stationary'!F$4:F$390,'EmiFact Stationary'!$C$4:$C$390,$W82,'EmiFact Stationary'!$A$4:$A$390,$V82),0)</f>
        <v>129</v>
      </c>
      <c r="AM82" s="422">
        <f>IFERROR(AVERAGEIFS('EmiFact Stationary'!G$4:G$390,'EmiFact Stationary'!$C$4:$C$390,$W82,'EmiFact Stationary'!$A$4:$A$390,$V82),0)</f>
        <v>0.80000000000000016</v>
      </c>
      <c r="AN82" s="422">
        <f>IFERROR(AVERAGEIFS('EmiFact Stationary'!H$4:H$390,'EmiFact Stationary'!$C$4:$C$390,$W82,'EmiFact Stationary'!$A$4:$A$390,$V82),0)</f>
        <v>1.3</v>
      </c>
      <c r="AO82" s="422">
        <f>IFERROR(AVERAGEIFS('EmiFact Stationary'!I$4:I$390,'EmiFact Stationary'!$C$4:$C$390,$W82,'EmiFact Stationary'!$A$4:$A$390,$V82),0)</f>
        <v>2.7999999999999994</v>
      </c>
      <c r="AP82" s="422">
        <f>IFERROR(AVERAGEIFS('EmiFact Stationary'!J$4:J$390,'EmiFact Stationary'!$C$4:$C$390,$W82,'EmiFact Stationary'!$A$4:$A$390,$V82),0)</f>
        <v>79.42</v>
      </c>
      <c r="AQ82" s="422">
        <f>IFERROR(AVERAGEIFS('EmiFact Stationary'!K$4:K$390,'EmiFact Stationary'!$C$4:$C$390,$W82,'EmiFact Stationary'!$A$4:$A$390,$V82),0)</f>
        <v>5</v>
      </c>
      <c r="AR82" s="422">
        <f>IFERROR(AVERAGEIFS('EmiFact Stationary'!L$4:L$390,'EmiFact Stationary'!$C$4:$C$390,$W82,'EmiFact Stationary'!$A$4:$A$390,$V82),0)</f>
        <v>0</v>
      </c>
      <c r="AS82" s="422">
        <f>IFERROR(AVERAGEIFS('EmiFact Stationary'!M$4:M$390,'EmiFact Stationary'!$C$4:$C$390,$W82,'EmiFact Stationary'!$A$4:$A$390,$V82),0)</f>
        <v>9.5</v>
      </c>
      <c r="AT82" s="422">
        <f>IFERROR(AVERAGEIFS('EmiFact Stationary'!N$4:N$390,'EmiFact Stationary'!$C$4:$C$390,$W82,'EmiFact Stationary'!$A$4:$A$390,$V82),0)</f>
        <v>7.0999999999999988</v>
      </c>
      <c r="AU82" s="422">
        <f>IFERROR(AVERAGEIFS('EmiFact Stationary'!O$4:O$390,'EmiFact Stationary'!$C$4:$C$390,$W82,'EmiFact Stationary'!$A$4:$A$390,$V82),0)</f>
        <v>4.8</v>
      </c>
      <c r="AV82" s="423">
        <f>IFERROR(AVERAGEIFS('EmiFact Stationary'!P$4:P$390,'EmiFact Stationary'!$C$4:$C$390,$W82,'EmiFact Stationary'!$A$4:$A$390,$V82),0)</f>
        <v>2.6880000000000002</v>
      </c>
      <c r="AW82" s="419">
        <f t="shared" si="7"/>
        <v>0</v>
      </c>
    </row>
    <row r="83" spans="19:50" ht="12.75" customHeight="1">
      <c r="S83" s="307" t="s">
        <v>910</v>
      </c>
      <c r="T83" s="307" t="s">
        <v>871</v>
      </c>
      <c r="U83" s="307">
        <f t="array" ref="U83">INDEX('EmiFact Stationary'!B69:B455,MATCH(Emis!V83&amp;Emis!W83&amp;Emis!X83,'EmiFact Stationary'!A69:A455&amp;'EmiFact Stationary'!C69:C455&amp;'EmiFact Stationary'!D69:D455,0))</f>
        <v>30900</v>
      </c>
      <c r="V83" s="392" t="s">
        <v>769</v>
      </c>
      <c r="W83" s="307" t="s">
        <v>746</v>
      </c>
      <c r="X83" s="307" t="s">
        <v>746</v>
      </c>
      <c r="Y83" s="425">
        <f t="array" ref="Y83">IF($X83="Average value",AK83,INDEX('EmiFact Stationary'!$E$4:$P$390,MATCH($W83&amp;$V83&amp;$X83,'EmiFact Stationary'!$C$4:$C$390&amp;'EmiFact Stationary'!$A$4:$A$390&amp;'EmiFact Stationary'!$D$4:$D$390,0),MATCH(Y$8,'EmiFact Stationary'!$E$2:$P$2,0)))</f>
        <v>6.7</v>
      </c>
      <c r="Z83" s="422">
        <f t="array" ref="Z83">IF($X83="Average value",AL83,INDEX('EmiFact Stationary'!$E$4:$P$390,MATCH($W83&amp;$V83&amp;$X83,'EmiFact Stationary'!$C$4:$C$390&amp;'EmiFact Stationary'!$A$4:$A$390&amp;'EmiFact Stationary'!$D$4:$D$390,0),MATCH(Z$8,'EmiFact Stationary'!$E$2:$P$2,0)))</f>
        <v>130</v>
      </c>
      <c r="AA83" s="422">
        <f t="array" ref="AA83">IF($X83="Average value",AM83,INDEX('EmiFact Stationary'!$E$4:$P$390,MATCH($W83&amp;$V83&amp;$X83,'EmiFact Stationary'!$C$4:$C$390&amp;'EmiFact Stationary'!$A$4:$A$390&amp;'EmiFact Stationary'!$D$4:$D$390,0),MATCH(AA$8,'EmiFact Stationary'!$E$2:$P$2,0)))</f>
        <v>0.8</v>
      </c>
      <c r="AB83" s="422">
        <f t="array" ref="AB83">IF($X83="Average value",AN83,INDEX('EmiFact Stationary'!$E$4:$P$390,MATCH($W83&amp;$V83&amp;$X83,'EmiFact Stationary'!$C$4:$C$390&amp;'EmiFact Stationary'!$A$4:$A$390&amp;'EmiFact Stationary'!$D$4:$D$390,0),MATCH(AB$8,'EmiFact Stationary'!$E$2:$P$2,0)))</f>
        <v>0.2</v>
      </c>
      <c r="AC83" s="422">
        <f t="array" ref="AC83">IF($X83="Average value",AO83,INDEX('EmiFact Stationary'!$E$4:$P$390,MATCH($W83&amp;$V83&amp;$X83,'EmiFact Stationary'!$C$4:$C$390&amp;'EmiFact Stationary'!$A$4:$A$390&amp;'EmiFact Stationary'!$D$4:$D$390,0),MATCH(AC$8,'EmiFact Stationary'!$E$2:$P$2,0)))</f>
        <v>66</v>
      </c>
      <c r="AD83" s="422">
        <f t="array" ref="AD83">IF($X83="Average value",AP83,INDEX('EmiFact Stationary'!$E$4:$P$390,MATCH($W83&amp;$V83&amp;$X83,'EmiFact Stationary'!$C$4:$C$390&amp;'EmiFact Stationary'!$A$4:$A$390&amp;'EmiFact Stationary'!$D$4:$D$390,0),MATCH(AD$8,'EmiFact Stationary'!$E$2:$P$2,0)))</f>
        <v>74.099999999999994</v>
      </c>
      <c r="AE83" s="422">
        <f t="array" ref="AE83">IF($X83="Average value",AQ83,INDEX('EmiFact Stationary'!$E$4:$P$390,MATCH($W83&amp;$V83&amp;$X83,'EmiFact Stationary'!$C$4:$C$390&amp;'EmiFact Stationary'!$A$4:$A$390&amp;'EmiFact Stationary'!$D$4:$D$390,0),MATCH(AE$8,'EmiFact Stationary'!$E$2:$P$2,0)))</f>
        <v>0.4</v>
      </c>
      <c r="AF83" s="422" t="str">
        <f t="array" ref="AF83">IF($X83="Average value",AR83,INDEX('EmiFact Stationary'!$E$4:$P$390,MATCH($W83&amp;$V83&amp;$X83,'EmiFact Stationary'!$C$4:$C$390&amp;'EmiFact Stationary'!$A$4:$A$390&amp;'EmiFact Stationary'!$D$4:$D$390,0),MATCH(AF$8,'EmiFact Stationary'!$E$2:$P$2,0)))</f>
        <v>-</v>
      </c>
      <c r="AG83" s="422">
        <f t="array" ref="AG83">IF($X83="Average value",AS83,INDEX('EmiFact Stationary'!$E$4:$P$390,MATCH($W83&amp;$V83&amp;$X83,'EmiFact Stationary'!$C$4:$C$390&amp;'EmiFact Stationary'!$A$4:$A$390&amp;'EmiFact Stationary'!$D$4:$D$390,0),MATCH(AG$8,'EmiFact Stationary'!$E$2:$P$2,0)))</f>
        <v>5</v>
      </c>
      <c r="AH83" s="422">
        <f t="array" ref="AH83">IF($X83="Average value",AT83,INDEX('EmiFact Stationary'!$E$4:$P$390,MATCH($W83&amp;$V83&amp;$X83,'EmiFact Stationary'!$C$4:$C$390&amp;'EmiFact Stationary'!$A$4:$A$390&amp;'EmiFact Stationary'!$D$4:$D$390,0),MATCH(AH$8,'EmiFact Stationary'!$E$2:$P$2,0)))</f>
        <v>5</v>
      </c>
      <c r="AI83" s="422">
        <f t="array" ref="AI83">IF($X83="Average value",AU83,INDEX('EmiFact Stationary'!$E$4:$P$390,MATCH($W83&amp;$V83&amp;$X83,'EmiFact Stationary'!$C$4:$C$390&amp;'EmiFact Stationary'!$A$4:$A$390&amp;'EmiFact Stationary'!$D$4:$D$390,0),MATCH(AI$8,'EmiFact Stationary'!$E$2:$P$2,0)))</f>
        <v>5</v>
      </c>
      <c r="AJ83" s="423">
        <f t="array" ref="AJ83">IF($X83="Average value",AV83,INDEX('EmiFact Stationary'!$E$4:$P$390,MATCH($W83&amp;$V83&amp;$X83,'EmiFact Stationary'!$C$4:$C$390&amp;'EmiFact Stationary'!$A$4:$A$390&amp;'EmiFact Stationary'!$D$4:$D$390,0),MATCH(AJ$8,'EmiFact Stationary'!$E$2:$P$2,0)))</f>
        <v>2.8</v>
      </c>
      <c r="AK83" s="422">
        <f>IFERROR(AVERAGEIFS('EmiFact Stationary'!E$4:E$390,'EmiFact Stationary'!$C$4:$C$390,$W83,'EmiFact Stationary'!$A$4:$A$390,$V83),0)</f>
        <v>6.7</v>
      </c>
      <c r="AL83" s="422">
        <f>IFERROR(AVERAGEIFS('EmiFact Stationary'!F$4:F$390,'EmiFact Stationary'!$C$4:$C$390,$W83,'EmiFact Stationary'!$A$4:$A$390,$V83),0)</f>
        <v>312.39999999999998</v>
      </c>
      <c r="AM83" s="422">
        <f>IFERROR(AVERAGEIFS('EmiFact Stationary'!G$4:G$390,'EmiFact Stationary'!$C$4:$C$390,$W83,'EmiFact Stationary'!$A$4:$A$390,$V83),0)</f>
        <v>7.9380000000000006</v>
      </c>
      <c r="AN83" s="422">
        <f>IFERROR(AVERAGEIFS('EmiFact Stationary'!H$4:H$390,'EmiFact Stationary'!$C$4:$C$390,$W83,'EmiFact Stationary'!$A$4:$A$390,$V83),0)</f>
        <v>5.5200000000000005</v>
      </c>
      <c r="AO83" s="422">
        <f>IFERROR(AVERAGEIFS('EmiFact Stationary'!I$4:I$390,'EmiFact Stationary'!$C$4:$C$390,$W83,'EmiFact Stationary'!$A$4:$A$390,$V83),0)</f>
        <v>68.599999999999994</v>
      </c>
      <c r="AP83" s="422">
        <f>IFERROR(AVERAGEIFS('EmiFact Stationary'!J$4:J$390,'EmiFact Stationary'!$C$4:$C$390,$W83,'EmiFact Stationary'!$A$4:$A$390,$V83),0)</f>
        <v>74.099999999999994</v>
      </c>
      <c r="AQ83" s="422">
        <f>IFERROR(AVERAGEIFS('EmiFact Stationary'!K$4:K$390,'EmiFact Stationary'!$C$4:$C$390,$W83,'EmiFact Stationary'!$A$4:$A$390,$V83),0)</f>
        <v>0.78</v>
      </c>
      <c r="AR83" s="422">
        <f>IFERROR(AVERAGEIFS('EmiFact Stationary'!L$4:L$390,'EmiFact Stationary'!$C$4:$C$390,$W83,'EmiFact Stationary'!$A$4:$A$390,$V83),0)</f>
        <v>0</v>
      </c>
      <c r="AS83" s="422">
        <f>IFERROR(AVERAGEIFS('EmiFact Stationary'!M$4:M$390,'EmiFact Stationary'!$C$4:$C$390,$W83,'EmiFact Stationary'!$A$4:$A$390,$V83),0)</f>
        <v>5</v>
      </c>
      <c r="AT83" s="422">
        <f>IFERROR(AVERAGEIFS('EmiFact Stationary'!N$4:N$390,'EmiFact Stationary'!$C$4:$C$390,$W83,'EmiFact Stationary'!$A$4:$A$390,$V83),0)</f>
        <v>5</v>
      </c>
      <c r="AU83" s="422">
        <f>IFERROR(AVERAGEIFS('EmiFact Stationary'!O$4:O$390,'EmiFact Stationary'!$C$4:$C$390,$W83,'EmiFact Stationary'!$A$4:$A$390,$V83),0)</f>
        <v>5</v>
      </c>
      <c r="AV83" s="423">
        <f>IFERROR(AVERAGEIFS('EmiFact Stationary'!P$4:P$390,'EmiFact Stationary'!$C$4:$C$390,$W83,'EmiFact Stationary'!$A$4:$A$390,$V83),0)</f>
        <v>2.7949999999999999</v>
      </c>
      <c r="AW83" s="419">
        <f t="shared" si="7"/>
        <v>-197.83299999999997</v>
      </c>
    </row>
    <row r="84" spans="19:50" ht="12.75" customHeight="1">
      <c r="S84" s="307" t="s">
        <v>910</v>
      </c>
      <c r="T84" s="307" t="s">
        <v>877</v>
      </c>
      <c r="U84" s="307" t="e">
        <f t="array" ref="U84">INDEX('EmiFact Stationary'!B70:B456,MATCH(Emis!V84&amp;Emis!W84&amp;Emis!X84,'EmiFact Stationary'!A70:A456&amp;'EmiFact Stationary'!C70:C456&amp;'EmiFact Stationary'!D70:D456,0))</f>
        <v>#N/A</v>
      </c>
      <c r="V84" s="392" t="s">
        <v>772</v>
      </c>
      <c r="W84" s="307" t="s">
        <v>746</v>
      </c>
      <c r="X84" s="307" t="s">
        <v>874</v>
      </c>
      <c r="Y84" s="425">
        <f t="array" ref="Y84">IF($X84="Average value",AK84,INDEX('EmiFact Stationary'!$E$4:$P$390,MATCH($W84&amp;$V84&amp;$X84,'EmiFact Stationary'!$C$4:$C$390&amp;'EmiFact Stationary'!$A$4:$A$390&amp;'EmiFact Stationary'!$D$4:$D$390,0),MATCH(Y$8,'EmiFact Stationary'!$E$2:$P$2,0)))</f>
        <v>0.3</v>
      </c>
      <c r="Z84" s="422">
        <f t="array" ref="Z84">IF($X84="Average value",AL84,INDEX('EmiFact Stationary'!$E$4:$P$390,MATCH($W84&amp;$V84&amp;$X84,'EmiFact Stationary'!$C$4:$C$390&amp;'EmiFact Stationary'!$A$4:$A$390&amp;'EmiFact Stationary'!$D$4:$D$390,0),MATCH(Z$8,'EmiFact Stationary'!$E$2:$P$2,0)))</f>
        <v>400.66666666666669</v>
      </c>
      <c r="AA84" s="422">
        <f t="array" ref="AA84">IF($X84="Average value",AM84,INDEX('EmiFact Stationary'!$E$4:$P$390,MATCH($W84&amp;$V84&amp;$X84,'EmiFact Stationary'!$C$4:$C$390&amp;'EmiFact Stationary'!$A$4:$A$390&amp;'EmiFact Stationary'!$D$4:$D$390,0),MATCH(AA$8,'EmiFact Stationary'!$E$2:$P$2,0)))</f>
        <v>12.866666666666667</v>
      </c>
      <c r="AB84" s="422">
        <f t="array" ref="AB84">IF($X84="Average value",AN84,INDEX('EmiFact Stationary'!$E$4:$P$390,MATCH($W84&amp;$V84&amp;$X84,'EmiFact Stationary'!$C$4:$C$390&amp;'EmiFact Stationary'!$A$4:$A$390&amp;'EmiFact Stationary'!$D$4:$D$390,0),MATCH(AB$8,'EmiFact Stationary'!$E$2:$P$2,0)))</f>
        <v>9.0666666666666664</v>
      </c>
      <c r="AC84" s="422">
        <f t="array" ref="AC84">IF($X84="Average value",AO84,INDEX('EmiFact Stationary'!$E$4:$P$390,MATCH($W84&amp;$V84&amp;$X84,'EmiFact Stationary'!$C$4:$C$390&amp;'EmiFact Stationary'!$A$4:$A$390&amp;'EmiFact Stationary'!$D$4:$D$390,0),MATCH(AC$8,'EmiFact Stationary'!$E$2:$P$2,0)))</f>
        <v>87.333333333333329</v>
      </c>
      <c r="AD84" s="422">
        <f t="array" ref="AD84">IF($X84="Average value",AP84,INDEX('EmiFact Stationary'!$E$4:$P$390,MATCH($W84&amp;$V84&amp;$X84,'EmiFact Stationary'!$C$4:$C$390&amp;'EmiFact Stationary'!$A$4:$A$390&amp;'EmiFact Stationary'!$D$4:$D$390,0),MATCH(AD$8,'EmiFact Stationary'!$E$2:$P$2,0)))</f>
        <v>70.8</v>
      </c>
      <c r="AE84" s="422">
        <f t="array" ref="AE84">IF($X84="Average value",AQ84,INDEX('EmiFact Stationary'!$E$4:$P$390,MATCH($W84&amp;$V84&amp;$X84,'EmiFact Stationary'!$C$4:$C$390&amp;'EmiFact Stationary'!$A$4:$A$390&amp;'EmiFact Stationary'!$D$4:$D$390,0),MATCH(AE$8,'EmiFact Stationary'!$E$2:$P$2,0)))</f>
        <v>0.96666666666666679</v>
      </c>
      <c r="AF84" s="422">
        <f t="array" ref="AF84">IF($X84="Average value",AR84,INDEX('EmiFact Stationary'!$E$4:$P$390,MATCH($W84&amp;$V84&amp;$X84,'EmiFact Stationary'!$C$4:$C$390&amp;'EmiFact Stationary'!$A$4:$A$390&amp;'EmiFact Stationary'!$D$4:$D$390,0),MATCH(AF$8,'EmiFact Stationary'!$E$2:$P$2,0)))</f>
        <v>0</v>
      </c>
      <c r="AG84" s="422">
        <f t="array" ref="AG84">IF($X84="Average value",AS84,INDEX('EmiFact Stationary'!$E$4:$P$390,MATCH($W84&amp;$V84&amp;$X84,'EmiFact Stationary'!$C$4:$C$390&amp;'EmiFact Stationary'!$A$4:$A$390&amp;'EmiFact Stationary'!$D$4:$D$390,0),MATCH(AG$8,'EmiFact Stationary'!$E$2:$P$2,0)))</f>
        <v>5</v>
      </c>
      <c r="AH84" s="422">
        <f t="array" ref="AH84">IF($X84="Average value",AT84,INDEX('EmiFact Stationary'!$E$4:$P$390,MATCH($W84&amp;$V84&amp;$X84,'EmiFact Stationary'!$C$4:$C$390&amp;'EmiFact Stationary'!$A$4:$A$390&amp;'EmiFact Stationary'!$D$4:$D$390,0),MATCH(AH$8,'EmiFact Stationary'!$E$2:$P$2,0)))</f>
        <v>5</v>
      </c>
      <c r="AI84" s="422">
        <f t="array" ref="AI84">IF($X84="Average value",AU84,INDEX('EmiFact Stationary'!$E$4:$P$390,MATCH($W84&amp;$V84&amp;$X84,'EmiFact Stationary'!$C$4:$C$390&amp;'EmiFact Stationary'!$A$4:$A$390&amp;'EmiFact Stationary'!$D$4:$D$390,0),MATCH(AI$8,'EmiFact Stationary'!$E$2:$P$2,0)))</f>
        <v>5</v>
      </c>
      <c r="AJ84" s="423">
        <f t="array" ref="AJ84">IF($X84="Average value",AV84,INDEX('EmiFact Stationary'!$E$4:$P$390,MATCH($W84&amp;$V84&amp;$X84,'EmiFact Stationary'!$C$4:$C$390&amp;'EmiFact Stationary'!$A$4:$A$390&amp;'EmiFact Stationary'!$D$4:$D$390,0),MATCH(AJ$8,'EmiFact Stationary'!$E$2:$P$2,0)))</f>
        <v>3.1666666666666665</v>
      </c>
      <c r="AK84" s="422">
        <f>IFERROR(AVERAGEIFS('EmiFact Stationary'!E$4:E$390,'EmiFact Stationary'!$C$4:$C$390,$W84,'EmiFact Stationary'!$A$4:$A$390,$V84),0)</f>
        <v>0.3</v>
      </c>
      <c r="AL84" s="422">
        <f>IFERROR(AVERAGEIFS('EmiFact Stationary'!F$4:F$390,'EmiFact Stationary'!$C$4:$C$390,$W84,'EmiFact Stationary'!$A$4:$A$390,$V84),0)</f>
        <v>400.66666666666669</v>
      </c>
      <c r="AM84" s="422">
        <f>IFERROR(AVERAGEIFS('EmiFact Stationary'!G$4:G$390,'EmiFact Stationary'!$C$4:$C$390,$W84,'EmiFact Stationary'!$A$4:$A$390,$V84),0)</f>
        <v>12.866666666666667</v>
      </c>
      <c r="AN84" s="422">
        <f>IFERROR(AVERAGEIFS('EmiFact Stationary'!H$4:H$390,'EmiFact Stationary'!$C$4:$C$390,$W84,'EmiFact Stationary'!$A$4:$A$390,$V84),0)</f>
        <v>9.0666666666666664</v>
      </c>
      <c r="AO84" s="422">
        <f>IFERROR(AVERAGEIFS('EmiFact Stationary'!I$4:I$390,'EmiFact Stationary'!$C$4:$C$390,$W84,'EmiFact Stationary'!$A$4:$A$390,$V84),0)</f>
        <v>87.333333333333329</v>
      </c>
      <c r="AP84" s="422">
        <f>IFERROR(AVERAGEIFS('EmiFact Stationary'!J$4:J$390,'EmiFact Stationary'!$C$4:$C$390,$W84,'EmiFact Stationary'!$A$4:$A$390,$V84),0)</f>
        <v>70.8</v>
      </c>
      <c r="AQ84" s="422">
        <f>IFERROR(AVERAGEIFS('EmiFact Stationary'!K$4:K$390,'EmiFact Stationary'!$C$4:$C$390,$W84,'EmiFact Stationary'!$A$4:$A$390,$V84),0)</f>
        <v>0.96666666666666679</v>
      </c>
      <c r="AR84" s="422">
        <f>IFERROR(AVERAGEIFS('EmiFact Stationary'!L$4:L$390,'EmiFact Stationary'!$C$4:$C$390,$W84,'EmiFact Stationary'!$A$4:$A$390,$V84),0)</f>
        <v>0</v>
      </c>
      <c r="AS84" s="422">
        <f>IFERROR(AVERAGEIFS('EmiFact Stationary'!M$4:M$390,'EmiFact Stationary'!$C$4:$C$390,$W84,'EmiFact Stationary'!$A$4:$A$390,$V84),0)</f>
        <v>5</v>
      </c>
      <c r="AT84" s="422">
        <f>IFERROR(AVERAGEIFS('EmiFact Stationary'!N$4:N$390,'EmiFact Stationary'!$C$4:$C$390,$W84,'EmiFact Stationary'!$A$4:$A$390,$V84),0)</f>
        <v>5</v>
      </c>
      <c r="AU84" s="422">
        <f>IFERROR(AVERAGEIFS('EmiFact Stationary'!O$4:O$390,'EmiFact Stationary'!$C$4:$C$390,$W84,'EmiFact Stationary'!$A$4:$A$390,$V84),0)</f>
        <v>5</v>
      </c>
      <c r="AV84" s="423">
        <f>IFERROR(AVERAGEIFS('EmiFact Stationary'!P$4:P$390,'EmiFact Stationary'!$C$4:$C$390,$W84,'EmiFact Stationary'!$A$4:$A$390,$V84),0)</f>
        <v>3.1666666666666665</v>
      </c>
      <c r="AW84" s="419">
        <f t="shared" si="7"/>
        <v>0</v>
      </c>
      <c r="AX84" s="307" t="s">
        <v>873</v>
      </c>
    </row>
    <row r="85" spans="19:50" ht="12.75" customHeight="1">
      <c r="S85" s="307" t="s">
        <v>910</v>
      </c>
      <c r="T85" s="307" t="s">
        <v>878</v>
      </c>
      <c r="U85" s="307">
        <f t="array" ref="U85">INDEX('EmiFact Stationary'!B71:B457,MATCH(Emis!V85&amp;Emis!W85&amp;Emis!X85,'EmiFact Stationary'!A71:A457&amp;'EmiFact Stationary'!C71:C457&amp;'EmiFact Stationary'!D71:D457,0))</f>
        <v>30900</v>
      </c>
      <c r="V85" s="392" t="s">
        <v>773</v>
      </c>
      <c r="W85" s="307" t="s">
        <v>746</v>
      </c>
      <c r="X85" s="307" t="s">
        <v>746</v>
      </c>
      <c r="Y85" s="425">
        <f t="array" ref="Y85">IF($X85="Average value",AK85,INDEX('EmiFact Stationary'!$E$4:$P$390,MATCH($W85&amp;$V85&amp;$X85,'EmiFact Stationary'!$C$4:$C$390&amp;'EmiFact Stationary'!$A$4:$A$390&amp;'EmiFact Stationary'!$D$4:$D$390,0),MATCH(Y$8,'EmiFact Stationary'!$E$2:$P$2,0)))</f>
        <v>0.43</v>
      </c>
      <c r="Z85" s="422">
        <f t="array" ref="Z85">IF($X85="Average value",AL85,INDEX('EmiFact Stationary'!$E$4:$P$390,MATCH($W85&amp;$V85&amp;$X85,'EmiFact Stationary'!$C$4:$C$390&amp;'EmiFact Stationary'!$A$4:$A$390&amp;'EmiFact Stationary'!$D$4:$D$390,0),MATCH(Z$8,'EmiFact Stationary'!$E$2:$P$2,0)))</f>
        <v>32.020000000000003</v>
      </c>
      <c r="AA85" s="422">
        <f t="array" ref="AA85">IF($X85="Average value",AM85,INDEX('EmiFact Stationary'!$E$4:$P$390,MATCH($W85&amp;$V85&amp;$X85,'EmiFact Stationary'!$C$4:$C$390&amp;'EmiFact Stationary'!$A$4:$A$390&amp;'EmiFact Stationary'!$D$4:$D$390,0),MATCH(AA$8,'EmiFact Stationary'!$E$2:$P$2,0)))</f>
        <v>2</v>
      </c>
      <c r="AB85" s="422">
        <f t="array" ref="AB85">IF($X85="Average value",AN85,INDEX('EmiFact Stationary'!$E$4:$P$390,MATCH($W85&amp;$V85&amp;$X85,'EmiFact Stationary'!$C$4:$C$390&amp;'EmiFact Stationary'!$A$4:$A$390&amp;'EmiFact Stationary'!$D$4:$D$390,0),MATCH(AB$8,'EmiFact Stationary'!$E$2:$P$2,0)))</f>
        <v>1</v>
      </c>
      <c r="AC85" s="422">
        <f t="array" ref="AC85">IF($X85="Average value",AO85,INDEX('EmiFact Stationary'!$E$4:$P$390,MATCH($W85&amp;$V85&amp;$X85,'EmiFact Stationary'!$C$4:$C$390&amp;'EmiFact Stationary'!$A$4:$A$390&amp;'EmiFact Stationary'!$D$4:$D$390,0),MATCH(AC$8,'EmiFact Stationary'!$E$2:$P$2,0)))</f>
        <v>28</v>
      </c>
      <c r="AD85" s="422">
        <f t="array" ref="AD85">IF($X85="Average value",AP85,INDEX('EmiFact Stationary'!$E$4:$P$390,MATCH($W85&amp;$V85&amp;$X85,'EmiFact Stationary'!$C$4:$C$390&amp;'EmiFact Stationary'!$A$4:$A$390&amp;'EmiFact Stationary'!$D$4:$D$390,0),MATCH(AD$8,'EmiFact Stationary'!$E$2:$P$2,0)))</f>
        <v>56.89</v>
      </c>
      <c r="AE85" s="422">
        <f t="array" ref="AE85">IF($X85="Average value",AQ85,INDEX('EmiFact Stationary'!$E$4:$P$390,MATCH($W85&amp;$V85&amp;$X85,'EmiFact Stationary'!$C$4:$C$390&amp;'EmiFact Stationary'!$A$4:$A$390&amp;'EmiFact Stationary'!$D$4:$D$390,0),MATCH(AE$8,'EmiFact Stationary'!$E$2:$P$2,0)))</f>
        <v>1</v>
      </c>
      <c r="AF85" s="422" t="str">
        <f t="array" ref="AF85">IF($X85="Average value",AR85,INDEX('EmiFact Stationary'!$E$4:$P$390,MATCH($W85&amp;$V85&amp;$X85,'EmiFact Stationary'!$C$4:$C$390&amp;'EmiFact Stationary'!$A$4:$A$390&amp;'EmiFact Stationary'!$D$4:$D$390,0),MATCH(AF$8,'EmiFact Stationary'!$E$2:$P$2,0)))</f>
        <v>-</v>
      </c>
      <c r="AG85" s="422">
        <f t="array" ref="AG85">IF($X85="Average value",AS85,INDEX('EmiFact Stationary'!$E$4:$P$390,MATCH($W85&amp;$V85&amp;$X85,'EmiFact Stationary'!$C$4:$C$390&amp;'EmiFact Stationary'!$A$4:$A$390&amp;'EmiFact Stationary'!$D$4:$D$390,0),MATCH(AG$8,'EmiFact Stationary'!$E$2:$P$2,0)))</f>
        <v>0.1</v>
      </c>
      <c r="AH85" s="422">
        <f t="array" ref="AH85">IF($X85="Average value",AT85,INDEX('EmiFact Stationary'!$E$4:$P$390,MATCH($W85&amp;$V85&amp;$X85,'EmiFact Stationary'!$C$4:$C$390&amp;'EmiFact Stationary'!$A$4:$A$390&amp;'EmiFact Stationary'!$D$4:$D$390,0),MATCH(AH$8,'EmiFact Stationary'!$E$2:$P$2,0)))</f>
        <v>0.1</v>
      </c>
      <c r="AI85" s="422">
        <f t="array" ref="AI85">IF($X85="Average value",AU85,INDEX('EmiFact Stationary'!$E$4:$P$390,MATCH($W85&amp;$V85&amp;$X85,'EmiFact Stationary'!$C$4:$C$390&amp;'EmiFact Stationary'!$A$4:$A$390&amp;'EmiFact Stationary'!$D$4:$D$390,0),MATCH(AI$8,'EmiFact Stationary'!$E$2:$P$2,0)))</f>
        <v>0.1</v>
      </c>
      <c r="AJ85" s="423">
        <f t="array" ref="AJ85">IF($X85="Average value",AV85,INDEX('EmiFact Stationary'!$E$4:$P$390,MATCH($W85&amp;$V85&amp;$X85,'EmiFact Stationary'!$C$4:$C$390&amp;'EmiFact Stationary'!$A$4:$A$390&amp;'EmiFact Stationary'!$D$4:$D$390,0),MATCH(AJ$8,'EmiFact Stationary'!$E$2:$P$2,0)))</f>
        <v>4.0000000000000001E-3</v>
      </c>
      <c r="AK85" s="422">
        <f>IFERROR(AVERAGEIFS('EmiFact Stationary'!E$4:E$390,'EmiFact Stationary'!$C$4:$C$390,$W85,'EmiFact Stationary'!$A$4:$A$390,$V85),0)</f>
        <v>0.44399999999999995</v>
      </c>
      <c r="AL85" s="422">
        <f>IFERROR(AVERAGEIFS('EmiFact Stationary'!F$4:F$390,'EmiFact Stationary'!$C$4:$C$390,$W85,'EmiFact Stationary'!$A$4:$A$390,$V85),0)</f>
        <v>55.811999999999998</v>
      </c>
      <c r="AM85" s="422">
        <f>IFERROR(AVERAGEIFS('EmiFact Stationary'!G$4:G$390,'EmiFact Stationary'!$C$4:$C$390,$W85,'EmiFact Stationary'!$A$4:$A$390,$V85),0)</f>
        <v>19.919999999999998</v>
      </c>
      <c r="AN85" s="422">
        <f>IFERROR(AVERAGEIFS('EmiFact Stationary'!H$4:H$390,'EmiFact Stationary'!$C$4:$C$390,$W85,'EmiFact Stationary'!$A$4:$A$390,$V85),0)</f>
        <v>97.14</v>
      </c>
      <c r="AO85" s="422">
        <f>IFERROR(AVERAGEIFS('EmiFact Stationary'!I$4:I$390,'EmiFact Stationary'!$C$4:$C$390,$W85,'EmiFact Stationary'!$A$4:$A$390,$V85),0)</f>
        <v>29.360000000000003</v>
      </c>
      <c r="AP85" s="422">
        <f>IFERROR(AVERAGEIFS('EmiFact Stationary'!J$4:J$390,'EmiFact Stationary'!$C$4:$C$390,$W85,'EmiFact Stationary'!$A$4:$A$390,$V85),0)</f>
        <v>56.89</v>
      </c>
      <c r="AQ85" s="422">
        <f>IFERROR(AVERAGEIFS('EmiFact Stationary'!K$4:K$390,'EmiFact Stationary'!$C$4:$C$390,$W85,'EmiFact Stationary'!$A$4:$A$390,$V85),0)</f>
        <v>0.91600000000000004</v>
      </c>
      <c r="AR85" s="422">
        <f>IFERROR(AVERAGEIFS('EmiFact Stationary'!L$4:L$390,'EmiFact Stationary'!$C$4:$C$390,$W85,'EmiFact Stationary'!$A$4:$A$390,$V85),0)</f>
        <v>0</v>
      </c>
      <c r="AS85" s="422">
        <f>IFERROR(AVERAGEIFS('EmiFact Stationary'!M$4:M$390,'EmiFact Stationary'!$C$4:$C$390,$W85,'EmiFact Stationary'!$A$4:$A$390,$V85),0)</f>
        <v>0.23200000000000004</v>
      </c>
      <c r="AT85" s="422">
        <f>IFERROR(AVERAGEIFS('EmiFact Stationary'!N$4:N$390,'EmiFact Stationary'!$C$4:$C$390,$W85,'EmiFact Stationary'!$A$4:$A$390,$V85),0)</f>
        <v>0.11000000000000001</v>
      </c>
      <c r="AU85" s="422">
        <f>IFERROR(AVERAGEIFS('EmiFact Stationary'!O$4:O$390,'EmiFact Stationary'!$C$4:$C$390,$W85,'EmiFact Stationary'!$A$4:$A$390,$V85),0)</f>
        <v>0.1024</v>
      </c>
      <c r="AV85" s="423">
        <f>IFERROR(AVERAGEIFS('EmiFact Stationary'!P$4:P$390,'EmiFact Stationary'!$C$4:$C$390,$W85,'EmiFact Stationary'!$A$4:$A$390,$V85),0)</f>
        <v>3.46E-3</v>
      </c>
      <c r="AW85" s="419">
        <f t="shared" si="7"/>
        <v>-139.28586000000007</v>
      </c>
    </row>
    <row r="86" spans="19:50" ht="12.75" customHeight="1">
      <c r="S86" s="307" t="s">
        <v>910</v>
      </c>
      <c r="T86" s="307" t="s">
        <v>884</v>
      </c>
      <c r="U86" s="307">
        <f t="array" ref="U86">INDEX('EmiFact Stationary'!B72:B458,MATCH(Emis!V86&amp;Emis!W86&amp;Emis!X86,'EmiFact Stationary'!A72:A458&amp;'EmiFact Stationary'!C72:C458&amp;'EmiFact Stationary'!D72:D458,0))</f>
        <v>30900</v>
      </c>
      <c r="V86" s="392" t="s">
        <v>776</v>
      </c>
      <c r="W86" s="307" t="s">
        <v>746</v>
      </c>
      <c r="X86" s="307" t="s">
        <v>746</v>
      </c>
      <c r="Y86" s="425">
        <f t="array" ref="Y86">IF($X86="Average value",AK86,INDEX('EmiFact Stationary'!$E$4:$P$390,MATCH($W86&amp;$V86&amp;$X86,'EmiFact Stationary'!$C$4:$C$390&amp;'EmiFact Stationary'!$A$4:$A$390&amp;'EmiFact Stationary'!$D$4:$D$390,0),MATCH(Y$8,'EmiFact Stationary'!$E$2:$P$2,0)))</f>
        <v>0.13</v>
      </c>
      <c r="Z86" s="422">
        <f t="array" ref="Z86">IF($X86="Average value",AL86,INDEX('EmiFact Stationary'!$E$4:$P$390,MATCH($W86&amp;$V86&amp;$X86,'EmiFact Stationary'!$C$4:$C$390&amp;'EmiFact Stationary'!$A$4:$A$390&amp;'EmiFact Stationary'!$D$4:$D$390,0),MATCH(Z$8,'EmiFact Stationary'!$E$2:$P$2,0)))</f>
        <v>96</v>
      </c>
      <c r="AA86" s="422">
        <f t="array" ref="AA86">IF($X86="Average value",AM86,INDEX('EmiFact Stationary'!$E$4:$P$390,MATCH($W86&amp;$V86&amp;$X86,'EmiFact Stationary'!$C$4:$C$390&amp;'EmiFact Stationary'!$A$4:$A$390&amp;'EmiFact Stationary'!$D$4:$D$390,0),MATCH(AA$8,'EmiFact Stationary'!$E$2:$P$2,0)))</f>
        <v>0.8</v>
      </c>
      <c r="AB86" s="422">
        <f t="array" ref="AB86">IF($X86="Average value",AN86,INDEX('EmiFact Stationary'!$E$4:$P$390,MATCH($W86&amp;$V86&amp;$X86,'EmiFact Stationary'!$C$4:$C$390&amp;'EmiFact Stationary'!$A$4:$A$390&amp;'EmiFact Stationary'!$D$4:$D$390,0),MATCH(AB$8,'EmiFact Stationary'!$E$2:$P$2,0)))</f>
        <v>1</v>
      </c>
      <c r="AC86" s="422">
        <f t="array" ref="AC86">IF($X86="Average value",AO86,INDEX('EmiFact Stationary'!$E$4:$P$390,MATCH($W86&amp;$V86&amp;$X86,'EmiFact Stationary'!$C$4:$C$390&amp;'EmiFact Stationary'!$A$4:$A$390&amp;'EmiFact Stationary'!$D$4:$D$390,0),MATCH(AC$8,'EmiFact Stationary'!$E$2:$P$2,0)))</f>
        <v>66</v>
      </c>
      <c r="AD86" s="422">
        <f t="array" ref="AD86">IF($X86="Average value",AP86,INDEX('EmiFact Stationary'!$E$4:$P$390,MATCH($W86&amp;$V86&amp;$X86,'EmiFact Stationary'!$C$4:$C$390&amp;'EmiFact Stationary'!$A$4:$A$390&amp;'EmiFact Stationary'!$D$4:$D$390,0),MATCH(AD$8,'EmiFact Stationary'!$E$2:$P$2,0)))</f>
        <v>63.1</v>
      </c>
      <c r="AE86" s="422">
        <f t="array" ref="AE86">IF($X86="Average value",AQ86,INDEX('EmiFact Stationary'!$E$4:$P$390,MATCH($W86&amp;$V86&amp;$X86,'EmiFact Stationary'!$C$4:$C$390&amp;'EmiFact Stationary'!$A$4:$A$390&amp;'EmiFact Stationary'!$D$4:$D$390,0),MATCH(AE$8,'EmiFact Stationary'!$E$2:$P$2,0)))</f>
        <v>0.1</v>
      </c>
      <c r="AF86" s="422" t="str">
        <f t="array" ref="AF86">IF($X86="Average value",AR86,INDEX('EmiFact Stationary'!$E$4:$P$390,MATCH($W86&amp;$V86&amp;$X86,'EmiFact Stationary'!$C$4:$C$390&amp;'EmiFact Stationary'!$A$4:$A$390&amp;'EmiFact Stationary'!$D$4:$D$390,0),MATCH(AF$8,'EmiFact Stationary'!$E$2:$P$2,0)))</f>
        <v>-</v>
      </c>
      <c r="AG86" s="422">
        <f t="array" ref="AG86">IF($X86="Average value",AS86,INDEX('EmiFact Stationary'!$E$4:$P$390,MATCH($W86&amp;$V86&amp;$X86,'EmiFact Stationary'!$C$4:$C$390&amp;'EmiFact Stationary'!$A$4:$A$390&amp;'EmiFact Stationary'!$D$4:$D$390,0),MATCH(AG$8,'EmiFact Stationary'!$E$2:$P$2,0)))</f>
        <v>0.2</v>
      </c>
      <c r="AH86" s="422">
        <f t="array" ref="AH86">IF($X86="Average value",AT86,INDEX('EmiFact Stationary'!$E$4:$P$390,MATCH($W86&amp;$V86&amp;$X86,'EmiFact Stationary'!$C$4:$C$390&amp;'EmiFact Stationary'!$A$4:$A$390&amp;'EmiFact Stationary'!$D$4:$D$390,0),MATCH(AH$8,'EmiFact Stationary'!$E$2:$P$2,0)))</f>
        <v>0.2</v>
      </c>
      <c r="AI86" s="422">
        <f t="array" ref="AI86">IF($X86="Average value",AU86,INDEX('EmiFact Stationary'!$E$4:$P$390,MATCH($W86&amp;$V86&amp;$X86,'EmiFact Stationary'!$C$4:$C$390&amp;'EmiFact Stationary'!$A$4:$A$390&amp;'EmiFact Stationary'!$D$4:$D$390,0),MATCH(AI$8,'EmiFact Stationary'!$E$2:$P$2,0)))</f>
        <v>0.2</v>
      </c>
      <c r="AJ86" s="423">
        <f t="array" ref="AJ86">IF($X86="Average value",AV86,INDEX('EmiFact Stationary'!$E$4:$P$390,MATCH($W86&amp;$V86&amp;$X86,'EmiFact Stationary'!$C$4:$C$390&amp;'EmiFact Stationary'!$A$4:$A$390&amp;'EmiFact Stationary'!$D$4:$D$390,0),MATCH(AJ$8,'EmiFact Stationary'!$E$2:$P$2,0)))</f>
        <v>8.0000000000000002E-3</v>
      </c>
      <c r="AK86" s="422">
        <f>IFERROR(AVERAGEIFS('EmiFact Stationary'!E$4:E$390,'EmiFact Stationary'!$C$4:$C$390,$W86,'EmiFact Stationary'!$A$4:$A$390,$V86),0)</f>
        <v>0.13</v>
      </c>
      <c r="AL86" s="422">
        <f>IFERROR(AVERAGEIFS('EmiFact Stationary'!F$4:F$390,'EmiFact Stationary'!$C$4:$C$390,$W86,'EmiFact Stationary'!$A$4:$A$390,$V86),0)</f>
        <v>96</v>
      </c>
      <c r="AM86" s="422">
        <f>IFERROR(AVERAGEIFS('EmiFact Stationary'!G$4:G$390,'EmiFact Stationary'!$C$4:$C$390,$W86,'EmiFact Stationary'!$A$4:$A$390,$V86),0)</f>
        <v>0.8</v>
      </c>
      <c r="AN86" s="422">
        <f>IFERROR(AVERAGEIFS('EmiFact Stationary'!H$4:H$390,'EmiFact Stationary'!$C$4:$C$390,$W86,'EmiFact Stationary'!$A$4:$A$390,$V86),0)</f>
        <v>1</v>
      </c>
      <c r="AO86" s="422">
        <f>IFERROR(AVERAGEIFS('EmiFact Stationary'!I$4:I$390,'EmiFact Stationary'!$C$4:$C$390,$W86,'EmiFact Stationary'!$A$4:$A$390,$V86),0)</f>
        <v>66</v>
      </c>
      <c r="AP86" s="422">
        <f>IFERROR(AVERAGEIFS('EmiFact Stationary'!J$4:J$390,'EmiFact Stationary'!$C$4:$C$390,$W86,'EmiFact Stationary'!$A$4:$A$390,$V86),0)</f>
        <v>63.1</v>
      </c>
      <c r="AQ86" s="422">
        <f>IFERROR(AVERAGEIFS('EmiFact Stationary'!K$4:K$390,'EmiFact Stationary'!$C$4:$C$390,$W86,'EmiFact Stationary'!$A$4:$A$390,$V86),0)</f>
        <v>0.1</v>
      </c>
      <c r="AR86" s="422">
        <f>IFERROR(AVERAGEIFS('EmiFact Stationary'!L$4:L$390,'EmiFact Stationary'!$C$4:$C$390,$W86,'EmiFact Stationary'!$A$4:$A$390,$V86),0)</f>
        <v>0</v>
      </c>
      <c r="AS86" s="422">
        <f>IFERROR(AVERAGEIFS('EmiFact Stationary'!M$4:M$390,'EmiFact Stationary'!$C$4:$C$390,$W86,'EmiFact Stationary'!$A$4:$A$390,$V86),0)</f>
        <v>0.2</v>
      </c>
      <c r="AT86" s="422">
        <f>IFERROR(AVERAGEIFS('EmiFact Stationary'!N$4:N$390,'EmiFact Stationary'!$C$4:$C$390,$W86,'EmiFact Stationary'!$A$4:$A$390,$V86),0)</f>
        <v>0.2</v>
      </c>
      <c r="AU86" s="422">
        <f>IFERROR(AVERAGEIFS('EmiFact Stationary'!O$4:O$390,'EmiFact Stationary'!$C$4:$C$390,$W86,'EmiFact Stationary'!$A$4:$A$390,$V86),0)</f>
        <v>0.2</v>
      </c>
      <c r="AV86" s="423">
        <f>IFERROR(AVERAGEIFS('EmiFact Stationary'!P$4:P$390,'EmiFact Stationary'!$C$4:$C$390,$W86,'EmiFact Stationary'!$A$4:$A$390,$V86),0)</f>
        <v>8.0000000000000002E-3</v>
      </c>
      <c r="AW86" s="419">
        <f t="shared" si="7"/>
        <v>0</v>
      </c>
    </row>
    <row r="87" spans="19:50" ht="12.75" customHeight="1">
      <c r="S87" s="307" t="s">
        <v>910</v>
      </c>
      <c r="T87" s="307" t="s">
        <v>879</v>
      </c>
      <c r="U87" s="307">
        <f t="array" ref="U87">INDEX('EmiFact Stationary'!B73:B459,MATCH(Emis!V87&amp;Emis!W87&amp;Emis!X87,'EmiFact Stationary'!A73:A459&amp;'EmiFact Stationary'!C73:C459&amp;'EmiFact Stationary'!D73:D459,0))</f>
        <v>30900</v>
      </c>
      <c r="V87" s="392" t="s">
        <v>778</v>
      </c>
      <c r="W87" s="307" t="s">
        <v>746</v>
      </c>
      <c r="X87" s="307" t="s">
        <v>746</v>
      </c>
      <c r="Y87" s="425">
        <f t="array" ref="Y87">IF($X87="Average value",AK87,INDEX('EmiFact Stationary'!$E$4:$P$390,MATCH($W87&amp;$V87&amp;$X87,'EmiFact Stationary'!$C$4:$C$390&amp;'EmiFact Stationary'!$A$4:$A$390&amp;'EmiFact Stationary'!$D$4:$D$390,0),MATCH(Y$8,'EmiFact Stationary'!$E$2:$P$2,0)))</f>
        <v>25</v>
      </c>
      <c r="Z87" s="422">
        <f t="array" ref="Z87">IF($X87="Average value",AL87,INDEX('EmiFact Stationary'!$E$4:$P$390,MATCH($W87&amp;$V87&amp;$X87,'EmiFact Stationary'!$C$4:$C$390&amp;'EmiFact Stationary'!$A$4:$A$390&amp;'EmiFact Stationary'!$D$4:$D$390,0),MATCH(Z$8,'EmiFact Stationary'!$E$2:$P$2,0)))</f>
        <v>28</v>
      </c>
      <c r="AA87" s="422">
        <f t="array" ref="AA87">IF($X87="Average value",AM87,INDEX('EmiFact Stationary'!$E$4:$P$390,MATCH($W87&amp;$V87&amp;$X87,'EmiFact Stationary'!$C$4:$C$390&amp;'EmiFact Stationary'!$A$4:$A$390&amp;'EmiFact Stationary'!$D$4:$D$390,0),MATCH(AA$8,'EmiFact Stationary'!$E$2:$P$2,0)))</f>
        <v>2</v>
      </c>
      <c r="AB87" s="422">
        <f t="array" ref="AB87">IF($X87="Average value",AN87,INDEX('EmiFact Stationary'!$E$4:$P$390,MATCH($W87&amp;$V87&amp;$X87,'EmiFact Stationary'!$C$4:$C$390&amp;'EmiFact Stationary'!$A$4:$A$390&amp;'EmiFact Stationary'!$D$4:$D$390,0),MATCH(AB$8,'EmiFact Stationary'!$E$2:$P$2,0)))</f>
        <v>1</v>
      </c>
      <c r="AC87" s="422">
        <f t="array" ref="AC87">IF($X87="Average value",AO87,INDEX('EmiFact Stationary'!$E$4:$P$390,MATCH($W87&amp;$V87&amp;$X87,'EmiFact Stationary'!$C$4:$C$390&amp;'EmiFact Stationary'!$A$4:$A$390&amp;'EmiFact Stationary'!$D$4:$D$390,0),MATCH(AC$8,'EmiFact Stationary'!$E$2:$P$2,0)))</f>
        <v>36</v>
      </c>
      <c r="AD87" s="422">
        <f t="array" ref="AD87">IF($X87="Average value",AP87,INDEX('EmiFact Stationary'!$E$4:$P$390,MATCH($W87&amp;$V87&amp;$X87,'EmiFact Stationary'!$C$4:$C$390&amp;'EmiFact Stationary'!$A$4:$A$390&amp;'EmiFact Stationary'!$D$4:$D$390,0),MATCH(AD$8,'EmiFact Stationary'!$E$2:$P$2,0)))</f>
        <v>84.1</v>
      </c>
      <c r="AE87" s="422">
        <f t="array" ref="AE87">IF($X87="Average value",AQ87,INDEX('EmiFact Stationary'!$E$4:$P$390,MATCH($W87&amp;$V87&amp;$X87,'EmiFact Stationary'!$C$4:$C$390&amp;'EmiFact Stationary'!$A$4:$A$390&amp;'EmiFact Stationary'!$D$4:$D$390,0),MATCH(AE$8,'EmiFact Stationary'!$E$2:$P$2,0)))</f>
        <v>0.1</v>
      </c>
      <c r="AF87" s="422" t="str">
        <f t="array" ref="AF87">IF($X87="Average value",AR87,INDEX('EmiFact Stationary'!$E$4:$P$390,MATCH($W87&amp;$V87&amp;$X87,'EmiFact Stationary'!$C$4:$C$390&amp;'EmiFact Stationary'!$A$4:$A$390&amp;'EmiFact Stationary'!$D$4:$D$390,0),MATCH(AF$8,'EmiFact Stationary'!$E$2:$P$2,0)))</f>
        <v>-</v>
      </c>
      <c r="AG87" s="422">
        <f t="array" ref="AG87">IF($X87="Average value",AS87,INDEX('EmiFact Stationary'!$E$4:$P$390,MATCH($W87&amp;$V87&amp;$X87,'EmiFact Stationary'!$C$4:$C$390&amp;'EmiFact Stationary'!$A$4:$A$390&amp;'EmiFact Stationary'!$D$4:$D$390,0),MATCH(AG$8,'EmiFact Stationary'!$E$2:$P$2,0)))</f>
        <v>1.5</v>
      </c>
      <c r="AH87" s="422">
        <f t="array" ref="AH87">IF($X87="Average value",AT87,INDEX('EmiFact Stationary'!$E$4:$P$390,MATCH($W87&amp;$V87&amp;$X87,'EmiFact Stationary'!$C$4:$C$390&amp;'EmiFact Stationary'!$A$4:$A$390&amp;'EmiFact Stationary'!$D$4:$D$390,0),MATCH(AH$8,'EmiFact Stationary'!$E$2:$P$2,0)))</f>
        <v>1.5</v>
      </c>
      <c r="AI87" s="422">
        <f t="array" ref="AI87">IF($X87="Average value",AU87,INDEX('EmiFact Stationary'!$E$4:$P$390,MATCH($W87&amp;$V87&amp;$X87,'EmiFact Stationary'!$C$4:$C$390&amp;'EmiFact Stationary'!$A$4:$A$390&amp;'EmiFact Stationary'!$D$4:$D$390,0),MATCH(AI$8,'EmiFact Stationary'!$E$2:$P$2,0)))</f>
        <v>1.5</v>
      </c>
      <c r="AJ87" s="423">
        <f t="array" ref="AJ87">IF($X87="Average value",AV87,INDEX('EmiFact Stationary'!$E$4:$P$390,MATCH($W87&amp;$V87&amp;$X87,'EmiFact Stationary'!$C$4:$C$390&amp;'EmiFact Stationary'!$A$4:$A$390&amp;'EmiFact Stationary'!$D$4:$D$390,0),MATCH(AJ$8,'EmiFact Stationary'!$E$2:$P$2,0)))</f>
        <v>0.42</v>
      </c>
      <c r="AK87" s="422">
        <f>IFERROR(AVERAGEIFS('EmiFact Stationary'!E$4:E$390,'EmiFact Stationary'!$C$4:$C$390,$W87,'EmiFact Stationary'!$A$4:$A$390,$V87),0)</f>
        <v>23.55</v>
      </c>
      <c r="AL87" s="422">
        <f>IFERROR(AVERAGEIFS('EmiFact Stationary'!F$4:F$390,'EmiFact Stationary'!$C$4:$C$390,$W87,'EmiFact Stationary'!$A$4:$A$390,$V87),0)</f>
        <v>72.504999999999995</v>
      </c>
      <c r="AM87" s="422">
        <f>IFERROR(AVERAGEIFS('EmiFact Stationary'!G$4:G$390,'EmiFact Stationary'!$C$4:$C$390,$W87,'EmiFact Stationary'!$A$4:$A$390,$V87),0)</f>
        <v>4</v>
      </c>
      <c r="AN87" s="422">
        <f>IFERROR(AVERAGEIFS('EmiFact Stationary'!H$4:H$390,'EmiFact Stationary'!$C$4:$C$390,$W87,'EmiFact Stationary'!$A$4:$A$390,$V87),0)</f>
        <v>109.25</v>
      </c>
      <c r="AO87" s="422">
        <f>IFERROR(AVERAGEIFS('EmiFact Stationary'!I$4:I$390,'EmiFact Stationary'!$C$4:$C$390,$W87,'EmiFact Stationary'!$A$4:$A$390,$V87),0)</f>
        <v>104.5</v>
      </c>
      <c r="AP87" s="422">
        <f>IFERROR(AVERAGEIFS('EmiFact Stationary'!J$4:J$390,'EmiFact Stationary'!$C$4:$C$390,$W87,'EmiFact Stationary'!$A$4:$A$390,$V87),0)</f>
        <v>84.1</v>
      </c>
      <c r="AQ87" s="422">
        <f>IFERROR(AVERAGEIFS('EmiFact Stationary'!K$4:K$390,'EmiFact Stationary'!$C$4:$C$390,$W87,'EmiFact Stationary'!$A$4:$A$390,$V87),0)</f>
        <v>0.47500000000000003</v>
      </c>
      <c r="AR87" s="422">
        <f>IFERROR(AVERAGEIFS('EmiFact Stationary'!L$4:L$390,'EmiFact Stationary'!$C$4:$C$390,$W87,'EmiFact Stationary'!$A$4:$A$390,$V87),0)</f>
        <v>0</v>
      </c>
      <c r="AS87" s="422">
        <f>IFERROR(AVERAGEIFS('EmiFact Stationary'!M$4:M$390,'EmiFact Stationary'!$C$4:$C$390,$W87,'EmiFact Stationary'!$A$4:$A$390,$V87),0)</f>
        <v>1.7825</v>
      </c>
      <c r="AT87" s="422">
        <f>IFERROR(AVERAGEIFS('EmiFact Stationary'!N$4:N$390,'EmiFact Stationary'!$C$4:$C$390,$W87,'EmiFact Stationary'!$A$4:$A$390,$V87),0)</f>
        <v>1.2377499999999999</v>
      </c>
      <c r="AU87" s="422">
        <f>IFERROR(AVERAGEIFS('EmiFact Stationary'!O$4:O$390,'EmiFact Stationary'!$C$4:$C$390,$W87,'EmiFact Stationary'!$A$4:$A$390,$V87),0)</f>
        <v>1.1765000000000001</v>
      </c>
      <c r="AV87" s="423">
        <f>IFERROR(AVERAGEIFS('EmiFact Stationary'!P$4:P$390,'EmiFact Stationary'!$C$4:$C$390,$W87,'EmiFact Stationary'!$A$4:$A$390,$V87),0)</f>
        <v>0.32941999999999999</v>
      </c>
      <c r="AW87" s="419">
        <f t="shared" si="7"/>
        <v>-221.78617000000006</v>
      </c>
    </row>
    <row r="88" spans="19:50" ht="12.75" customHeight="1">
      <c r="S88" s="307" t="s">
        <v>910</v>
      </c>
      <c r="T88" s="307" t="s">
        <v>885</v>
      </c>
      <c r="U88" s="307">
        <f t="array" ref="U88">INDEX('EmiFact Stationary'!B74:B460,MATCH(Emis!V88&amp;Emis!W88&amp;Emis!X88,'EmiFact Stationary'!A74:A460&amp;'EmiFact Stationary'!C74:C460&amp;'EmiFact Stationary'!D74:D460,0))</f>
        <v>30900</v>
      </c>
      <c r="V88" s="392" t="s">
        <v>780</v>
      </c>
      <c r="W88" s="307" t="s">
        <v>746</v>
      </c>
      <c r="X88" s="307" t="s">
        <v>746</v>
      </c>
      <c r="Y88" s="425">
        <f t="array" ref="Y88">IF($X88="Average value",AK88,INDEX('EmiFact Stationary'!$E$4:$P$390,MATCH($W88&amp;$V88&amp;$X88,'EmiFact Stationary'!$C$4:$C$390&amp;'EmiFact Stationary'!$A$4:$A$390&amp;'EmiFact Stationary'!$D$4:$D$390,0),MATCH(Y$8,'EmiFact Stationary'!$E$2:$P$2,0)))</f>
        <v>0.43</v>
      </c>
      <c r="Z88" s="422">
        <f t="array" ref="Z88">IF($X88="Average value",AL88,INDEX('EmiFact Stationary'!$E$4:$P$390,MATCH($W88&amp;$V88&amp;$X88,'EmiFact Stationary'!$C$4:$C$390&amp;'EmiFact Stationary'!$A$4:$A$390&amp;'EmiFact Stationary'!$D$4:$D$390,0),MATCH(Z$8,'EmiFact Stationary'!$E$2:$P$2,0)))</f>
        <v>32.020000000000003</v>
      </c>
      <c r="AA88" s="422">
        <f t="array" ref="AA88">IF($X88="Average value",AM88,INDEX('EmiFact Stationary'!$E$4:$P$390,MATCH($W88&amp;$V88&amp;$X88,'EmiFact Stationary'!$C$4:$C$390&amp;'EmiFact Stationary'!$A$4:$A$390&amp;'EmiFact Stationary'!$D$4:$D$390,0),MATCH(AA$8,'EmiFact Stationary'!$E$2:$P$2,0)))</f>
        <v>2</v>
      </c>
      <c r="AB88" s="422">
        <f t="array" ref="AB88">IF($X88="Average value",AN88,INDEX('EmiFact Stationary'!$E$4:$P$390,MATCH($W88&amp;$V88&amp;$X88,'EmiFact Stationary'!$C$4:$C$390&amp;'EmiFact Stationary'!$A$4:$A$390&amp;'EmiFact Stationary'!$D$4:$D$390,0),MATCH(AB$8,'EmiFact Stationary'!$E$2:$P$2,0)))</f>
        <v>1</v>
      </c>
      <c r="AC88" s="422">
        <f t="array" ref="AC88">IF($X88="Average value",AO88,INDEX('EmiFact Stationary'!$E$4:$P$390,MATCH($W88&amp;$V88&amp;$X88,'EmiFact Stationary'!$C$4:$C$390&amp;'EmiFact Stationary'!$A$4:$A$390&amp;'EmiFact Stationary'!$D$4:$D$390,0),MATCH(AC$8,'EmiFact Stationary'!$E$2:$P$2,0)))</f>
        <v>28</v>
      </c>
      <c r="AD88" s="422">
        <f t="array" ref="AD88">IF($X88="Average value",AP88,INDEX('EmiFact Stationary'!$E$4:$P$390,MATCH($W88&amp;$V88&amp;$X88,'EmiFact Stationary'!$C$4:$C$390&amp;'EmiFact Stationary'!$A$4:$A$390&amp;'EmiFact Stationary'!$D$4:$D$390,0),MATCH(AD$8,'EmiFact Stationary'!$E$2:$P$2,0)))</f>
        <v>55.55</v>
      </c>
      <c r="AE88" s="422">
        <f t="array" ref="AE88">IF($X88="Average value",AQ88,INDEX('EmiFact Stationary'!$E$4:$P$390,MATCH($W88&amp;$V88&amp;$X88,'EmiFact Stationary'!$C$4:$C$390&amp;'EmiFact Stationary'!$A$4:$A$390&amp;'EmiFact Stationary'!$D$4:$D$390,0),MATCH(AE$8,'EmiFact Stationary'!$E$2:$P$2,0)))</f>
        <v>1</v>
      </c>
      <c r="AF88" s="422" t="str">
        <f t="array" ref="AF88">IF($X88="Average value",AR88,INDEX('EmiFact Stationary'!$E$4:$P$390,MATCH($W88&amp;$V88&amp;$X88,'EmiFact Stationary'!$C$4:$C$390&amp;'EmiFact Stationary'!$A$4:$A$390&amp;'EmiFact Stationary'!$D$4:$D$390,0),MATCH(AF$8,'EmiFact Stationary'!$E$2:$P$2,0)))</f>
        <v>-</v>
      </c>
      <c r="AG88" s="422">
        <f t="array" ref="AG88">IF($X88="Average value",AS88,INDEX('EmiFact Stationary'!$E$4:$P$390,MATCH($W88&amp;$V88&amp;$X88,'EmiFact Stationary'!$C$4:$C$390&amp;'EmiFact Stationary'!$A$4:$A$390&amp;'EmiFact Stationary'!$D$4:$D$390,0),MATCH(AG$8,'EmiFact Stationary'!$E$2:$P$2,0)))</f>
        <v>0.1</v>
      </c>
      <c r="AH88" s="422">
        <f t="array" ref="AH88">IF($X88="Average value",AT88,INDEX('EmiFact Stationary'!$E$4:$P$390,MATCH($W88&amp;$V88&amp;$X88,'EmiFact Stationary'!$C$4:$C$390&amp;'EmiFact Stationary'!$A$4:$A$390&amp;'EmiFact Stationary'!$D$4:$D$390,0),MATCH(AH$8,'EmiFact Stationary'!$E$2:$P$2,0)))</f>
        <v>0.1</v>
      </c>
      <c r="AI88" s="422">
        <f t="array" ref="AI88">IF($X88="Average value",AU88,INDEX('EmiFact Stationary'!$E$4:$P$390,MATCH($W88&amp;$V88&amp;$X88,'EmiFact Stationary'!$C$4:$C$390&amp;'EmiFact Stationary'!$A$4:$A$390&amp;'EmiFact Stationary'!$D$4:$D$390,0),MATCH(AI$8,'EmiFact Stationary'!$E$2:$P$2,0)))</f>
        <v>0.1</v>
      </c>
      <c r="AJ88" s="423">
        <f t="array" ref="AJ88">IF($X88="Average value",AV88,INDEX('EmiFact Stationary'!$E$4:$P$390,MATCH($W88&amp;$V88&amp;$X88,'EmiFact Stationary'!$C$4:$C$390&amp;'EmiFact Stationary'!$A$4:$A$390&amp;'EmiFact Stationary'!$D$4:$D$390,0),MATCH(AJ$8,'EmiFact Stationary'!$E$2:$P$2,0)))</f>
        <v>4.0000000000000001E-3</v>
      </c>
      <c r="AK88" s="422">
        <f>IFERROR(AVERAGEIFS('EmiFact Stationary'!E$4:E$390,'EmiFact Stationary'!$C$4:$C$390,$W88,'EmiFact Stationary'!$A$4:$A$390,$V88),0)</f>
        <v>0.44399999999999995</v>
      </c>
      <c r="AL88" s="422">
        <f>IFERROR(AVERAGEIFS('EmiFact Stationary'!F$4:F$390,'EmiFact Stationary'!$C$4:$C$390,$W88,'EmiFact Stationary'!$A$4:$A$390,$V88),0)</f>
        <v>55.811999999999998</v>
      </c>
      <c r="AM88" s="422">
        <f>IFERROR(AVERAGEIFS('EmiFact Stationary'!G$4:G$390,'EmiFact Stationary'!$C$4:$C$390,$W88,'EmiFact Stationary'!$A$4:$A$390,$V88),0)</f>
        <v>19.919999999999998</v>
      </c>
      <c r="AN88" s="422">
        <f>IFERROR(AVERAGEIFS('EmiFact Stationary'!H$4:H$390,'EmiFact Stationary'!$C$4:$C$390,$W88,'EmiFact Stationary'!$A$4:$A$390,$V88),0)</f>
        <v>97.14</v>
      </c>
      <c r="AO88" s="422">
        <f>IFERROR(AVERAGEIFS('EmiFact Stationary'!I$4:I$390,'EmiFact Stationary'!$C$4:$C$390,$W88,'EmiFact Stationary'!$A$4:$A$390,$V88),0)</f>
        <v>29.360000000000003</v>
      </c>
      <c r="AP88" s="422">
        <f>IFERROR(AVERAGEIFS('EmiFact Stationary'!J$4:J$390,'EmiFact Stationary'!$C$4:$C$390,$W88,'EmiFact Stationary'!$A$4:$A$390,$V88),0)</f>
        <v>55.55</v>
      </c>
      <c r="AQ88" s="422">
        <f>IFERROR(AVERAGEIFS('EmiFact Stationary'!K$4:K$390,'EmiFact Stationary'!$C$4:$C$390,$W88,'EmiFact Stationary'!$A$4:$A$390,$V88),0)</f>
        <v>0.91600000000000004</v>
      </c>
      <c r="AR88" s="422">
        <f>IFERROR(AVERAGEIFS('EmiFact Stationary'!L$4:L$390,'EmiFact Stationary'!$C$4:$C$390,$W88,'EmiFact Stationary'!$A$4:$A$390,$V88),0)</f>
        <v>0</v>
      </c>
      <c r="AS88" s="422">
        <f>IFERROR(AVERAGEIFS('EmiFact Stationary'!M$4:M$390,'EmiFact Stationary'!$C$4:$C$390,$W88,'EmiFact Stationary'!$A$4:$A$390,$V88),0)</f>
        <v>0.23200000000000004</v>
      </c>
      <c r="AT88" s="422">
        <f>IFERROR(AVERAGEIFS('EmiFact Stationary'!N$4:N$390,'EmiFact Stationary'!$C$4:$C$390,$W88,'EmiFact Stationary'!$A$4:$A$390,$V88),0)</f>
        <v>0.11000000000000001</v>
      </c>
      <c r="AU88" s="422">
        <f>IFERROR(AVERAGEIFS('EmiFact Stationary'!O$4:O$390,'EmiFact Stationary'!$C$4:$C$390,$W88,'EmiFact Stationary'!$A$4:$A$390,$V88),0)</f>
        <v>0.1024</v>
      </c>
      <c r="AV88" s="423">
        <f>IFERROR(AVERAGEIFS('EmiFact Stationary'!P$4:P$390,'EmiFact Stationary'!$C$4:$C$390,$W88,'EmiFact Stationary'!$A$4:$A$390,$V88),0)</f>
        <v>3.46E-3</v>
      </c>
      <c r="AW88" s="419">
        <f t="shared" si="7"/>
        <v>-139.28586000000007</v>
      </c>
    </row>
    <row r="89" spans="19:50" ht="12.75" customHeight="1">
      <c r="S89" s="307" t="s">
        <v>891</v>
      </c>
      <c r="T89" s="307" t="s">
        <v>880</v>
      </c>
      <c r="U89" s="307">
        <f t="array" ref="U89">INDEX('EmiFact Stationary'!B75:B461,MATCH(Emis!V89&amp;Emis!W89&amp;Emis!X89,'EmiFact Stationary'!A75:A461&amp;'EmiFact Stationary'!C75:C461&amp;'EmiFact Stationary'!D75:D461,0))</f>
        <v>30400</v>
      </c>
      <c r="V89" s="307" t="s">
        <v>761</v>
      </c>
      <c r="W89" s="307" t="s">
        <v>741</v>
      </c>
      <c r="X89" s="307" t="s">
        <v>741</v>
      </c>
      <c r="Y89" s="425">
        <f t="array" ref="Y89">IF($X89="Average value",AK89,INDEX('EmiFact Stationary'!$E$4:$P$390,MATCH($W89&amp;$V89&amp;$X89,'EmiFact Stationary'!$C$4:$C$390&amp;'EmiFact Stationary'!$A$4:$A$390&amp;'EmiFact Stationary'!$D$4:$D$390,0),MATCH(Y$8,'EmiFact Stationary'!$E$2:$P$2,0)))</f>
        <v>14</v>
      </c>
      <c r="Z89" s="422">
        <f t="array" ref="Z89">IF($X89="Average value",AL89,INDEX('EmiFact Stationary'!$E$4:$P$390,MATCH($W89&amp;$V89&amp;$X89,'EmiFact Stationary'!$C$4:$C$390&amp;'EmiFact Stationary'!$A$4:$A$390&amp;'EmiFact Stationary'!$D$4:$D$390,0),MATCH(Z$8,'EmiFact Stationary'!$E$2:$P$2,0)))</f>
        <v>164</v>
      </c>
      <c r="AA89" s="422">
        <f t="array" ref="AA89">IF($X89="Average value",AM89,INDEX('EmiFact Stationary'!$E$4:$P$390,MATCH($W89&amp;$V89&amp;$X89,'EmiFact Stationary'!$C$4:$C$390&amp;'EmiFact Stationary'!$A$4:$A$390&amp;'EmiFact Stationary'!$D$4:$D$390,0),MATCH(AA$8,'EmiFact Stationary'!$E$2:$P$2,0)))</f>
        <v>0.56000000000000005</v>
      </c>
      <c r="AB89" s="422">
        <f t="array" ref="AB89">IF($X89="Average value",AN89,INDEX('EmiFact Stationary'!$E$4:$P$390,MATCH($W89&amp;$V89&amp;$X89,'EmiFact Stationary'!$C$4:$C$390&amp;'EmiFact Stationary'!$A$4:$A$390&amp;'EmiFact Stationary'!$D$4:$D$390,0),MATCH(AB$8,'EmiFact Stationary'!$E$2:$P$2,0)))</f>
        <v>30</v>
      </c>
      <c r="AC89" s="422">
        <f t="array" ref="AC89">IF($X89="Average value",AO89,INDEX('EmiFact Stationary'!$E$4:$P$390,MATCH($W89&amp;$V89&amp;$X89,'EmiFact Stationary'!$C$4:$C$390&amp;'EmiFact Stationary'!$A$4:$A$390&amp;'EmiFact Stationary'!$D$4:$D$390,0),MATCH(AC$8,'EmiFact Stationary'!$E$2:$P$2,0)))</f>
        <v>10</v>
      </c>
      <c r="AD89" s="422" t="str">
        <f t="array" ref="AD89">IF($X89="Average value",AP89,INDEX('EmiFact Stationary'!$E$4:$P$390,MATCH($W89&amp;$V89&amp;$X89,'EmiFact Stationary'!$C$4:$C$390&amp;'EmiFact Stationary'!$A$4:$A$390&amp;'EmiFact Stationary'!$D$4:$D$390,0),MATCH(AD$8,'EmiFact Stationary'!$E$2:$P$2,0)))</f>
        <v>63.3 + 42.5</v>
      </c>
      <c r="AE89" s="422">
        <f t="array" ref="AE89">IF($X89="Average value",AQ89,INDEX('EmiFact Stationary'!$E$4:$P$390,MATCH($W89&amp;$V89&amp;$X89,'EmiFact Stationary'!$C$4:$C$390&amp;'EmiFact Stationary'!$A$4:$A$390&amp;'EmiFact Stationary'!$D$4:$D$390,0),MATCH(AE$8,'EmiFact Stationary'!$E$2:$P$2,0)))</f>
        <v>4</v>
      </c>
      <c r="AF89" s="422" t="str">
        <f t="array" ref="AF89">IF($X89="Average value",AR89,INDEX('EmiFact Stationary'!$E$4:$P$390,MATCH($W89&amp;$V89&amp;$X89,'EmiFact Stationary'!$C$4:$C$390&amp;'EmiFact Stationary'!$A$4:$A$390&amp;'EmiFact Stationary'!$D$4:$D$390,0),MATCH(AF$8,'EmiFact Stationary'!$E$2:$P$2,0)))</f>
        <v>-</v>
      </c>
      <c r="AG89" s="422">
        <f t="array" ref="AG89">IF($X89="Average value",AS89,INDEX('EmiFact Stationary'!$E$4:$P$390,MATCH($W89&amp;$V89&amp;$X89,'EmiFact Stationary'!$C$4:$C$390&amp;'EmiFact Stationary'!$A$4:$A$390&amp;'EmiFact Stationary'!$D$4:$D$390,0),MATCH(AG$8,'EmiFact Stationary'!$E$2:$P$2,0)))</f>
        <v>4.2</v>
      </c>
      <c r="AH89" s="422">
        <f t="array" ref="AH89">IF($X89="Average value",AT89,INDEX('EmiFact Stationary'!$E$4:$P$390,MATCH($W89&amp;$V89&amp;$X89,'EmiFact Stationary'!$C$4:$C$390&amp;'EmiFact Stationary'!$A$4:$A$390&amp;'EmiFact Stationary'!$D$4:$D$390,0),MATCH(AH$8,'EmiFact Stationary'!$E$2:$P$2,0)))</f>
        <v>3.2</v>
      </c>
      <c r="AI89" s="422">
        <f t="array" ref="AI89">IF($X89="Average value",AU89,INDEX('EmiFact Stationary'!$E$4:$P$390,MATCH($W89&amp;$V89&amp;$X89,'EmiFact Stationary'!$C$4:$C$390&amp;'EmiFact Stationary'!$A$4:$A$390&amp;'EmiFact Stationary'!$D$4:$D$390,0),MATCH(AI$8,'EmiFact Stationary'!$E$2:$P$2,0)))</f>
        <v>2.1</v>
      </c>
      <c r="AJ89" s="423">
        <f t="array" ref="AJ89">IF($X89="Average value",AV89,INDEX('EmiFact Stationary'!$E$4:$P$390,MATCH($W89&amp;$V89&amp;$X89,'EmiFact Stationary'!$C$4:$C$390&amp;'EmiFact Stationary'!$A$4:$A$390&amp;'EmiFact Stationary'!$D$4:$D$390,0),MATCH(AJ$8,'EmiFact Stationary'!$E$2:$P$2,0)))</f>
        <v>7.3499999999999996E-2</v>
      </c>
      <c r="AK89" s="422">
        <f>IFERROR(AVERAGEIFS('EmiFact Stationary'!E$4:E$390,'EmiFact Stationary'!$C$4:$C$390,$W89,'EmiFact Stationary'!$A$4:$A$390,$V89),0)</f>
        <v>14</v>
      </c>
      <c r="AL89" s="422">
        <f>IFERROR(AVERAGEIFS('EmiFact Stationary'!F$4:F$390,'EmiFact Stationary'!$C$4:$C$390,$W89,'EmiFact Stationary'!$A$4:$A$390,$V89),0)</f>
        <v>164</v>
      </c>
      <c r="AM89" s="422">
        <f>IFERROR(AVERAGEIFS('EmiFact Stationary'!G$4:G$390,'EmiFact Stationary'!$C$4:$C$390,$W89,'EmiFact Stationary'!$A$4:$A$390,$V89),0)</f>
        <v>0.56000000000000005</v>
      </c>
      <c r="AN89" s="422">
        <f>IFERROR(AVERAGEIFS('EmiFact Stationary'!H$4:H$390,'EmiFact Stationary'!$C$4:$C$390,$W89,'EmiFact Stationary'!$A$4:$A$390,$V89),0)</f>
        <v>30</v>
      </c>
      <c r="AO89" s="422">
        <f>IFERROR(AVERAGEIFS('EmiFact Stationary'!I$4:I$390,'EmiFact Stationary'!$C$4:$C$390,$W89,'EmiFact Stationary'!$A$4:$A$390,$V89),0)</f>
        <v>10</v>
      </c>
      <c r="AP89" s="422">
        <f>IFERROR(AVERAGEIFS('EmiFact Stationary'!J$4:J$390,'EmiFact Stationary'!$C$4:$C$390,$W89,'EmiFact Stationary'!$A$4:$A$390,$V89),0)</f>
        <v>0</v>
      </c>
      <c r="AQ89" s="422">
        <f>IFERROR(AVERAGEIFS('EmiFact Stationary'!K$4:K$390,'EmiFact Stationary'!$C$4:$C$390,$W89,'EmiFact Stationary'!$A$4:$A$390,$V89),0)</f>
        <v>4</v>
      </c>
      <c r="AR89" s="422">
        <f>IFERROR(AVERAGEIFS('EmiFact Stationary'!L$4:L$390,'EmiFact Stationary'!$C$4:$C$390,$W89,'EmiFact Stationary'!$A$4:$A$390,$V89),0)</f>
        <v>0</v>
      </c>
      <c r="AS89" s="422">
        <f>IFERROR(AVERAGEIFS('EmiFact Stationary'!M$4:M$390,'EmiFact Stationary'!$C$4:$C$390,$W89,'EmiFact Stationary'!$A$4:$A$390,$V89),0)</f>
        <v>4.2</v>
      </c>
      <c r="AT89" s="422">
        <f>IFERROR(AVERAGEIFS('EmiFact Stationary'!N$4:N$390,'EmiFact Stationary'!$C$4:$C$390,$W89,'EmiFact Stationary'!$A$4:$A$390,$V89),0)</f>
        <v>3.2</v>
      </c>
      <c r="AU89" s="422">
        <f>IFERROR(AVERAGEIFS('EmiFact Stationary'!O$4:O$390,'EmiFact Stationary'!$C$4:$C$390,$W89,'EmiFact Stationary'!$A$4:$A$390,$V89),0)</f>
        <v>2.1</v>
      </c>
      <c r="AV89" s="423">
        <f>IFERROR(AVERAGEIFS('EmiFact Stationary'!P$4:P$390,'EmiFact Stationary'!$C$4:$C$390,$W89,'EmiFact Stationary'!$A$4:$A$390,$V89),0)</f>
        <v>7.3499999999999996E-2</v>
      </c>
      <c r="AW89" s="419">
        <f t="shared" si="7"/>
        <v>0</v>
      </c>
    </row>
    <row r="90" spans="19:50" ht="12.75" customHeight="1">
      <c r="S90" s="307" t="s">
        <v>891</v>
      </c>
      <c r="T90" s="307" t="s">
        <v>876</v>
      </c>
      <c r="U90" s="307">
        <f t="array" ref="U90">INDEX('EmiFact Stationary'!B76:B462,MATCH(Emis!V90&amp;Emis!W90&amp;Emis!X90,'EmiFact Stationary'!A76:A462&amp;'EmiFact Stationary'!C76:C462&amp;'EmiFact Stationary'!D76:D462,0))</f>
        <v>30400</v>
      </c>
      <c r="V90" s="307" t="s">
        <v>765</v>
      </c>
      <c r="W90" s="307" t="s">
        <v>741</v>
      </c>
      <c r="X90" s="307" t="s">
        <v>741</v>
      </c>
      <c r="Y90" s="425">
        <f t="array" ref="Y90">IF($X90="Average value",AK90,INDEX('EmiFact Stationary'!$E$4:$P$390,MATCH($W90&amp;$V90&amp;$X90,'EmiFact Stationary'!$C$4:$C$390&amp;'EmiFact Stationary'!$A$4:$A$390&amp;'EmiFact Stationary'!$D$4:$D$390,0),MATCH(Y$8,'EmiFact Stationary'!$E$2:$P$2,0)))</f>
        <v>344</v>
      </c>
      <c r="Z90" s="422">
        <f t="array" ref="Z90">IF($X90="Average value",AL90,INDEX('EmiFact Stationary'!$E$4:$P$390,MATCH($W90&amp;$V90&amp;$X90,'EmiFact Stationary'!$C$4:$C$390&amp;'EmiFact Stationary'!$A$4:$A$390&amp;'EmiFact Stationary'!$D$4:$D$390,0),MATCH(Z$8,'EmiFact Stationary'!$E$2:$P$2,0)))</f>
        <v>129</v>
      </c>
      <c r="AA90" s="422">
        <f t="array" ref="AA90">IF($X90="Average value",AM90,INDEX('EmiFact Stationary'!$E$4:$P$390,MATCH($W90&amp;$V90&amp;$X90,'EmiFact Stationary'!$C$4:$C$390&amp;'EmiFact Stationary'!$A$4:$A$390&amp;'EmiFact Stationary'!$D$4:$D$390,0),MATCH(AA$8,'EmiFact Stationary'!$E$2:$P$2,0)))</f>
        <v>0.8</v>
      </c>
      <c r="AB90" s="422">
        <f t="array" ref="AB90">IF($X90="Average value",AN90,INDEX('EmiFact Stationary'!$E$4:$P$390,MATCH($W90&amp;$V90&amp;$X90,'EmiFact Stationary'!$C$4:$C$390&amp;'EmiFact Stationary'!$A$4:$A$390&amp;'EmiFact Stationary'!$D$4:$D$390,0),MATCH(AB$8,'EmiFact Stationary'!$E$2:$P$2,0)))</f>
        <v>1.3</v>
      </c>
      <c r="AC90" s="422">
        <f t="array" ref="AC90">IF($X90="Average value",AO90,INDEX('EmiFact Stationary'!$E$4:$P$390,MATCH($W90&amp;$V90&amp;$X90,'EmiFact Stationary'!$C$4:$C$390&amp;'EmiFact Stationary'!$A$4:$A$390&amp;'EmiFact Stationary'!$D$4:$D$390,0),MATCH(AC$8,'EmiFact Stationary'!$E$2:$P$2,0)))</f>
        <v>2.8</v>
      </c>
      <c r="AD90" s="422">
        <f t="array" ref="AD90">IF($X90="Average value",AP90,INDEX('EmiFact Stationary'!$E$4:$P$390,MATCH($W90&amp;$V90&amp;$X90,'EmiFact Stationary'!$C$4:$C$390&amp;'EmiFact Stationary'!$A$4:$A$390&amp;'EmiFact Stationary'!$D$4:$D$390,0),MATCH(AD$8,'EmiFact Stationary'!$E$2:$P$2,0)))</f>
        <v>79.42</v>
      </c>
      <c r="AE90" s="422">
        <f t="array" ref="AE90">IF($X90="Average value",AQ90,INDEX('EmiFact Stationary'!$E$4:$P$390,MATCH($W90&amp;$V90&amp;$X90,'EmiFact Stationary'!$C$4:$C$390&amp;'EmiFact Stationary'!$A$4:$A$390&amp;'EmiFact Stationary'!$D$4:$D$390,0),MATCH(AE$8,'EmiFact Stationary'!$E$2:$P$2,0)))</f>
        <v>5</v>
      </c>
      <c r="AF90" s="422" t="str">
        <f t="array" ref="AF90">IF($X90="Average value",AR90,INDEX('EmiFact Stationary'!$E$4:$P$390,MATCH($W90&amp;$V90&amp;$X90,'EmiFact Stationary'!$C$4:$C$390&amp;'EmiFact Stationary'!$A$4:$A$390&amp;'EmiFact Stationary'!$D$4:$D$390,0),MATCH(AF$8,'EmiFact Stationary'!$E$2:$P$2,0)))</f>
        <v>-</v>
      </c>
      <c r="AG90" s="422">
        <f t="array" ref="AG90">IF($X90="Average value",AS90,INDEX('EmiFact Stationary'!$E$4:$P$390,MATCH($W90&amp;$V90&amp;$X90,'EmiFact Stationary'!$C$4:$C$390&amp;'EmiFact Stationary'!$A$4:$A$390&amp;'EmiFact Stationary'!$D$4:$D$390,0),MATCH(AG$8,'EmiFact Stationary'!$E$2:$P$2,0)))</f>
        <v>9.5</v>
      </c>
      <c r="AH90" s="422">
        <f t="array" ref="AH90">IF($X90="Average value",AT90,INDEX('EmiFact Stationary'!$E$4:$P$390,MATCH($W90&amp;$V90&amp;$X90,'EmiFact Stationary'!$C$4:$C$390&amp;'EmiFact Stationary'!$A$4:$A$390&amp;'EmiFact Stationary'!$D$4:$D$390,0),MATCH(AH$8,'EmiFact Stationary'!$E$2:$P$2,0)))</f>
        <v>7.1</v>
      </c>
      <c r="AI90" s="422">
        <f t="array" ref="AI90">IF($X90="Average value",AU90,INDEX('EmiFact Stationary'!$E$4:$P$390,MATCH($W90&amp;$V90&amp;$X90,'EmiFact Stationary'!$C$4:$C$390&amp;'EmiFact Stationary'!$A$4:$A$390&amp;'EmiFact Stationary'!$D$4:$D$390,0),MATCH(AI$8,'EmiFact Stationary'!$E$2:$P$2,0)))</f>
        <v>4.8</v>
      </c>
      <c r="AJ90" s="423">
        <f t="array" ref="AJ90">IF($X90="Average value",AV90,INDEX('EmiFact Stationary'!$E$4:$P$390,MATCH($W90&amp;$V90&amp;$X90,'EmiFact Stationary'!$C$4:$C$390&amp;'EmiFact Stationary'!$A$4:$A$390&amp;'EmiFact Stationary'!$D$4:$D$390,0),MATCH(AJ$8,'EmiFact Stationary'!$E$2:$P$2,0)))</f>
        <v>2.6880000000000002</v>
      </c>
      <c r="AK90" s="422">
        <f>IFERROR(AVERAGEIFS('EmiFact Stationary'!E$4:E$390,'EmiFact Stationary'!$C$4:$C$390,$W90,'EmiFact Stationary'!$A$4:$A$390,$V90),0)</f>
        <v>344</v>
      </c>
      <c r="AL90" s="422">
        <f>IFERROR(AVERAGEIFS('EmiFact Stationary'!F$4:F$390,'EmiFact Stationary'!$C$4:$C$390,$W90,'EmiFact Stationary'!$A$4:$A$390,$V90),0)</f>
        <v>129</v>
      </c>
      <c r="AM90" s="422">
        <f>IFERROR(AVERAGEIFS('EmiFact Stationary'!G$4:G$390,'EmiFact Stationary'!$C$4:$C$390,$W90,'EmiFact Stationary'!$A$4:$A$390,$V90),0)</f>
        <v>0.8</v>
      </c>
      <c r="AN90" s="422">
        <f>IFERROR(AVERAGEIFS('EmiFact Stationary'!H$4:H$390,'EmiFact Stationary'!$C$4:$C$390,$W90,'EmiFact Stationary'!$A$4:$A$390,$V90),0)</f>
        <v>1.3</v>
      </c>
      <c r="AO90" s="422">
        <f>IFERROR(AVERAGEIFS('EmiFact Stationary'!I$4:I$390,'EmiFact Stationary'!$C$4:$C$390,$W90,'EmiFact Stationary'!$A$4:$A$390,$V90),0)</f>
        <v>2.8</v>
      </c>
      <c r="AP90" s="422">
        <f>IFERROR(AVERAGEIFS('EmiFact Stationary'!J$4:J$390,'EmiFact Stationary'!$C$4:$C$390,$W90,'EmiFact Stationary'!$A$4:$A$390,$V90),0)</f>
        <v>79.42</v>
      </c>
      <c r="AQ90" s="422">
        <f>IFERROR(AVERAGEIFS('EmiFact Stationary'!K$4:K$390,'EmiFact Stationary'!$C$4:$C$390,$W90,'EmiFact Stationary'!$A$4:$A$390,$V90),0)</f>
        <v>5</v>
      </c>
      <c r="AR90" s="422">
        <f>IFERROR(AVERAGEIFS('EmiFact Stationary'!L$4:L$390,'EmiFact Stationary'!$C$4:$C$390,$W90,'EmiFact Stationary'!$A$4:$A$390,$V90),0)</f>
        <v>0</v>
      </c>
      <c r="AS90" s="422">
        <f>IFERROR(AVERAGEIFS('EmiFact Stationary'!M$4:M$390,'EmiFact Stationary'!$C$4:$C$390,$W90,'EmiFact Stationary'!$A$4:$A$390,$V90),0)</f>
        <v>9.5</v>
      </c>
      <c r="AT90" s="422">
        <f>IFERROR(AVERAGEIFS('EmiFact Stationary'!N$4:N$390,'EmiFact Stationary'!$C$4:$C$390,$W90,'EmiFact Stationary'!$A$4:$A$390,$V90),0)</f>
        <v>7.1</v>
      </c>
      <c r="AU90" s="422">
        <f>IFERROR(AVERAGEIFS('EmiFact Stationary'!O$4:O$390,'EmiFact Stationary'!$C$4:$C$390,$W90,'EmiFact Stationary'!$A$4:$A$390,$V90),0)</f>
        <v>4.8</v>
      </c>
      <c r="AV90" s="423">
        <f>IFERROR(AVERAGEIFS('EmiFact Stationary'!P$4:P$390,'EmiFact Stationary'!$C$4:$C$390,$W90,'EmiFact Stationary'!$A$4:$A$390,$V90),0)</f>
        <v>2.6880000000000002</v>
      </c>
      <c r="AW90" s="419">
        <f t="shared" si="7"/>
        <v>0</v>
      </c>
    </row>
    <row r="91" spans="19:50" ht="12.75" customHeight="1">
      <c r="S91" s="307" t="s">
        <v>891</v>
      </c>
      <c r="T91" s="307" t="s">
        <v>871</v>
      </c>
      <c r="U91" s="307">
        <f t="array" ref="U91">INDEX('EmiFact Stationary'!B77:B463,MATCH(Emis!V91&amp;Emis!W91&amp;Emis!X91,'EmiFact Stationary'!A77:A463&amp;'EmiFact Stationary'!C77:C463&amp;'EmiFact Stationary'!D77:D463,0))</f>
        <v>30400</v>
      </c>
      <c r="V91" s="307" t="s">
        <v>769</v>
      </c>
      <c r="W91" s="307" t="s">
        <v>741</v>
      </c>
      <c r="X91" s="307" t="s">
        <v>741</v>
      </c>
      <c r="Y91" s="425">
        <f t="array" ref="Y91">IF($X91="Average value",AK91,INDEX('EmiFact Stationary'!$E$4:$P$390,MATCH($W91&amp;$V91&amp;$X91,'EmiFact Stationary'!$C$4:$C$390&amp;'EmiFact Stationary'!$A$4:$A$390&amp;'EmiFact Stationary'!$D$4:$D$390,0),MATCH(Y$8,'EmiFact Stationary'!$E$2:$P$2,0)))</f>
        <v>6.7</v>
      </c>
      <c r="Z91" s="422">
        <f t="array" ref="Z91">IF($X91="Average value",AL91,INDEX('EmiFact Stationary'!$E$4:$P$390,MATCH($W91&amp;$V91&amp;$X91,'EmiFact Stationary'!$C$4:$C$390&amp;'EmiFact Stationary'!$A$4:$A$390&amp;'EmiFact Stationary'!$D$4:$D$390,0),MATCH(Z$8,'EmiFact Stationary'!$E$2:$P$2,0)))</f>
        <v>130</v>
      </c>
      <c r="AA91" s="422">
        <f t="array" ref="AA91">IF($X91="Average value",AM91,INDEX('EmiFact Stationary'!$E$4:$P$390,MATCH($W91&amp;$V91&amp;$X91,'EmiFact Stationary'!$C$4:$C$390&amp;'EmiFact Stationary'!$A$4:$A$390&amp;'EmiFact Stationary'!$D$4:$D$390,0),MATCH(AA$8,'EmiFact Stationary'!$E$2:$P$2,0)))</f>
        <v>0.8</v>
      </c>
      <c r="AB91" s="422">
        <f t="array" ref="AB91">IF($X91="Average value",AN91,INDEX('EmiFact Stationary'!$E$4:$P$390,MATCH($W91&amp;$V91&amp;$X91,'EmiFact Stationary'!$C$4:$C$390&amp;'EmiFact Stationary'!$A$4:$A$390&amp;'EmiFact Stationary'!$D$4:$D$390,0),MATCH(AB$8,'EmiFact Stationary'!$E$2:$P$2,0)))</f>
        <v>0.2</v>
      </c>
      <c r="AC91" s="422">
        <f t="array" ref="AC91">IF($X91="Average value",AO91,INDEX('EmiFact Stationary'!$E$4:$P$390,MATCH($W91&amp;$V91&amp;$X91,'EmiFact Stationary'!$C$4:$C$390&amp;'EmiFact Stationary'!$A$4:$A$390&amp;'EmiFact Stationary'!$D$4:$D$390,0),MATCH(AC$8,'EmiFact Stationary'!$E$2:$P$2,0)))</f>
        <v>66</v>
      </c>
      <c r="AD91" s="422">
        <f t="array" ref="AD91">IF($X91="Average value",AP91,INDEX('EmiFact Stationary'!$E$4:$P$390,MATCH($W91&amp;$V91&amp;$X91,'EmiFact Stationary'!$C$4:$C$390&amp;'EmiFact Stationary'!$A$4:$A$390&amp;'EmiFact Stationary'!$D$4:$D$390,0),MATCH(AD$8,'EmiFact Stationary'!$E$2:$P$2,0)))</f>
        <v>74.099999999999994</v>
      </c>
      <c r="AE91" s="422">
        <f t="array" ref="AE91">IF($X91="Average value",AQ91,INDEX('EmiFact Stationary'!$E$4:$P$390,MATCH($W91&amp;$V91&amp;$X91,'EmiFact Stationary'!$C$4:$C$390&amp;'EmiFact Stationary'!$A$4:$A$390&amp;'EmiFact Stationary'!$D$4:$D$390,0),MATCH(AE$8,'EmiFact Stationary'!$E$2:$P$2,0)))</f>
        <v>0.4</v>
      </c>
      <c r="AF91" s="422" t="str">
        <f t="array" ref="AF91">IF($X91="Average value",AR91,INDEX('EmiFact Stationary'!$E$4:$P$390,MATCH($W91&amp;$V91&amp;$X91,'EmiFact Stationary'!$C$4:$C$390&amp;'EmiFact Stationary'!$A$4:$A$390&amp;'EmiFact Stationary'!$D$4:$D$390,0),MATCH(AF$8,'EmiFact Stationary'!$E$2:$P$2,0)))</f>
        <v>-</v>
      </c>
      <c r="AG91" s="422">
        <f t="array" ref="AG91">IF($X91="Average value",AS91,INDEX('EmiFact Stationary'!$E$4:$P$390,MATCH($W91&amp;$V91&amp;$X91,'EmiFact Stationary'!$C$4:$C$390&amp;'EmiFact Stationary'!$A$4:$A$390&amp;'EmiFact Stationary'!$D$4:$D$390,0),MATCH(AG$8,'EmiFact Stationary'!$E$2:$P$2,0)))</f>
        <v>5</v>
      </c>
      <c r="AH91" s="422">
        <f t="array" ref="AH91">IF($X91="Average value",AT91,INDEX('EmiFact Stationary'!$E$4:$P$390,MATCH($W91&amp;$V91&amp;$X91,'EmiFact Stationary'!$C$4:$C$390&amp;'EmiFact Stationary'!$A$4:$A$390&amp;'EmiFact Stationary'!$D$4:$D$390,0),MATCH(AH$8,'EmiFact Stationary'!$E$2:$P$2,0)))</f>
        <v>5</v>
      </c>
      <c r="AI91" s="422">
        <f t="array" ref="AI91">IF($X91="Average value",AU91,INDEX('EmiFact Stationary'!$E$4:$P$390,MATCH($W91&amp;$V91&amp;$X91,'EmiFact Stationary'!$C$4:$C$390&amp;'EmiFact Stationary'!$A$4:$A$390&amp;'EmiFact Stationary'!$D$4:$D$390,0),MATCH(AI$8,'EmiFact Stationary'!$E$2:$P$2,0)))</f>
        <v>5</v>
      </c>
      <c r="AJ91" s="423">
        <f t="array" ref="AJ91">IF($X91="Average value",AV91,INDEX('EmiFact Stationary'!$E$4:$P$390,MATCH($W91&amp;$V91&amp;$X91,'EmiFact Stationary'!$C$4:$C$390&amp;'EmiFact Stationary'!$A$4:$A$390&amp;'EmiFact Stationary'!$D$4:$D$390,0),MATCH(AJ$8,'EmiFact Stationary'!$E$2:$P$2,0)))</f>
        <v>2.8</v>
      </c>
      <c r="AK91" s="422">
        <f>IFERROR(AVERAGEIFS('EmiFact Stationary'!E$4:E$390,'EmiFact Stationary'!$C$4:$C$390,$W91,'EmiFact Stationary'!$A$4:$A$390,$V91),0)</f>
        <v>6.7</v>
      </c>
      <c r="AL91" s="422">
        <f>IFERROR(AVERAGEIFS('EmiFact Stationary'!F$4:F$390,'EmiFact Stationary'!$C$4:$C$390,$W91,'EmiFact Stationary'!$A$4:$A$390,$V91),0)</f>
        <v>130</v>
      </c>
      <c r="AM91" s="422">
        <f>IFERROR(AVERAGEIFS('EmiFact Stationary'!G$4:G$390,'EmiFact Stationary'!$C$4:$C$390,$W91,'EmiFact Stationary'!$A$4:$A$390,$V91),0)</f>
        <v>0.8</v>
      </c>
      <c r="AN91" s="422">
        <f>IFERROR(AVERAGEIFS('EmiFact Stationary'!H$4:H$390,'EmiFact Stationary'!$C$4:$C$390,$W91,'EmiFact Stationary'!$A$4:$A$390,$V91),0)</f>
        <v>0.2</v>
      </c>
      <c r="AO91" s="422">
        <f>IFERROR(AVERAGEIFS('EmiFact Stationary'!I$4:I$390,'EmiFact Stationary'!$C$4:$C$390,$W91,'EmiFact Stationary'!$A$4:$A$390,$V91),0)</f>
        <v>66</v>
      </c>
      <c r="AP91" s="422">
        <f>IFERROR(AVERAGEIFS('EmiFact Stationary'!J$4:J$390,'EmiFact Stationary'!$C$4:$C$390,$W91,'EmiFact Stationary'!$A$4:$A$390,$V91),0)</f>
        <v>74.099999999999994</v>
      </c>
      <c r="AQ91" s="422">
        <f>IFERROR(AVERAGEIFS('EmiFact Stationary'!K$4:K$390,'EmiFact Stationary'!$C$4:$C$390,$W91,'EmiFact Stationary'!$A$4:$A$390,$V91),0)</f>
        <v>0.4</v>
      </c>
      <c r="AR91" s="422">
        <f>IFERROR(AVERAGEIFS('EmiFact Stationary'!L$4:L$390,'EmiFact Stationary'!$C$4:$C$390,$W91,'EmiFact Stationary'!$A$4:$A$390,$V91),0)</f>
        <v>0</v>
      </c>
      <c r="AS91" s="422">
        <f>IFERROR(AVERAGEIFS('EmiFact Stationary'!M$4:M$390,'EmiFact Stationary'!$C$4:$C$390,$W91,'EmiFact Stationary'!$A$4:$A$390,$V91),0)</f>
        <v>5</v>
      </c>
      <c r="AT91" s="422">
        <f>IFERROR(AVERAGEIFS('EmiFact Stationary'!N$4:N$390,'EmiFact Stationary'!$C$4:$C$390,$W91,'EmiFact Stationary'!$A$4:$A$390,$V91),0)</f>
        <v>5</v>
      </c>
      <c r="AU91" s="422">
        <f>IFERROR(AVERAGEIFS('EmiFact Stationary'!O$4:O$390,'EmiFact Stationary'!$C$4:$C$390,$W91,'EmiFact Stationary'!$A$4:$A$390,$V91),0)</f>
        <v>5</v>
      </c>
      <c r="AV91" s="423">
        <f>IFERROR(AVERAGEIFS('EmiFact Stationary'!P$4:P$390,'EmiFact Stationary'!$C$4:$C$390,$W91,'EmiFact Stationary'!$A$4:$A$390,$V91),0)</f>
        <v>2.8</v>
      </c>
      <c r="AW91" s="419">
        <f t="shared" si="7"/>
        <v>0</v>
      </c>
    </row>
    <row r="92" spans="19:50" ht="12.75" customHeight="1">
      <c r="S92" s="307" t="s">
        <v>891</v>
      </c>
      <c r="T92" s="307" t="s">
        <v>878</v>
      </c>
      <c r="U92" s="307">
        <f t="array" ref="U92">INDEX('EmiFact Stationary'!B78:B464,MATCH(Emis!V92&amp;Emis!W92&amp;Emis!X92,'EmiFact Stationary'!A78:A464&amp;'EmiFact Stationary'!C78:C464&amp;'EmiFact Stationary'!D78:D464,0))</f>
        <v>30400</v>
      </c>
      <c r="V92" s="307" t="s">
        <v>773</v>
      </c>
      <c r="W92" s="307" t="s">
        <v>741</v>
      </c>
      <c r="X92" s="307" t="s">
        <v>741</v>
      </c>
      <c r="Y92" s="425">
        <f t="array" ref="Y92">IF($X92="Average value",AK92,INDEX('EmiFact Stationary'!$E$4:$P$390,MATCH($W92&amp;$V92&amp;$X92,'EmiFact Stationary'!$C$4:$C$390&amp;'EmiFact Stationary'!$A$4:$A$390&amp;'EmiFact Stationary'!$D$4:$D$390,0),MATCH(Y$8,'EmiFact Stationary'!$E$2:$P$2,0)))</f>
        <v>0.43</v>
      </c>
      <c r="Z92" s="422">
        <f t="array" ref="Z92">IF($X92="Average value",AL92,INDEX('EmiFact Stationary'!$E$4:$P$390,MATCH($W92&amp;$V92&amp;$X92,'EmiFact Stationary'!$C$4:$C$390&amp;'EmiFact Stationary'!$A$4:$A$390&amp;'EmiFact Stationary'!$D$4:$D$390,0),MATCH(Z$8,'EmiFact Stationary'!$E$2:$P$2,0)))</f>
        <v>32.020000000000003</v>
      </c>
      <c r="AA92" s="422">
        <f t="array" ref="AA92">IF($X92="Average value",AM92,INDEX('EmiFact Stationary'!$E$4:$P$390,MATCH($W92&amp;$V92&amp;$X92,'EmiFact Stationary'!$C$4:$C$390&amp;'EmiFact Stationary'!$A$4:$A$390&amp;'EmiFact Stationary'!$D$4:$D$390,0),MATCH(AA$8,'EmiFact Stationary'!$E$2:$P$2,0)))</f>
        <v>2</v>
      </c>
      <c r="AB92" s="422">
        <f t="array" ref="AB92">IF($X92="Average value",AN92,INDEX('EmiFact Stationary'!$E$4:$P$390,MATCH($W92&amp;$V92&amp;$X92,'EmiFact Stationary'!$C$4:$C$390&amp;'EmiFact Stationary'!$A$4:$A$390&amp;'EmiFact Stationary'!$D$4:$D$390,0),MATCH(AB$8,'EmiFact Stationary'!$E$2:$P$2,0)))</f>
        <v>1</v>
      </c>
      <c r="AC92" s="422">
        <f t="array" ref="AC92">IF($X92="Average value",AO92,INDEX('EmiFact Stationary'!$E$4:$P$390,MATCH($W92&amp;$V92&amp;$X92,'EmiFact Stationary'!$C$4:$C$390&amp;'EmiFact Stationary'!$A$4:$A$390&amp;'EmiFact Stationary'!$D$4:$D$390,0),MATCH(AC$8,'EmiFact Stationary'!$E$2:$P$2,0)))</f>
        <v>28</v>
      </c>
      <c r="AD92" s="422">
        <f t="array" ref="AD92">IF($X92="Average value",AP92,INDEX('EmiFact Stationary'!$E$4:$P$390,MATCH($W92&amp;$V92&amp;$X92,'EmiFact Stationary'!$C$4:$C$390&amp;'EmiFact Stationary'!$A$4:$A$390&amp;'EmiFact Stationary'!$D$4:$D$390,0),MATCH(AD$8,'EmiFact Stationary'!$E$2:$P$2,0)))</f>
        <v>56.89</v>
      </c>
      <c r="AE92" s="422">
        <f t="array" ref="AE92">IF($X92="Average value",AQ92,INDEX('EmiFact Stationary'!$E$4:$P$390,MATCH($W92&amp;$V92&amp;$X92,'EmiFact Stationary'!$C$4:$C$390&amp;'EmiFact Stationary'!$A$4:$A$390&amp;'EmiFact Stationary'!$D$4:$D$390,0),MATCH(AE$8,'EmiFact Stationary'!$E$2:$P$2,0)))</f>
        <v>1</v>
      </c>
      <c r="AF92" s="422" t="str">
        <f t="array" ref="AF92">IF($X92="Average value",AR92,INDEX('EmiFact Stationary'!$E$4:$P$390,MATCH($W92&amp;$V92&amp;$X92,'EmiFact Stationary'!$C$4:$C$390&amp;'EmiFact Stationary'!$A$4:$A$390&amp;'EmiFact Stationary'!$D$4:$D$390,0),MATCH(AF$8,'EmiFact Stationary'!$E$2:$P$2,0)))</f>
        <v>-</v>
      </c>
      <c r="AG92" s="422">
        <f t="array" ref="AG92">IF($X92="Average value",AS92,INDEX('EmiFact Stationary'!$E$4:$P$390,MATCH($W92&amp;$V92&amp;$X92,'EmiFact Stationary'!$C$4:$C$390&amp;'EmiFact Stationary'!$A$4:$A$390&amp;'EmiFact Stationary'!$D$4:$D$390,0),MATCH(AG$8,'EmiFact Stationary'!$E$2:$P$2,0)))</f>
        <v>0.1</v>
      </c>
      <c r="AH92" s="422">
        <f t="array" ref="AH92">IF($X92="Average value",AT92,INDEX('EmiFact Stationary'!$E$4:$P$390,MATCH($W92&amp;$V92&amp;$X92,'EmiFact Stationary'!$C$4:$C$390&amp;'EmiFact Stationary'!$A$4:$A$390&amp;'EmiFact Stationary'!$D$4:$D$390,0),MATCH(AH$8,'EmiFact Stationary'!$E$2:$P$2,0)))</f>
        <v>0.1</v>
      </c>
      <c r="AI92" s="422">
        <f t="array" ref="AI92">IF($X92="Average value",AU92,INDEX('EmiFact Stationary'!$E$4:$P$390,MATCH($W92&amp;$V92&amp;$X92,'EmiFact Stationary'!$C$4:$C$390&amp;'EmiFact Stationary'!$A$4:$A$390&amp;'EmiFact Stationary'!$D$4:$D$390,0),MATCH(AI$8,'EmiFact Stationary'!$E$2:$P$2,0)))</f>
        <v>0.1</v>
      </c>
      <c r="AJ92" s="423">
        <f t="array" ref="AJ92">IF($X92="Average value",AV92,INDEX('EmiFact Stationary'!$E$4:$P$390,MATCH($W92&amp;$V92&amp;$X92,'EmiFact Stationary'!$C$4:$C$390&amp;'EmiFact Stationary'!$A$4:$A$390&amp;'EmiFact Stationary'!$D$4:$D$390,0),MATCH(AJ$8,'EmiFact Stationary'!$E$2:$P$2,0)))</f>
        <v>4.0000000000000001E-3</v>
      </c>
      <c r="AK92" s="422">
        <f>IFERROR(AVERAGEIFS('EmiFact Stationary'!E$4:E$390,'EmiFact Stationary'!$C$4:$C$390,$W92,'EmiFact Stationary'!$A$4:$A$390,$V92),0)</f>
        <v>0.43</v>
      </c>
      <c r="AL92" s="422">
        <f>IFERROR(AVERAGEIFS('EmiFact Stationary'!F$4:F$390,'EmiFact Stationary'!$C$4:$C$390,$W92,'EmiFact Stationary'!$A$4:$A$390,$V92),0)</f>
        <v>32.020000000000003</v>
      </c>
      <c r="AM92" s="422">
        <f>IFERROR(AVERAGEIFS('EmiFact Stationary'!G$4:G$390,'EmiFact Stationary'!$C$4:$C$390,$W92,'EmiFact Stationary'!$A$4:$A$390,$V92),0)</f>
        <v>2</v>
      </c>
      <c r="AN92" s="422">
        <f>IFERROR(AVERAGEIFS('EmiFact Stationary'!H$4:H$390,'EmiFact Stationary'!$C$4:$C$390,$W92,'EmiFact Stationary'!$A$4:$A$390,$V92),0)</f>
        <v>1</v>
      </c>
      <c r="AO92" s="422">
        <f>IFERROR(AVERAGEIFS('EmiFact Stationary'!I$4:I$390,'EmiFact Stationary'!$C$4:$C$390,$W92,'EmiFact Stationary'!$A$4:$A$390,$V92),0)</f>
        <v>28</v>
      </c>
      <c r="AP92" s="422">
        <f>IFERROR(AVERAGEIFS('EmiFact Stationary'!J$4:J$390,'EmiFact Stationary'!$C$4:$C$390,$W92,'EmiFact Stationary'!$A$4:$A$390,$V92),0)</f>
        <v>56.89</v>
      </c>
      <c r="AQ92" s="422">
        <f>IFERROR(AVERAGEIFS('EmiFact Stationary'!K$4:K$390,'EmiFact Stationary'!$C$4:$C$390,$W92,'EmiFact Stationary'!$A$4:$A$390,$V92),0)</f>
        <v>1</v>
      </c>
      <c r="AR92" s="422">
        <f>IFERROR(AVERAGEIFS('EmiFact Stationary'!L$4:L$390,'EmiFact Stationary'!$C$4:$C$390,$W92,'EmiFact Stationary'!$A$4:$A$390,$V92),0)</f>
        <v>0</v>
      </c>
      <c r="AS92" s="422">
        <f>IFERROR(AVERAGEIFS('EmiFact Stationary'!M$4:M$390,'EmiFact Stationary'!$C$4:$C$390,$W92,'EmiFact Stationary'!$A$4:$A$390,$V92),0)</f>
        <v>0.1</v>
      </c>
      <c r="AT92" s="422">
        <f>IFERROR(AVERAGEIFS('EmiFact Stationary'!N$4:N$390,'EmiFact Stationary'!$C$4:$C$390,$W92,'EmiFact Stationary'!$A$4:$A$390,$V92),0)</f>
        <v>0.1</v>
      </c>
      <c r="AU92" s="422">
        <f>IFERROR(AVERAGEIFS('EmiFact Stationary'!O$4:O$390,'EmiFact Stationary'!$C$4:$C$390,$W92,'EmiFact Stationary'!$A$4:$A$390,$V92),0)</f>
        <v>0.1</v>
      </c>
      <c r="AV92" s="423">
        <f>IFERROR(AVERAGEIFS('EmiFact Stationary'!P$4:P$390,'EmiFact Stationary'!$C$4:$C$390,$W92,'EmiFact Stationary'!$A$4:$A$390,$V92),0)</f>
        <v>4.0000000000000001E-3</v>
      </c>
      <c r="AW92" s="419">
        <f t="shared" si="7"/>
        <v>0</v>
      </c>
    </row>
    <row r="93" spans="19:50" ht="12.75" customHeight="1">
      <c r="S93" s="307" t="s">
        <v>891</v>
      </c>
      <c r="T93" s="307" t="s">
        <v>884</v>
      </c>
      <c r="U93" s="307">
        <f t="array" ref="U93">INDEX('EmiFact Stationary'!B79:B465,MATCH(Emis!V93&amp;Emis!W93&amp;Emis!X93,'EmiFact Stationary'!A79:A465&amp;'EmiFact Stationary'!C79:C465&amp;'EmiFact Stationary'!D79:D465,0))</f>
        <v>30400</v>
      </c>
      <c r="V93" s="307" t="s">
        <v>776</v>
      </c>
      <c r="W93" s="307" t="s">
        <v>741</v>
      </c>
      <c r="X93" s="307" t="s">
        <v>741</v>
      </c>
      <c r="Y93" s="425">
        <f t="array" ref="Y93">IF($X93="Average value",AK93,INDEX('EmiFact Stationary'!$E$4:$P$390,MATCH($W93&amp;$V93&amp;$X93,'EmiFact Stationary'!$C$4:$C$390&amp;'EmiFact Stationary'!$A$4:$A$390&amp;'EmiFact Stationary'!$D$4:$D$390,0),MATCH(Y$8,'EmiFact Stationary'!$E$2:$P$2,0)))</f>
        <v>0.13</v>
      </c>
      <c r="Z93" s="422">
        <f t="array" ref="Z93">IF($X93="Average value",AL93,INDEX('EmiFact Stationary'!$E$4:$P$390,MATCH($W93&amp;$V93&amp;$X93,'EmiFact Stationary'!$C$4:$C$390&amp;'EmiFact Stationary'!$A$4:$A$390&amp;'EmiFact Stationary'!$D$4:$D$390,0),MATCH(Z$8,'EmiFact Stationary'!$E$2:$P$2,0)))</f>
        <v>96</v>
      </c>
      <c r="AA93" s="422">
        <f t="array" ref="AA93">IF($X93="Average value",AM93,INDEX('EmiFact Stationary'!$E$4:$P$390,MATCH($W93&amp;$V93&amp;$X93,'EmiFact Stationary'!$C$4:$C$390&amp;'EmiFact Stationary'!$A$4:$A$390&amp;'EmiFact Stationary'!$D$4:$D$390,0),MATCH(AA$8,'EmiFact Stationary'!$E$2:$P$2,0)))</f>
        <v>0.8</v>
      </c>
      <c r="AB93" s="422">
        <f t="array" ref="AB93">IF($X93="Average value",AN93,INDEX('EmiFact Stationary'!$E$4:$P$390,MATCH($W93&amp;$V93&amp;$X93,'EmiFact Stationary'!$C$4:$C$390&amp;'EmiFact Stationary'!$A$4:$A$390&amp;'EmiFact Stationary'!$D$4:$D$390,0),MATCH(AB$8,'EmiFact Stationary'!$E$2:$P$2,0)))</f>
        <v>1</v>
      </c>
      <c r="AC93" s="422">
        <f t="array" ref="AC93">IF($X93="Average value",AO93,INDEX('EmiFact Stationary'!$E$4:$P$390,MATCH($W93&amp;$V93&amp;$X93,'EmiFact Stationary'!$C$4:$C$390&amp;'EmiFact Stationary'!$A$4:$A$390&amp;'EmiFact Stationary'!$D$4:$D$390,0),MATCH(AC$8,'EmiFact Stationary'!$E$2:$P$2,0)))</f>
        <v>66</v>
      </c>
      <c r="AD93" s="422">
        <f t="array" ref="AD93">IF($X93="Average value",AP93,INDEX('EmiFact Stationary'!$E$4:$P$390,MATCH($W93&amp;$V93&amp;$X93,'EmiFact Stationary'!$C$4:$C$390&amp;'EmiFact Stationary'!$A$4:$A$390&amp;'EmiFact Stationary'!$D$4:$D$390,0),MATCH(AD$8,'EmiFact Stationary'!$E$2:$P$2,0)))</f>
        <v>63.1</v>
      </c>
      <c r="AE93" s="422">
        <f t="array" ref="AE93">IF($X93="Average value",AQ93,INDEX('EmiFact Stationary'!$E$4:$P$390,MATCH($W93&amp;$V93&amp;$X93,'EmiFact Stationary'!$C$4:$C$390&amp;'EmiFact Stationary'!$A$4:$A$390&amp;'EmiFact Stationary'!$D$4:$D$390,0),MATCH(AE$8,'EmiFact Stationary'!$E$2:$P$2,0)))</f>
        <v>0.1</v>
      </c>
      <c r="AF93" s="422" t="str">
        <f t="array" ref="AF93">IF($X93="Average value",AR93,INDEX('EmiFact Stationary'!$E$4:$P$390,MATCH($W93&amp;$V93&amp;$X93,'EmiFact Stationary'!$C$4:$C$390&amp;'EmiFact Stationary'!$A$4:$A$390&amp;'EmiFact Stationary'!$D$4:$D$390,0),MATCH(AF$8,'EmiFact Stationary'!$E$2:$P$2,0)))</f>
        <v>-</v>
      </c>
      <c r="AG93" s="422">
        <f t="array" ref="AG93">IF($X93="Average value",AS93,INDEX('EmiFact Stationary'!$E$4:$P$390,MATCH($W93&amp;$V93&amp;$X93,'EmiFact Stationary'!$C$4:$C$390&amp;'EmiFact Stationary'!$A$4:$A$390&amp;'EmiFact Stationary'!$D$4:$D$390,0),MATCH(AG$8,'EmiFact Stationary'!$E$2:$P$2,0)))</f>
        <v>0.2</v>
      </c>
      <c r="AH93" s="422">
        <f t="array" ref="AH93">IF($X93="Average value",AT93,INDEX('EmiFact Stationary'!$E$4:$P$390,MATCH($W93&amp;$V93&amp;$X93,'EmiFact Stationary'!$C$4:$C$390&amp;'EmiFact Stationary'!$A$4:$A$390&amp;'EmiFact Stationary'!$D$4:$D$390,0),MATCH(AH$8,'EmiFact Stationary'!$E$2:$P$2,0)))</f>
        <v>0.2</v>
      </c>
      <c r="AI93" s="422">
        <f t="array" ref="AI93">IF($X93="Average value",AU93,INDEX('EmiFact Stationary'!$E$4:$P$390,MATCH($W93&amp;$V93&amp;$X93,'EmiFact Stationary'!$C$4:$C$390&amp;'EmiFact Stationary'!$A$4:$A$390&amp;'EmiFact Stationary'!$D$4:$D$390,0),MATCH(AI$8,'EmiFact Stationary'!$E$2:$P$2,0)))</f>
        <v>0.2</v>
      </c>
      <c r="AJ93" s="423">
        <f t="array" ref="AJ93">IF($X93="Average value",AV93,INDEX('EmiFact Stationary'!$E$4:$P$390,MATCH($W93&amp;$V93&amp;$X93,'EmiFact Stationary'!$C$4:$C$390&amp;'EmiFact Stationary'!$A$4:$A$390&amp;'EmiFact Stationary'!$D$4:$D$390,0),MATCH(AJ$8,'EmiFact Stationary'!$E$2:$P$2,0)))</f>
        <v>8.0000000000000002E-3</v>
      </c>
      <c r="AK93" s="422">
        <f>IFERROR(AVERAGEIFS('EmiFact Stationary'!E$4:E$390,'EmiFact Stationary'!$C$4:$C$390,$W93,'EmiFact Stationary'!$A$4:$A$390,$V93),0)</f>
        <v>0.13</v>
      </c>
      <c r="AL93" s="422">
        <f>IFERROR(AVERAGEIFS('EmiFact Stationary'!F$4:F$390,'EmiFact Stationary'!$C$4:$C$390,$W93,'EmiFact Stationary'!$A$4:$A$390,$V93),0)</f>
        <v>96</v>
      </c>
      <c r="AM93" s="422">
        <f>IFERROR(AVERAGEIFS('EmiFact Stationary'!G$4:G$390,'EmiFact Stationary'!$C$4:$C$390,$W93,'EmiFact Stationary'!$A$4:$A$390,$V93),0)</f>
        <v>0.8</v>
      </c>
      <c r="AN93" s="422">
        <f>IFERROR(AVERAGEIFS('EmiFact Stationary'!H$4:H$390,'EmiFact Stationary'!$C$4:$C$390,$W93,'EmiFact Stationary'!$A$4:$A$390,$V93),0)</f>
        <v>1</v>
      </c>
      <c r="AO93" s="422">
        <f>IFERROR(AVERAGEIFS('EmiFact Stationary'!I$4:I$390,'EmiFact Stationary'!$C$4:$C$390,$W93,'EmiFact Stationary'!$A$4:$A$390,$V93),0)</f>
        <v>66</v>
      </c>
      <c r="AP93" s="422">
        <f>IFERROR(AVERAGEIFS('EmiFact Stationary'!J$4:J$390,'EmiFact Stationary'!$C$4:$C$390,$W93,'EmiFact Stationary'!$A$4:$A$390,$V93),0)</f>
        <v>63.1</v>
      </c>
      <c r="AQ93" s="422">
        <f>IFERROR(AVERAGEIFS('EmiFact Stationary'!K$4:K$390,'EmiFact Stationary'!$C$4:$C$390,$W93,'EmiFact Stationary'!$A$4:$A$390,$V93),0)</f>
        <v>0.1</v>
      </c>
      <c r="AR93" s="422">
        <f>IFERROR(AVERAGEIFS('EmiFact Stationary'!L$4:L$390,'EmiFact Stationary'!$C$4:$C$390,$W93,'EmiFact Stationary'!$A$4:$A$390,$V93),0)</f>
        <v>0</v>
      </c>
      <c r="AS93" s="422">
        <f>IFERROR(AVERAGEIFS('EmiFact Stationary'!M$4:M$390,'EmiFact Stationary'!$C$4:$C$390,$W93,'EmiFact Stationary'!$A$4:$A$390,$V93),0)</f>
        <v>0.2</v>
      </c>
      <c r="AT93" s="422">
        <f>IFERROR(AVERAGEIFS('EmiFact Stationary'!N$4:N$390,'EmiFact Stationary'!$C$4:$C$390,$W93,'EmiFact Stationary'!$A$4:$A$390,$V93),0)</f>
        <v>0.2</v>
      </c>
      <c r="AU93" s="422">
        <f>IFERROR(AVERAGEIFS('EmiFact Stationary'!O$4:O$390,'EmiFact Stationary'!$C$4:$C$390,$W93,'EmiFact Stationary'!$A$4:$A$390,$V93),0)</f>
        <v>0.2</v>
      </c>
      <c r="AV93" s="423">
        <f>IFERROR(AVERAGEIFS('EmiFact Stationary'!P$4:P$390,'EmiFact Stationary'!$C$4:$C$390,$W93,'EmiFact Stationary'!$A$4:$A$390,$V93),0)</f>
        <v>8.0000000000000002E-3</v>
      </c>
      <c r="AW93" s="419">
        <f t="shared" si="7"/>
        <v>0</v>
      </c>
    </row>
    <row r="94" spans="19:50" ht="12.75" customHeight="1">
      <c r="S94" s="307" t="s">
        <v>891</v>
      </c>
      <c r="T94" s="307" t="s">
        <v>879</v>
      </c>
      <c r="U94" s="307">
        <f t="array" ref="U94">INDEX('EmiFact Stationary'!B80:B466,MATCH(Emis!V94&amp;Emis!W94&amp;Emis!X94,'EmiFact Stationary'!A80:A466&amp;'EmiFact Stationary'!C80:C466&amp;'EmiFact Stationary'!D80:D466,0))</f>
        <v>30400</v>
      </c>
      <c r="V94" s="307" t="s">
        <v>778</v>
      </c>
      <c r="W94" s="307" t="s">
        <v>741</v>
      </c>
      <c r="X94" s="307" t="s">
        <v>741</v>
      </c>
      <c r="Y94" s="425">
        <f t="array" ref="Y94">IF($X94="Average value",AK94,INDEX('EmiFact Stationary'!$E$4:$P$390,MATCH($W94&amp;$V94&amp;$X94,'EmiFact Stationary'!$C$4:$C$390&amp;'EmiFact Stationary'!$A$4:$A$390&amp;'EmiFact Stationary'!$D$4:$D$390,0),MATCH(Y$8,'EmiFact Stationary'!$E$2:$P$2,0)))</f>
        <v>25</v>
      </c>
      <c r="Z94" s="422">
        <f t="array" ref="Z94">IF($X94="Average value",AL94,INDEX('EmiFact Stationary'!$E$4:$P$390,MATCH($W94&amp;$V94&amp;$X94,'EmiFact Stationary'!$C$4:$C$390&amp;'EmiFact Stationary'!$A$4:$A$390&amp;'EmiFact Stationary'!$D$4:$D$390,0),MATCH(Z$8,'EmiFact Stationary'!$E$2:$P$2,0)))</f>
        <v>28</v>
      </c>
      <c r="AA94" s="422">
        <f t="array" ref="AA94">IF($X94="Average value",AM94,INDEX('EmiFact Stationary'!$E$4:$P$390,MATCH($W94&amp;$V94&amp;$X94,'EmiFact Stationary'!$C$4:$C$390&amp;'EmiFact Stationary'!$A$4:$A$390&amp;'EmiFact Stationary'!$D$4:$D$390,0),MATCH(AA$8,'EmiFact Stationary'!$E$2:$P$2,0)))</f>
        <v>2</v>
      </c>
      <c r="AB94" s="422">
        <f t="array" ref="AB94">IF($X94="Average value",AN94,INDEX('EmiFact Stationary'!$E$4:$P$390,MATCH($W94&amp;$V94&amp;$X94,'EmiFact Stationary'!$C$4:$C$390&amp;'EmiFact Stationary'!$A$4:$A$390&amp;'EmiFact Stationary'!$D$4:$D$390,0),MATCH(AB$8,'EmiFact Stationary'!$E$2:$P$2,0)))</f>
        <v>1</v>
      </c>
      <c r="AC94" s="422">
        <f t="array" ref="AC94">IF($X94="Average value",AO94,INDEX('EmiFact Stationary'!$E$4:$P$390,MATCH($W94&amp;$V94&amp;$X94,'EmiFact Stationary'!$C$4:$C$390&amp;'EmiFact Stationary'!$A$4:$A$390&amp;'EmiFact Stationary'!$D$4:$D$390,0),MATCH(AC$8,'EmiFact Stationary'!$E$2:$P$2,0)))</f>
        <v>36</v>
      </c>
      <c r="AD94" s="422">
        <f t="array" ref="AD94">IF($X94="Average value",AP94,INDEX('EmiFact Stationary'!$E$4:$P$390,MATCH($W94&amp;$V94&amp;$X94,'EmiFact Stationary'!$C$4:$C$390&amp;'EmiFact Stationary'!$A$4:$A$390&amp;'EmiFact Stationary'!$D$4:$D$390,0),MATCH(AD$8,'EmiFact Stationary'!$E$2:$P$2,0)))</f>
        <v>84.1</v>
      </c>
      <c r="AE94" s="422">
        <f t="array" ref="AE94">IF($X94="Average value",AQ94,INDEX('EmiFact Stationary'!$E$4:$P$390,MATCH($W94&amp;$V94&amp;$X94,'EmiFact Stationary'!$C$4:$C$390&amp;'EmiFact Stationary'!$A$4:$A$390&amp;'EmiFact Stationary'!$D$4:$D$390,0),MATCH(AE$8,'EmiFact Stationary'!$E$2:$P$2,0)))</f>
        <v>0.1</v>
      </c>
      <c r="AF94" s="422" t="str">
        <f t="array" ref="AF94">IF($X94="Average value",AR94,INDEX('EmiFact Stationary'!$E$4:$P$390,MATCH($W94&amp;$V94&amp;$X94,'EmiFact Stationary'!$C$4:$C$390&amp;'EmiFact Stationary'!$A$4:$A$390&amp;'EmiFact Stationary'!$D$4:$D$390,0),MATCH(AF$8,'EmiFact Stationary'!$E$2:$P$2,0)))</f>
        <v>-</v>
      </c>
      <c r="AG94" s="422">
        <f t="array" ref="AG94">IF($X94="Average value",AS94,INDEX('EmiFact Stationary'!$E$4:$P$390,MATCH($W94&amp;$V94&amp;$X94,'EmiFact Stationary'!$C$4:$C$390&amp;'EmiFact Stationary'!$A$4:$A$390&amp;'EmiFact Stationary'!$D$4:$D$390,0),MATCH(AG$8,'EmiFact Stationary'!$E$2:$P$2,0)))</f>
        <v>1.5</v>
      </c>
      <c r="AH94" s="422">
        <f t="array" ref="AH94">IF($X94="Average value",AT94,INDEX('EmiFact Stationary'!$E$4:$P$390,MATCH($W94&amp;$V94&amp;$X94,'EmiFact Stationary'!$C$4:$C$390&amp;'EmiFact Stationary'!$A$4:$A$390&amp;'EmiFact Stationary'!$D$4:$D$390,0),MATCH(AH$8,'EmiFact Stationary'!$E$2:$P$2,0)))</f>
        <v>1.5</v>
      </c>
      <c r="AI94" s="422">
        <f t="array" ref="AI94">IF($X94="Average value",AU94,INDEX('EmiFact Stationary'!$E$4:$P$390,MATCH($W94&amp;$V94&amp;$X94,'EmiFact Stationary'!$C$4:$C$390&amp;'EmiFact Stationary'!$A$4:$A$390&amp;'EmiFact Stationary'!$D$4:$D$390,0),MATCH(AI$8,'EmiFact Stationary'!$E$2:$P$2,0)))</f>
        <v>1.5</v>
      </c>
      <c r="AJ94" s="423">
        <f t="array" ref="AJ94">IF($X94="Average value",AV94,INDEX('EmiFact Stationary'!$E$4:$P$390,MATCH($W94&amp;$V94&amp;$X94,'EmiFact Stationary'!$C$4:$C$390&amp;'EmiFact Stationary'!$A$4:$A$390&amp;'EmiFact Stationary'!$D$4:$D$390,0),MATCH(AJ$8,'EmiFact Stationary'!$E$2:$P$2,0)))</f>
        <v>0.42</v>
      </c>
      <c r="AK94" s="422">
        <f>IFERROR(AVERAGEIFS('EmiFact Stationary'!E$4:E$390,'EmiFact Stationary'!$C$4:$C$390,$W94,'EmiFact Stationary'!$A$4:$A$390,$V94),0)</f>
        <v>25</v>
      </c>
      <c r="AL94" s="422">
        <f>IFERROR(AVERAGEIFS('EmiFact Stationary'!F$4:F$390,'EmiFact Stationary'!$C$4:$C$390,$W94,'EmiFact Stationary'!$A$4:$A$390,$V94),0)</f>
        <v>28</v>
      </c>
      <c r="AM94" s="422">
        <f>IFERROR(AVERAGEIFS('EmiFact Stationary'!G$4:G$390,'EmiFact Stationary'!$C$4:$C$390,$W94,'EmiFact Stationary'!$A$4:$A$390,$V94),0)</f>
        <v>2</v>
      </c>
      <c r="AN94" s="422">
        <f>IFERROR(AVERAGEIFS('EmiFact Stationary'!H$4:H$390,'EmiFact Stationary'!$C$4:$C$390,$W94,'EmiFact Stationary'!$A$4:$A$390,$V94),0)</f>
        <v>1</v>
      </c>
      <c r="AO94" s="422">
        <f>IFERROR(AVERAGEIFS('EmiFact Stationary'!I$4:I$390,'EmiFact Stationary'!$C$4:$C$390,$W94,'EmiFact Stationary'!$A$4:$A$390,$V94),0)</f>
        <v>36</v>
      </c>
      <c r="AP94" s="422">
        <f>IFERROR(AVERAGEIFS('EmiFact Stationary'!J$4:J$390,'EmiFact Stationary'!$C$4:$C$390,$W94,'EmiFact Stationary'!$A$4:$A$390,$V94),0)</f>
        <v>84.1</v>
      </c>
      <c r="AQ94" s="422">
        <f>IFERROR(AVERAGEIFS('EmiFact Stationary'!K$4:K$390,'EmiFact Stationary'!$C$4:$C$390,$W94,'EmiFact Stationary'!$A$4:$A$390,$V94),0)</f>
        <v>0.1</v>
      </c>
      <c r="AR94" s="422">
        <f>IFERROR(AVERAGEIFS('EmiFact Stationary'!L$4:L$390,'EmiFact Stationary'!$C$4:$C$390,$W94,'EmiFact Stationary'!$A$4:$A$390,$V94),0)</f>
        <v>0</v>
      </c>
      <c r="AS94" s="422">
        <f>IFERROR(AVERAGEIFS('EmiFact Stationary'!M$4:M$390,'EmiFact Stationary'!$C$4:$C$390,$W94,'EmiFact Stationary'!$A$4:$A$390,$V94),0)</f>
        <v>1.5</v>
      </c>
      <c r="AT94" s="422">
        <f>IFERROR(AVERAGEIFS('EmiFact Stationary'!N$4:N$390,'EmiFact Stationary'!$C$4:$C$390,$W94,'EmiFact Stationary'!$A$4:$A$390,$V94),0)</f>
        <v>1.5</v>
      </c>
      <c r="AU94" s="422">
        <f>IFERROR(AVERAGEIFS('EmiFact Stationary'!O$4:O$390,'EmiFact Stationary'!$C$4:$C$390,$W94,'EmiFact Stationary'!$A$4:$A$390,$V94),0)</f>
        <v>1.5</v>
      </c>
      <c r="AV94" s="423">
        <f>IFERROR(AVERAGEIFS('EmiFact Stationary'!P$4:P$390,'EmiFact Stationary'!$C$4:$C$390,$W94,'EmiFact Stationary'!$A$4:$A$390,$V94),0)</f>
        <v>0.42</v>
      </c>
      <c r="AW94" s="419">
        <f t="shared" si="7"/>
        <v>0</v>
      </c>
    </row>
    <row r="95" spans="19:50" ht="12.75" customHeight="1">
      <c r="S95" s="307" t="s">
        <v>891</v>
      </c>
      <c r="T95" s="307" t="s">
        <v>885</v>
      </c>
      <c r="U95" s="307">
        <f t="array" ref="U95">INDEX('EmiFact Stationary'!B81:B467,MATCH(Emis!V95&amp;Emis!W95&amp;Emis!X95,'EmiFact Stationary'!A81:A467&amp;'EmiFact Stationary'!C81:C467&amp;'EmiFact Stationary'!D81:D467,0))</f>
        <v>30400</v>
      </c>
      <c r="V95" s="307" t="s">
        <v>780</v>
      </c>
      <c r="W95" s="307" t="s">
        <v>741</v>
      </c>
      <c r="X95" s="307" t="s">
        <v>741</v>
      </c>
      <c r="Y95" s="425">
        <f t="array" ref="Y95">IF($X95="Average value",AK95,INDEX('EmiFact Stationary'!$E$4:$P$390,MATCH($W95&amp;$V95&amp;$X95,'EmiFact Stationary'!$C$4:$C$390&amp;'EmiFact Stationary'!$A$4:$A$390&amp;'EmiFact Stationary'!$D$4:$D$390,0),MATCH(Y$8,'EmiFact Stationary'!$E$2:$P$2,0)))</f>
        <v>0.43</v>
      </c>
      <c r="Z95" s="422">
        <f t="array" ref="Z95">IF($X95="Average value",AL95,INDEX('EmiFact Stationary'!$E$4:$P$390,MATCH($W95&amp;$V95&amp;$X95,'EmiFact Stationary'!$C$4:$C$390&amp;'EmiFact Stationary'!$A$4:$A$390&amp;'EmiFact Stationary'!$D$4:$D$390,0),MATCH(Z$8,'EmiFact Stationary'!$E$2:$P$2,0)))</f>
        <v>32.020000000000003</v>
      </c>
      <c r="AA95" s="422">
        <f t="array" ref="AA95">IF($X95="Average value",AM95,INDEX('EmiFact Stationary'!$E$4:$P$390,MATCH($W95&amp;$V95&amp;$X95,'EmiFact Stationary'!$C$4:$C$390&amp;'EmiFact Stationary'!$A$4:$A$390&amp;'EmiFact Stationary'!$D$4:$D$390,0),MATCH(AA$8,'EmiFact Stationary'!$E$2:$P$2,0)))</f>
        <v>2</v>
      </c>
      <c r="AB95" s="422">
        <f t="array" ref="AB95">IF($X95="Average value",AN95,INDEX('EmiFact Stationary'!$E$4:$P$390,MATCH($W95&amp;$V95&amp;$X95,'EmiFact Stationary'!$C$4:$C$390&amp;'EmiFact Stationary'!$A$4:$A$390&amp;'EmiFact Stationary'!$D$4:$D$390,0),MATCH(AB$8,'EmiFact Stationary'!$E$2:$P$2,0)))</f>
        <v>1</v>
      </c>
      <c r="AC95" s="422">
        <f t="array" ref="AC95">IF($X95="Average value",AO95,INDEX('EmiFact Stationary'!$E$4:$P$390,MATCH($W95&amp;$V95&amp;$X95,'EmiFact Stationary'!$C$4:$C$390&amp;'EmiFact Stationary'!$A$4:$A$390&amp;'EmiFact Stationary'!$D$4:$D$390,0),MATCH(AC$8,'EmiFact Stationary'!$E$2:$P$2,0)))</f>
        <v>28</v>
      </c>
      <c r="AD95" s="422">
        <f t="array" ref="AD95">IF($X95="Average value",AP95,INDEX('EmiFact Stationary'!$E$4:$P$390,MATCH($W95&amp;$V95&amp;$X95,'EmiFact Stationary'!$C$4:$C$390&amp;'EmiFact Stationary'!$A$4:$A$390&amp;'EmiFact Stationary'!$D$4:$D$390,0),MATCH(AD$8,'EmiFact Stationary'!$E$2:$P$2,0)))</f>
        <v>55.55</v>
      </c>
      <c r="AE95" s="422">
        <f t="array" ref="AE95">IF($X95="Average value",AQ95,INDEX('EmiFact Stationary'!$E$4:$P$390,MATCH($W95&amp;$V95&amp;$X95,'EmiFact Stationary'!$C$4:$C$390&amp;'EmiFact Stationary'!$A$4:$A$390&amp;'EmiFact Stationary'!$D$4:$D$390,0),MATCH(AE$8,'EmiFact Stationary'!$E$2:$P$2,0)))</f>
        <v>1</v>
      </c>
      <c r="AF95" s="422" t="str">
        <f t="array" ref="AF95">IF($X95="Average value",AR95,INDEX('EmiFact Stationary'!$E$4:$P$390,MATCH($W95&amp;$V95&amp;$X95,'EmiFact Stationary'!$C$4:$C$390&amp;'EmiFact Stationary'!$A$4:$A$390&amp;'EmiFact Stationary'!$D$4:$D$390,0),MATCH(AF$8,'EmiFact Stationary'!$E$2:$P$2,0)))</f>
        <v>-</v>
      </c>
      <c r="AG95" s="422">
        <f t="array" ref="AG95">IF($X95="Average value",AS95,INDEX('EmiFact Stationary'!$E$4:$P$390,MATCH($W95&amp;$V95&amp;$X95,'EmiFact Stationary'!$C$4:$C$390&amp;'EmiFact Stationary'!$A$4:$A$390&amp;'EmiFact Stationary'!$D$4:$D$390,0),MATCH(AG$8,'EmiFact Stationary'!$E$2:$P$2,0)))</f>
        <v>0.1</v>
      </c>
      <c r="AH95" s="422">
        <f t="array" ref="AH95">IF($X95="Average value",AT95,INDEX('EmiFact Stationary'!$E$4:$P$390,MATCH($W95&amp;$V95&amp;$X95,'EmiFact Stationary'!$C$4:$C$390&amp;'EmiFact Stationary'!$A$4:$A$390&amp;'EmiFact Stationary'!$D$4:$D$390,0),MATCH(AH$8,'EmiFact Stationary'!$E$2:$P$2,0)))</f>
        <v>0.1</v>
      </c>
      <c r="AI95" s="422">
        <f t="array" ref="AI95">IF($X95="Average value",AU95,INDEX('EmiFact Stationary'!$E$4:$P$390,MATCH($W95&amp;$V95&amp;$X95,'EmiFact Stationary'!$C$4:$C$390&amp;'EmiFact Stationary'!$A$4:$A$390&amp;'EmiFact Stationary'!$D$4:$D$390,0),MATCH(AI$8,'EmiFact Stationary'!$E$2:$P$2,0)))</f>
        <v>0.1</v>
      </c>
      <c r="AJ95" s="423">
        <f t="array" ref="AJ95">IF($X95="Average value",AV95,INDEX('EmiFact Stationary'!$E$4:$P$390,MATCH($W95&amp;$V95&amp;$X95,'EmiFact Stationary'!$C$4:$C$390&amp;'EmiFact Stationary'!$A$4:$A$390&amp;'EmiFact Stationary'!$D$4:$D$390,0),MATCH(AJ$8,'EmiFact Stationary'!$E$2:$P$2,0)))</f>
        <v>4.0000000000000001E-3</v>
      </c>
      <c r="AK95" s="422">
        <f>IFERROR(AVERAGEIFS('EmiFact Stationary'!E$4:E$390,'EmiFact Stationary'!$C$4:$C$390,$W95,'EmiFact Stationary'!$A$4:$A$390,$V95),0)</f>
        <v>0.43</v>
      </c>
      <c r="AL95" s="422">
        <f>IFERROR(AVERAGEIFS('EmiFact Stationary'!F$4:F$390,'EmiFact Stationary'!$C$4:$C$390,$W95,'EmiFact Stationary'!$A$4:$A$390,$V95),0)</f>
        <v>32.020000000000003</v>
      </c>
      <c r="AM95" s="422">
        <f>IFERROR(AVERAGEIFS('EmiFact Stationary'!G$4:G$390,'EmiFact Stationary'!$C$4:$C$390,$W95,'EmiFact Stationary'!$A$4:$A$390,$V95),0)</f>
        <v>2</v>
      </c>
      <c r="AN95" s="422">
        <f>IFERROR(AVERAGEIFS('EmiFact Stationary'!H$4:H$390,'EmiFact Stationary'!$C$4:$C$390,$W95,'EmiFact Stationary'!$A$4:$A$390,$V95),0)</f>
        <v>1</v>
      </c>
      <c r="AO95" s="422">
        <f>IFERROR(AVERAGEIFS('EmiFact Stationary'!I$4:I$390,'EmiFact Stationary'!$C$4:$C$390,$W95,'EmiFact Stationary'!$A$4:$A$390,$V95),0)</f>
        <v>28</v>
      </c>
      <c r="AP95" s="422">
        <f>IFERROR(AVERAGEIFS('EmiFact Stationary'!J$4:J$390,'EmiFact Stationary'!$C$4:$C$390,$W95,'EmiFact Stationary'!$A$4:$A$390,$V95),0)</f>
        <v>55.55</v>
      </c>
      <c r="AQ95" s="422">
        <f>IFERROR(AVERAGEIFS('EmiFact Stationary'!K$4:K$390,'EmiFact Stationary'!$C$4:$C$390,$W95,'EmiFact Stationary'!$A$4:$A$390,$V95),0)</f>
        <v>1</v>
      </c>
      <c r="AR95" s="422">
        <f>IFERROR(AVERAGEIFS('EmiFact Stationary'!L$4:L$390,'EmiFact Stationary'!$C$4:$C$390,$W95,'EmiFact Stationary'!$A$4:$A$390,$V95),0)</f>
        <v>0</v>
      </c>
      <c r="AS95" s="422">
        <f>IFERROR(AVERAGEIFS('EmiFact Stationary'!M$4:M$390,'EmiFact Stationary'!$C$4:$C$390,$W95,'EmiFact Stationary'!$A$4:$A$390,$V95),0)</f>
        <v>0.1</v>
      </c>
      <c r="AT95" s="422">
        <f>IFERROR(AVERAGEIFS('EmiFact Stationary'!N$4:N$390,'EmiFact Stationary'!$C$4:$C$390,$W95,'EmiFact Stationary'!$A$4:$A$390,$V95),0)</f>
        <v>0.1</v>
      </c>
      <c r="AU95" s="422">
        <f>IFERROR(AVERAGEIFS('EmiFact Stationary'!O$4:O$390,'EmiFact Stationary'!$C$4:$C$390,$W95,'EmiFact Stationary'!$A$4:$A$390,$V95),0)</f>
        <v>0.1</v>
      </c>
      <c r="AV95" s="423">
        <f>IFERROR(AVERAGEIFS('EmiFact Stationary'!P$4:P$390,'EmiFact Stationary'!$C$4:$C$390,$W95,'EmiFact Stationary'!$A$4:$A$390,$V95),0)</f>
        <v>4.0000000000000001E-3</v>
      </c>
      <c r="AW95" s="419">
        <f t="shared" si="7"/>
        <v>0</v>
      </c>
    </row>
    <row r="96" spans="19:50" ht="12.75" customHeight="1">
      <c r="S96" s="307" t="s">
        <v>892</v>
      </c>
      <c r="T96" s="307" t="s">
        <v>883</v>
      </c>
      <c r="U96" s="307">
        <f t="array" ref="U96">INDEX('EmiFact Stationary'!B82:B468,MATCH(Emis!V96&amp;Emis!W96&amp;Emis!X96,'EmiFact Stationary'!A82:A468&amp;'EmiFact Stationary'!C82:C468&amp;'EmiFact Stationary'!D82:D468,0))</f>
        <v>31300</v>
      </c>
      <c r="V96" s="392" t="s">
        <v>759</v>
      </c>
      <c r="W96" s="307" t="s">
        <v>749</v>
      </c>
      <c r="X96" s="307" t="s">
        <v>749</v>
      </c>
      <c r="Y96" s="425">
        <f t="array" ref="Y96">IF($X96="Average value",AK96,INDEX('EmiFact Stationary'!$E$4:$P$390,MATCH($W96&amp;$V96&amp;$X96,'EmiFact Stationary'!$C$4:$C$390&amp;'EmiFact Stationary'!$A$4:$A$390&amp;'EmiFact Stationary'!$D$4:$D$390,0),MATCH(Y$8,'EmiFact Stationary'!$E$2:$P$2,0)))</f>
        <v>11</v>
      </c>
      <c r="Z96" s="422">
        <f t="array" ref="Z96">IF($X96="Average value",AL96,INDEX('EmiFact Stationary'!$E$4:$P$390,MATCH($W96&amp;$V96&amp;$X96,'EmiFact Stationary'!$C$4:$C$390&amp;'EmiFact Stationary'!$A$4:$A$390&amp;'EmiFact Stationary'!$D$4:$D$390,0),MATCH(Z$8,'EmiFact Stationary'!$E$2:$P$2,0)))</f>
        <v>90</v>
      </c>
      <c r="AA96" s="422">
        <f t="array" ref="AA96">IF($X96="Average value",AM96,INDEX('EmiFact Stationary'!$E$4:$P$390,MATCH($W96&amp;$V96&amp;$X96,'EmiFact Stationary'!$C$4:$C$390&amp;'EmiFact Stationary'!$A$4:$A$390&amp;'EmiFact Stationary'!$D$4:$D$390,0),MATCH(AA$8,'EmiFact Stationary'!$E$2:$P$2,0)))</f>
        <v>141</v>
      </c>
      <c r="AB96" s="422">
        <f t="array" ref="AB96">IF($X96="Average value",AN96,INDEX('EmiFact Stationary'!$E$4:$P$390,MATCH($W96&amp;$V96&amp;$X96,'EmiFact Stationary'!$C$4:$C$390&amp;'EmiFact Stationary'!$A$4:$A$390&amp;'EmiFact Stationary'!$D$4:$D$390,0),MATCH(AB$8,'EmiFact Stationary'!$E$2:$P$2,0)))</f>
        <v>11</v>
      </c>
      <c r="AC96" s="422">
        <f t="array" ref="AC96">IF($X96="Average value",AO96,INDEX('EmiFact Stationary'!$E$4:$P$390,MATCH($W96&amp;$V96&amp;$X96,'EmiFact Stationary'!$C$4:$C$390&amp;'EmiFact Stationary'!$A$4:$A$390&amp;'EmiFact Stationary'!$D$4:$D$390,0),MATCH(AC$8,'EmiFact Stationary'!$E$2:$P$2,0)))</f>
        <v>240</v>
      </c>
      <c r="AD96" s="422">
        <f t="array" ref="AD96">IF($X96="Average value",AP96,INDEX('EmiFact Stationary'!$E$4:$P$390,MATCH($W96&amp;$V96&amp;$X96,'EmiFact Stationary'!$C$4:$C$390&amp;'EmiFact Stationary'!$A$4:$A$390&amp;'EmiFact Stationary'!$D$4:$D$390,0),MATCH(AD$8,'EmiFact Stationary'!$E$2:$P$2,0)))</f>
        <v>112</v>
      </c>
      <c r="AE96" s="422">
        <f t="array" ref="AE96">IF($X96="Average value",AQ96,INDEX('EmiFact Stationary'!$E$4:$P$390,MATCH($W96&amp;$V96&amp;$X96,'EmiFact Stationary'!$C$4:$C$390&amp;'EmiFact Stationary'!$A$4:$A$390&amp;'EmiFact Stationary'!$D$4:$D$390,0),MATCH(AE$8,'EmiFact Stationary'!$E$2:$P$2,0)))</f>
        <v>4</v>
      </c>
      <c r="AF96" s="422">
        <f t="array" ref="AF96">IF($X96="Average value",AR96,INDEX('EmiFact Stationary'!$E$4:$P$390,MATCH($W96&amp;$V96&amp;$X96,'EmiFact Stationary'!$C$4:$C$390&amp;'EmiFact Stationary'!$A$4:$A$390&amp;'EmiFact Stationary'!$D$4:$D$390,0),MATCH(AF$8,'EmiFact Stationary'!$E$2:$P$2,0)))</f>
        <v>37</v>
      </c>
      <c r="AG96" s="422">
        <f t="array" ref="AG96">IF($X96="Average value",AS96,INDEX('EmiFact Stationary'!$E$4:$P$390,MATCH($W96&amp;$V96&amp;$X96,'EmiFact Stationary'!$C$4:$C$390&amp;'EmiFact Stationary'!$A$4:$A$390&amp;'EmiFact Stationary'!$D$4:$D$390,0),MATCH(AG$8,'EmiFact Stationary'!$E$2:$P$2,0)))</f>
        <v>19</v>
      </c>
      <c r="AH96" s="422">
        <f t="array" ref="AH96">IF($X96="Average value",AT96,INDEX('EmiFact Stationary'!$E$4:$P$390,MATCH($W96&amp;$V96&amp;$X96,'EmiFact Stationary'!$C$4:$C$390&amp;'EmiFact Stationary'!$A$4:$A$390&amp;'EmiFact Stationary'!$D$4:$D$390,0),MATCH(AH$8,'EmiFact Stationary'!$E$2:$P$2,0)))</f>
        <v>13</v>
      </c>
      <c r="AI96" s="422">
        <f t="array" ref="AI96">IF($X96="Average value",AU96,INDEX('EmiFact Stationary'!$E$4:$P$390,MATCH($W96&amp;$V96&amp;$X96,'EmiFact Stationary'!$C$4:$C$390&amp;'EmiFact Stationary'!$A$4:$A$390&amp;'EmiFact Stationary'!$D$4:$D$390,0),MATCH(AI$8,'EmiFact Stationary'!$E$2:$P$2,0)))</f>
        <v>10</v>
      </c>
      <c r="AJ96" s="423">
        <f t="array" ref="AJ96">IF($X96="Average value",AV96,INDEX('EmiFact Stationary'!$E$4:$P$390,MATCH($W96&amp;$V96&amp;$X96,'EmiFact Stationary'!$C$4:$C$390&amp;'EmiFact Stationary'!$A$4:$A$390&amp;'EmiFact Stationary'!$D$4:$D$390,0),MATCH(AJ$8,'EmiFact Stationary'!$E$2:$P$2,0)))</f>
        <v>2.8</v>
      </c>
      <c r="AK96" s="422">
        <f>IFERROR(AVERAGEIFS('EmiFact Stationary'!E$4:E$390,'EmiFact Stationary'!$C$4:$C$390,$W96,'EmiFact Stationary'!$A$4:$A$390,$V96),0)</f>
        <v>11</v>
      </c>
      <c r="AL96" s="422">
        <f>IFERROR(AVERAGEIFS('EmiFact Stationary'!F$4:F$390,'EmiFact Stationary'!$C$4:$C$390,$W96,'EmiFact Stationary'!$A$4:$A$390,$V96),0)</f>
        <v>90</v>
      </c>
      <c r="AM96" s="422">
        <f>IFERROR(AVERAGEIFS('EmiFact Stationary'!G$4:G$390,'EmiFact Stationary'!$C$4:$C$390,$W96,'EmiFact Stationary'!$A$4:$A$390,$V96),0)</f>
        <v>141</v>
      </c>
      <c r="AN96" s="422">
        <f>IFERROR(AVERAGEIFS('EmiFact Stationary'!H$4:H$390,'EmiFact Stationary'!$C$4:$C$390,$W96,'EmiFact Stationary'!$A$4:$A$390,$V96),0)</f>
        <v>11</v>
      </c>
      <c r="AO96" s="422">
        <f>IFERROR(AVERAGEIFS('EmiFact Stationary'!I$4:I$390,'EmiFact Stationary'!$C$4:$C$390,$W96,'EmiFact Stationary'!$A$4:$A$390,$V96),0)</f>
        <v>240</v>
      </c>
      <c r="AP96" s="422">
        <f>IFERROR(AVERAGEIFS('EmiFact Stationary'!J$4:J$390,'EmiFact Stationary'!$C$4:$C$390,$W96,'EmiFact Stationary'!$A$4:$A$390,$V96),0)</f>
        <v>112</v>
      </c>
      <c r="AQ96" s="422">
        <f>IFERROR(AVERAGEIFS('EmiFact Stationary'!K$4:K$390,'EmiFact Stationary'!$C$4:$C$390,$W96,'EmiFact Stationary'!$A$4:$A$390,$V96),0)</f>
        <v>4</v>
      </c>
      <c r="AR96" s="422">
        <f>IFERROR(AVERAGEIFS('EmiFact Stationary'!L$4:L$390,'EmiFact Stationary'!$C$4:$C$390,$W96,'EmiFact Stationary'!$A$4:$A$390,$V96),0)</f>
        <v>37</v>
      </c>
      <c r="AS96" s="422">
        <f>IFERROR(AVERAGEIFS('EmiFact Stationary'!M$4:M$390,'EmiFact Stationary'!$C$4:$C$390,$W96,'EmiFact Stationary'!$A$4:$A$390,$V96),0)</f>
        <v>19</v>
      </c>
      <c r="AT96" s="422">
        <f>IFERROR(AVERAGEIFS('EmiFact Stationary'!N$4:N$390,'EmiFact Stationary'!$C$4:$C$390,$W96,'EmiFact Stationary'!$A$4:$A$390,$V96),0)</f>
        <v>13</v>
      </c>
      <c r="AU96" s="422">
        <f>IFERROR(AVERAGEIFS('EmiFact Stationary'!O$4:O$390,'EmiFact Stationary'!$C$4:$C$390,$W96,'EmiFact Stationary'!$A$4:$A$390,$V96),0)</f>
        <v>10</v>
      </c>
      <c r="AV96" s="423">
        <f>IFERROR(AVERAGEIFS('EmiFact Stationary'!P$4:P$390,'EmiFact Stationary'!$C$4:$C$390,$W96,'EmiFact Stationary'!$A$4:$A$390,$V96),0)</f>
        <v>2.8</v>
      </c>
      <c r="AW96" s="419">
        <f t="shared" si="7"/>
        <v>0</v>
      </c>
    </row>
    <row r="97" spans="19:50" ht="12.75" customHeight="1">
      <c r="S97" s="307" t="s">
        <v>892</v>
      </c>
      <c r="T97" s="307" t="s">
        <v>880</v>
      </c>
      <c r="U97" s="307">
        <f t="array" ref="U97">INDEX('EmiFact Stationary'!B83:B469,MATCH(Emis!V97&amp;Emis!W97&amp;Emis!X97,'EmiFact Stationary'!A83:A469&amp;'EmiFact Stationary'!C83:C469&amp;'EmiFact Stationary'!D83:D469,0))</f>
        <v>31300</v>
      </c>
      <c r="V97" s="392" t="s">
        <v>761</v>
      </c>
      <c r="W97" s="307" t="s">
        <v>749</v>
      </c>
      <c r="X97" s="307" t="s">
        <v>749</v>
      </c>
      <c r="Y97" s="425">
        <f t="array" ref="Y97">IF($X97="Average value",AK97,INDEX('EmiFact Stationary'!$E$4:$P$390,MATCH($W97&amp;$V97&amp;$X97,'EmiFact Stationary'!$C$4:$C$390&amp;'EmiFact Stationary'!$A$4:$A$390&amp;'EmiFact Stationary'!$D$4:$D$390,0),MATCH(Y$8,'EmiFact Stationary'!$E$2:$P$2,0)))</f>
        <v>14</v>
      </c>
      <c r="Z97" s="422">
        <f t="array" ref="Z97">IF($X97="Average value",AL97,INDEX('EmiFact Stationary'!$E$4:$P$390,MATCH($W97&amp;$V97&amp;$X97,'EmiFact Stationary'!$C$4:$C$390&amp;'EmiFact Stationary'!$A$4:$A$390&amp;'EmiFact Stationary'!$D$4:$D$390,0),MATCH(Z$8,'EmiFact Stationary'!$E$2:$P$2,0)))</f>
        <v>164</v>
      </c>
      <c r="AA97" s="422">
        <f t="array" ref="AA97">IF($X97="Average value",AM97,INDEX('EmiFact Stationary'!$E$4:$P$390,MATCH($W97&amp;$V97&amp;$X97,'EmiFact Stationary'!$C$4:$C$390&amp;'EmiFact Stationary'!$A$4:$A$390&amp;'EmiFact Stationary'!$D$4:$D$390,0),MATCH(AA$8,'EmiFact Stationary'!$E$2:$P$2,0)))</f>
        <v>0.56000000000000005</v>
      </c>
      <c r="AB97" s="422">
        <f t="array" ref="AB97">IF($X97="Average value",AN97,INDEX('EmiFact Stationary'!$E$4:$P$390,MATCH($W97&amp;$V97&amp;$X97,'EmiFact Stationary'!$C$4:$C$390&amp;'EmiFact Stationary'!$A$4:$A$390&amp;'EmiFact Stationary'!$D$4:$D$390,0),MATCH(AB$8,'EmiFact Stationary'!$E$2:$P$2,0)))</f>
        <v>30</v>
      </c>
      <c r="AC97" s="422">
        <f t="array" ref="AC97">IF($X97="Average value",AO97,INDEX('EmiFact Stationary'!$E$4:$P$390,MATCH($W97&amp;$V97&amp;$X97,'EmiFact Stationary'!$C$4:$C$390&amp;'EmiFact Stationary'!$A$4:$A$390&amp;'EmiFact Stationary'!$D$4:$D$390,0),MATCH(AC$8,'EmiFact Stationary'!$E$2:$P$2,0)))</f>
        <v>10</v>
      </c>
      <c r="AD97" s="422" t="str">
        <f t="array" ref="AD97">IF($X97="Average value",AP97,INDEX('EmiFact Stationary'!$E$4:$P$390,MATCH($W97&amp;$V97&amp;$X97,'EmiFact Stationary'!$C$4:$C$390&amp;'EmiFact Stationary'!$A$4:$A$390&amp;'EmiFact Stationary'!$D$4:$D$390,0),MATCH(AD$8,'EmiFact Stationary'!$E$2:$P$2,0)))</f>
        <v>63.3 + 42.5</v>
      </c>
      <c r="AE97" s="422">
        <f t="array" ref="AE97">IF($X97="Average value",AQ97,INDEX('EmiFact Stationary'!$E$4:$P$390,MATCH($W97&amp;$V97&amp;$X97,'EmiFact Stationary'!$C$4:$C$390&amp;'EmiFact Stationary'!$A$4:$A$390&amp;'EmiFact Stationary'!$D$4:$D$390,0),MATCH(AE$8,'EmiFact Stationary'!$E$2:$P$2,0)))</f>
        <v>4</v>
      </c>
      <c r="AF97" s="422" t="str">
        <f t="array" ref="AF97">IF($X97="Average value",AR97,INDEX('EmiFact Stationary'!$E$4:$P$390,MATCH($W97&amp;$V97&amp;$X97,'EmiFact Stationary'!$C$4:$C$390&amp;'EmiFact Stationary'!$A$4:$A$390&amp;'EmiFact Stationary'!$D$4:$D$390,0),MATCH(AF$8,'EmiFact Stationary'!$E$2:$P$2,0)))</f>
        <v>-</v>
      </c>
      <c r="AG97" s="422">
        <f t="array" ref="AG97">IF($X97="Average value",AS97,INDEX('EmiFact Stationary'!$E$4:$P$390,MATCH($W97&amp;$V97&amp;$X97,'EmiFact Stationary'!$C$4:$C$390&amp;'EmiFact Stationary'!$A$4:$A$390&amp;'EmiFact Stationary'!$D$4:$D$390,0),MATCH(AG$8,'EmiFact Stationary'!$E$2:$P$2,0)))</f>
        <v>4.2</v>
      </c>
      <c r="AH97" s="422">
        <f t="array" ref="AH97">IF($X97="Average value",AT97,INDEX('EmiFact Stationary'!$E$4:$P$390,MATCH($W97&amp;$V97&amp;$X97,'EmiFact Stationary'!$C$4:$C$390&amp;'EmiFact Stationary'!$A$4:$A$390&amp;'EmiFact Stationary'!$D$4:$D$390,0),MATCH(AH$8,'EmiFact Stationary'!$E$2:$P$2,0)))</f>
        <v>3.2</v>
      </c>
      <c r="AI97" s="422">
        <f t="array" ref="AI97">IF($X97="Average value",AU97,INDEX('EmiFact Stationary'!$E$4:$P$390,MATCH($W97&amp;$V97&amp;$X97,'EmiFact Stationary'!$C$4:$C$390&amp;'EmiFact Stationary'!$A$4:$A$390&amp;'EmiFact Stationary'!$D$4:$D$390,0),MATCH(AI$8,'EmiFact Stationary'!$E$2:$P$2,0)))</f>
        <v>2.1</v>
      </c>
      <c r="AJ97" s="423">
        <f t="array" ref="AJ97">IF($X97="Average value",AV97,INDEX('EmiFact Stationary'!$E$4:$P$390,MATCH($W97&amp;$V97&amp;$X97,'EmiFact Stationary'!$C$4:$C$390&amp;'EmiFact Stationary'!$A$4:$A$390&amp;'EmiFact Stationary'!$D$4:$D$390,0),MATCH(AJ$8,'EmiFact Stationary'!$E$2:$P$2,0)))</f>
        <v>7.3499999999999996E-2</v>
      </c>
      <c r="AK97" s="422">
        <f>IFERROR(AVERAGEIFS('EmiFact Stationary'!E$4:E$390,'EmiFact Stationary'!$C$4:$C$390,$W97,'EmiFact Stationary'!$A$4:$A$390,$V97),0)</f>
        <v>14</v>
      </c>
      <c r="AL97" s="422">
        <f>IFERROR(AVERAGEIFS('EmiFact Stationary'!F$4:F$390,'EmiFact Stationary'!$C$4:$C$390,$W97,'EmiFact Stationary'!$A$4:$A$390,$V97),0)</f>
        <v>164</v>
      </c>
      <c r="AM97" s="422">
        <f>IFERROR(AVERAGEIFS('EmiFact Stationary'!G$4:G$390,'EmiFact Stationary'!$C$4:$C$390,$W97,'EmiFact Stationary'!$A$4:$A$390,$V97),0)</f>
        <v>0.56000000000000005</v>
      </c>
      <c r="AN97" s="422">
        <f>IFERROR(AVERAGEIFS('EmiFact Stationary'!H$4:H$390,'EmiFact Stationary'!$C$4:$C$390,$W97,'EmiFact Stationary'!$A$4:$A$390,$V97),0)</f>
        <v>30</v>
      </c>
      <c r="AO97" s="422">
        <f>IFERROR(AVERAGEIFS('EmiFact Stationary'!I$4:I$390,'EmiFact Stationary'!$C$4:$C$390,$W97,'EmiFact Stationary'!$A$4:$A$390,$V97),0)</f>
        <v>10</v>
      </c>
      <c r="AP97" s="422">
        <f>IFERROR(AVERAGEIFS('EmiFact Stationary'!J$4:J$390,'EmiFact Stationary'!$C$4:$C$390,$W97,'EmiFact Stationary'!$A$4:$A$390,$V97),0)</f>
        <v>0</v>
      </c>
      <c r="AQ97" s="422">
        <f>IFERROR(AVERAGEIFS('EmiFact Stationary'!K$4:K$390,'EmiFact Stationary'!$C$4:$C$390,$W97,'EmiFact Stationary'!$A$4:$A$390,$V97),0)</f>
        <v>4</v>
      </c>
      <c r="AR97" s="422">
        <f>IFERROR(AVERAGEIFS('EmiFact Stationary'!L$4:L$390,'EmiFact Stationary'!$C$4:$C$390,$W97,'EmiFact Stationary'!$A$4:$A$390,$V97),0)</f>
        <v>0</v>
      </c>
      <c r="AS97" s="422">
        <f>IFERROR(AVERAGEIFS('EmiFact Stationary'!M$4:M$390,'EmiFact Stationary'!$C$4:$C$390,$W97,'EmiFact Stationary'!$A$4:$A$390,$V97),0)</f>
        <v>4.2</v>
      </c>
      <c r="AT97" s="422">
        <f>IFERROR(AVERAGEIFS('EmiFact Stationary'!N$4:N$390,'EmiFact Stationary'!$C$4:$C$390,$W97,'EmiFact Stationary'!$A$4:$A$390,$V97),0)</f>
        <v>3.2</v>
      </c>
      <c r="AU97" s="422">
        <f>IFERROR(AVERAGEIFS('EmiFact Stationary'!O$4:O$390,'EmiFact Stationary'!$C$4:$C$390,$W97,'EmiFact Stationary'!$A$4:$A$390,$V97),0)</f>
        <v>2.1</v>
      </c>
      <c r="AV97" s="423">
        <f>IFERROR(AVERAGEIFS('EmiFact Stationary'!P$4:P$390,'EmiFact Stationary'!$C$4:$C$390,$W97,'EmiFact Stationary'!$A$4:$A$390,$V97),0)</f>
        <v>7.3499999999999996E-2</v>
      </c>
      <c r="AW97" s="419">
        <f t="shared" si="7"/>
        <v>0</v>
      </c>
    </row>
    <row r="98" spans="19:50" ht="12.75" customHeight="1">
      <c r="S98" s="307" t="s">
        <v>892</v>
      </c>
      <c r="T98" s="307" t="s">
        <v>876</v>
      </c>
      <c r="U98" s="307">
        <f t="array" ref="U98">INDEX('EmiFact Stationary'!B84:B470,MATCH(Emis!V98&amp;Emis!W98&amp;Emis!X98,'EmiFact Stationary'!A84:A470&amp;'EmiFact Stationary'!C84:C470&amp;'EmiFact Stationary'!D84:D470,0))</f>
        <v>31300</v>
      </c>
      <c r="V98" s="392" t="s">
        <v>765</v>
      </c>
      <c r="W98" s="307" t="s">
        <v>749</v>
      </c>
      <c r="X98" s="307" t="s">
        <v>749</v>
      </c>
      <c r="Y98" s="425">
        <f t="array" ref="Y98">IF($X98="Average value",AK98,INDEX('EmiFact Stationary'!$E$4:$P$390,MATCH($W98&amp;$V98&amp;$X98,'EmiFact Stationary'!$C$4:$C$390&amp;'EmiFact Stationary'!$A$4:$A$390&amp;'EmiFact Stationary'!$D$4:$D$390,0),MATCH(Y$8,'EmiFact Stationary'!$E$2:$P$2,0)))</f>
        <v>344</v>
      </c>
      <c r="Z98" s="422">
        <f t="array" ref="Z98">IF($X98="Average value",AL98,INDEX('EmiFact Stationary'!$E$4:$P$390,MATCH($W98&amp;$V98&amp;$X98,'EmiFact Stationary'!$C$4:$C$390&amp;'EmiFact Stationary'!$A$4:$A$390&amp;'EmiFact Stationary'!$D$4:$D$390,0),MATCH(Z$8,'EmiFact Stationary'!$E$2:$P$2,0)))</f>
        <v>129</v>
      </c>
      <c r="AA98" s="422">
        <f t="array" ref="AA98">IF($X98="Average value",AM98,INDEX('EmiFact Stationary'!$E$4:$P$390,MATCH($W98&amp;$V98&amp;$X98,'EmiFact Stationary'!$C$4:$C$390&amp;'EmiFact Stationary'!$A$4:$A$390&amp;'EmiFact Stationary'!$D$4:$D$390,0),MATCH(AA$8,'EmiFact Stationary'!$E$2:$P$2,0)))</f>
        <v>0.8</v>
      </c>
      <c r="AB98" s="422">
        <f t="array" ref="AB98">IF($X98="Average value",AN98,INDEX('EmiFact Stationary'!$E$4:$P$390,MATCH($W98&amp;$V98&amp;$X98,'EmiFact Stationary'!$C$4:$C$390&amp;'EmiFact Stationary'!$A$4:$A$390&amp;'EmiFact Stationary'!$D$4:$D$390,0),MATCH(AB$8,'EmiFact Stationary'!$E$2:$P$2,0)))</f>
        <v>1.3</v>
      </c>
      <c r="AC98" s="422">
        <f t="array" ref="AC98">IF($X98="Average value",AO98,INDEX('EmiFact Stationary'!$E$4:$P$390,MATCH($W98&amp;$V98&amp;$X98,'EmiFact Stationary'!$C$4:$C$390&amp;'EmiFact Stationary'!$A$4:$A$390&amp;'EmiFact Stationary'!$D$4:$D$390,0),MATCH(AC$8,'EmiFact Stationary'!$E$2:$P$2,0)))</f>
        <v>2.8</v>
      </c>
      <c r="AD98" s="422">
        <f t="array" ref="AD98">IF($X98="Average value",AP98,INDEX('EmiFact Stationary'!$E$4:$P$390,MATCH($W98&amp;$V98&amp;$X98,'EmiFact Stationary'!$C$4:$C$390&amp;'EmiFact Stationary'!$A$4:$A$390&amp;'EmiFact Stationary'!$D$4:$D$390,0),MATCH(AD$8,'EmiFact Stationary'!$E$2:$P$2,0)))</f>
        <v>79.42</v>
      </c>
      <c r="AE98" s="422">
        <f t="array" ref="AE98">IF($X98="Average value",AQ98,INDEX('EmiFact Stationary'!$E$4:$P$390,MATCH($W98&amp;$V98&amp;$X98,'EmiFact Stationary'!$C$4:$C$390&amp;'EmiFact Stationary'!$A$4:$A$390&amp;'EmiFact Stationary'!$D$4:$D$390,0),MATCH(AE$8,'EmiFact Stationary'!$E$2:$P$2,0)))</f>
        <v>5</v>
      </c>
      <c r="AF98" s="422" t="str">
        <f t="array" ref="AF98">IF($X98="Average value",AR98,INDEX('EmiFact Stationary'!$E$4:$P$390,MATCH($W98&amp;$V98&amp;$X98,'EmiFact Stationary'!$C$4:$C$390&amp;'EmiFact Stationary'!$A$4:$A$390&amp;'EmiFact Stationary'!$D$4:$D$390,0),MATCH(AF$8,'EmiFact Stationary'!$E$2:$P$2,0)))</f>
        <v>-</v>
      </c>
      <c r="AG98" s="422">
        <f t="array" ref="AG98">IF($X98="Average value",AS98,INDEX('EmiFact Stationary'!$E$4:$P$390,MATCH($W98&amp;$V98&amp;$X98,'EmiFact Stationary'!$C$4:$C$390&amp;'EmiFact Stationary'!$A$4:$A$390&amp;'EmiFact Stationary'!$D$4:$D$390,0),MATCH(AG$8,'EmiFact Stationary'!$E$2:$P$2,0)))</f>
        <v>9.5</v>
      </c>
      <c r="AH98" s="422">
        <f t="array" ref="AH98">IF($X98="Average value",AT98,INDEX('EmiFact Stationary'!$E$4:$P$390,MATCH($W98&amp;$V98&amp;$X98,'EmiFact Stationary'!$C$4:$C$390&amp;'EmiFact Stationary'!$A$4:$A$390&amp;'EmiFact Stationary'!$D$4:$D$390,0),MATCH(AH$8,'EmiFact Stationary'!$E$2:$P$2,0)))</f>
        <v>7.1</v>
      </c>
      <c r="AI98" s="422">
        <f t="array" ref="AI98">IF($X98="Average value",AU98,INDEX('EmiFact Stationary'!$E$4:$P$390,MATCH($W98&amp;$V98&amp;$X98,'EmiFact Stationary'!$C$4:$C$390&amp;'EmiFact Stationary'!$A$4:$A$390&amp;'EmiFact Stationary'!$D$4:$D$390,0),MATCH(AI$8,'EmiFact Stationary'!$E$2:$P$2,0)))</f>
        <v>4.8</v>
      </c>
      <c r="AJ98" s="423">
        <f t="array" ref="AJ98">IF($X98="Average value",AV98,INDEX('EmiFact Stationary'!$E$4:$P$390,MATCH($W98&amp;$V98&amp;$X98,'EmiFact Stationary'!$C$4:$C$390&amp;'EmiFact Stationary'!$A$4:$A$390&amp;'EmiFact Stationary'!$D$4:$D$390,0),MATCH(AJ$8,'EmiFact Stationary'!$E$2:$P$2,0)))</f>
        <v>2.6880000000000002</v>
      </c>
      <c r="AK98" s="422">
        <f>IFERROR(AVERAGEIFS('EmiFact Stationary'!E$4:E$390,'EmiFact Stationary'!$C$4:$C$390,$W98,'EmiFact Stationary'!$A$4:$A$390,$V98),0)</f>
        <v>344</v>
      </c>
      <c r="AL98" s="422">
        <f>IFERROR(AVERAGEIFS('EmiFact Stationary'!F$4:F$390,'EmiFact Stationary'!$C$4:$C$390,$W98,'EmiFact Stationary'!$A$4:$A$390,$V98),0)</f>
        <v>129</v>
      </c>
      <c r="AM98" s="422">
        <f>IFERROR(AVERAGEIFS('EmiFact Stationary'!G$4:G$390,'EmiFact Stationary'!$C$4:$C$390,$W98,'EmiFact Stationary'!$A$4:$A$390,$V98),0)</f>
        <v>0.8</v>
      </c>
      <c r="AN98" s="422">
        <f>IFERROR(AVERAGEIFS('EmiFact Stationary'!H$4:H$390,'EmiFact Stationary'!$C$4:$C$390,$W98,'EmiFact Stationary'!$A$4:$A$390,$V98),0)</f>
        <v>1.3</v>
      </c>
      <c r="AO98" s="422">
        <f>IFERROR(AVERAGEIFS('EmiFact Stationary'!I$4:I$390,'EmiFact Stationary'!$C$4:$C$390,$W98,'EmiFact Stationary'!$A$4:$A$390,$V98),0)</f>
        <v>2.8</v>
      </c>
      <c r="AP98" s="422">
        <f>IFERROR(AVERAGEIFS('EmiFact Stationary'!J$4:J$390,'EmiFact Stationary'!$C$4:$C$390,$W98,'EmiFact Stationary'!$A$4:$A$390,$V98),0)</f>
        <v>79.42</v>
      </c>
      <c r="AQ98" s="422">
        <f>IFERROR(AVERAGEIFS('EmiFact Stationary'!K$4:K$390,'EmiFact Stationary'!$C$4:$C$390,$W98,'EmiFact Stationary'!$A$4:$A$390,$V98),0)</f>
        <v>5</v>
      </c>
      <c r="AR98" s="422">
        <f>IFERROR(AVERAGEIFS('EmiFact Stationary'!L$4:L$390,'EmiFact Stationary'!$C$4:$C$390,$W98,'EmiFact Stationary'!$A$4:$A$390,$V98),0)</f>
        <v>0</v>
      </c>
      <c r="AS98" s="422">
        <f>IFERROR(AVERAGEIFS('EmiFact Stationary'!M$4:M$390,'EmiFact Stationary'!$C$4:$C$390,$W98,'EmiFact Stationary'!$A$4:$A$390,$V98),0)</f>
        <v>9.5</v>
      </c>
      <c r="AT98" s="422">
        <f>IFERROR(AVERAGEIFS('EmiFact Stationary'!N$4:N$390,'EmiFact Stationary'!$C$4:$C$390,$W98,'EmiFact Stationary'!$A$4:$A$390,$V98),0)</f>
        <v>7.1</v>
      </c>
      <c r="AU98" s="422">
        <f>IFERROR(AVERAGEIFS('EmiFact Stationary'!O$4:O$390,'EmiFact Stationary'!$C$4:$C$390,$W98,'EmiFact Stationary'!$A$4:$A$390,$V98),0)</f>
        <v>4.8</v>
      </c>
      <c r="AV98" s="423">
        <f>IFERROR(AVERAGEIFS('EmiFact Stationary'!P$4:P$390,'EmiFact Stationary'!$C$4:$C$390,$W98,'EmiFact Stationary'!$A$4:$A$390,$V98),0)</f>
        <v>2.6880000000000002</v>
      </c>
      <c r="AW98" s="419">
        <f t="shared" si="7"/>
        <v>0</v>
      </c>
    </row>
    <row r="99" spans="19:50" ht="12.75" customHeight="1">
      <c r="S99" s="307" t="s">
        <v>892</v>
      </c>
      <c r="T99" s="307" t="s">
        <v>871</v>
      </c>
      <c r="U99" s="307">
        <f t="array" ref="U99">INDEX('EmiFact Stationary'!B85:B471,MATCH(Emis!V99&amp;Emis!W99&amp;Emis!X99,'EmiFact Stationary'!A85:A471&amp;'EmiFact Stationary'!C85:C471&amp;'EmiFact Stationary'!D85:D471,0))</f>
        <v>31300</v>
      </c>
      <c r="V99" s="392" t="s">
        <v>769</v>
      </c>
      <c r="W99" s="307" t="s">
        <v>749</v>
      </c>
      <c r="X99" s="307" t="s">
        <v>749</v>
      </c>
      <c r="Y99" s="425">
        <f t="array" ref="Y99">IF($X99="Average value",AK99,INDEX('EmiFact Stationary'!$E$4:$P$390,MATCH($W99&amp;$V99&amp;$X99,'EmiFact Stationary'!$C$4:$C$390&amp;'EmiFact Stationary'!$A$4:$A$390&amp;'EmiFact Stationary'!$D$4:$D$390,0),MATCH(Y$8,'EmiFact Stationary'!$E$2:$P$2,0)))</f>
        <v>6.7</v>
      </c>
      <c r="Z99" s="422">
        <f t="array" ref="Z99">IF($X99="Average value",AL99,INDEX('EmiFact Stationary'!$E$4:$P$390,MATCH($W99&amp;$V99&amp;$X99,'EmiFact Stationary'!$C$4:$C$390&amp;'EmiFact Stationary'!$A$4:$A$390&amp;'EmiFact Stationary'!$D$4:$D$390,0),MATCH(Z$8,'EmiFact Stationary'!$E$2:$P$2,0)))</f>
        <v>130</v>
      </c>
      <c r="AA99" s="422">
        <f t="array" ref="AA99">IF($X99="Average value",AM99,INDEX('EmiFact Stationary'!$E$4:$P$390,MATCH($W99&amp;$V99&amp;$X99,'EmiFact Stationary'!$C$4:$C$390&amp;'EmiFact Stationary'!$A$4:$A$390&amp;'EmiFact Stationary'!$D$4:$D$390,0),MATCH(AA$8,'EmiFact Stationary'!$E$2:$P$2,0)))</f>
        <v>0.8</v>
      </c>
      <c r="AB99" s="422">
        <f t="array" ref="AB99">IF($X99="Average value",AN99,INDEX('EmiFact Stationary'!$E$4:$P$390,MATCH($W99&amp;$V99&amp;$X99,'EmiFact Stationary'!$C$4:$C$390&amp;'EmiFact Stationary'!$A$4:$A$390&amp;'EmiFact Stationary'!$D$4:$D$390,0),MATCH(AB$8,'EmiFact Stationary'!$E$2:$P$2,0)))</f>
        <v>0.2</v>
      </c>
      <c r="AC99" s="422">
        <f t="array" ref="AC99">IF($X99="Average value",AO99,INDEX('EmiFact Stationary'!$E$4:$P$390,MATCH($W99&amp;$V99&amp;$X99,'EmiFact Stationary'!$C$4:$C$390&amp;'EmiFact Stationary'!$A$4:$A$390&amp;'EmiFact Stationary'!$D$4:$D$390,0),MATCH(AC$8,'EmiFact Stationary'!$E$2:$P$2,0)))</f>
        <v>66</v>
      </c>
      <c r="AD99" s="422">
        <f t="array" ref="AD99">IF($X99="Average value",AP99,INDEX('EmiFact Stationary'!$E$4:$P$390,MATCH($W99&amp;$V99&amp;$X99,'EmiFact Stationary'!$C$4:$C$390&amp;'EmiFact Stationary'!$A$4:$A$390&amp;'EmiFact Stationary'!$D$4:$D$390,0),MATCH(AD$8,'EmiFact Stationary'!$E$2:$P$2,0)))</f>
        <v>74.099999999999994</v>
      </c>
      <c r="AE99" s="422">
        <f t="array" ref="AE99">IF($X99="Average value",AQ99,INDEX('EmiFact Stationary'!$E$4:$P$390,MATCH($W99&amp;$V99&amp;$X99,'EmiFact Stationary'!$C$4:$C$390&amp;'EmiFact Stationary'!$A$4:$A$390&amp;'EmiFact Stationary'!$D$4:$D$390,0),MATCH(AE$8,'EmiFact Stationary'!$E$2:$P$2,0)))</f>
        <v>0.4</v>
      </c>
      <c r="AF99" s="422" t="str">
        <f t="array" ref="AF99">IF($X99="Average value",AR99,INDEX('EmiFact Stationary'!$E$4:$P$390,MATCH($W99&amp;$V99&amp;$X99,'EmiFact Stationary'!$C$4:$C$390&amp;'EmiFact Stationary'!$A$4:$A$390&amp;'EmiFact Stationary'!$D$4:$D$390,0),MATCH(AF$8,'EmiFact Stationary'!$E$2:$P$2,0)))</f>
        <v>-</v>
      </c>
      <c r="AG99" s="422">
        <f t="array" ref="AG99">IF($X99="Average value",AS99,INDEX('EmiFact Stationary'!$E$4:$P$390,MATCH($W99&amp;$V99&amp;$X99,'EmiFact Stationary'!$C$4:$C$390&amp;'EmiFact Stationary'!$A$4:$A$390&amp;'EmiFact Stationary'!$D$4:$D$390,0),MATCH(AG$8,'EmiFact Stationary'!$E$2:$P$2,0)))</f>
        <v>5</v>
      </c>
      <c r="AH99" s="422">
        <f t="array" ref="AH99">IF($X99="Average value",AT99,INDEX('EmiFact Stationary'!$E$4:$P$390,MATCH($W99&amp;$V99&amp;$X99,'EmiFact Stationary'!$C$4:$C$390&amp;'EmiFact Stationary'!$A$4:$A$390&amp;'EmiFact Stationary'!$D$4:$D$390,0),MATCH(AH$8,'EmiFact Stationary'!$E$2:$P$2,0)))</f>
        <v>5</v>
      </c>
      <c r="AI99" s="422">
        <f t="array" ref="AI99">IF($X99="Average value",AU99,INDEX('EmiFact Stationary'!$E$4:$P$390,MATCH($W99&amp;$V99&amp;$X99,'EmiFact Stationary'!$C$4:$C$390&amp;'EmiFact Stationary'!$A$4:$A$390&amp;'EmiFact Stationary'!$D$4:$D$390,0),MATCH(AI$8,'EmiFact Stationary'!$E$2:$P$2,0)))</f>
        <v>5</v>
      </c>
      <c r="AJ99" s="423">
        <f t="array" ref="AJ99">IF($X99="Average value",AV99,INDEX('EmiFact Stationary'!$E$4:$P$390,MATCH($W99&amp;$V99&amp;$X99,'EmiFact Stationary'!$C$4:$C$390&amp;'EmiFact Stationary'!$A$4:$A$390&amp;'EmiFact Stationary'!$D$4:$D$390,0),MATCH(AJ$8,'EmiFact Stationary'!$E$2:$P$2,0)))</f>
        <v>2.8</v>
      </c>
      <c r="AK99" s="422">
        <f>IFERROR(AVERAGEIFS('EmiFact Stationary'!E$4:E$390,'EmiFact Stationary'!$C$4:$C$390,$W99,'EmiFact Stationary'!$A$4:$A$390,$V99),0)</f>
        <v>6.7</v>
      </c>
      <c r="AL99" s="422">
        <f>IFERROR(AVERAGEIFS('EmiFact Stationary'!F$4:F$390,'EmiFact Stationary'!$C$4:$C$390,$W99,'EmiFact Stationary'!$A$4:$A$390,$V99),0)</f>
        <v>130</v>
      </c>
      <c r="AM99" s="422">
        <f>IFERROR(AVERAGEIFS('EmiFact Stationary'!G$4:G$390,'EmiFact Stationary'!$C$4:$C$390,$W99,'EmiFact Stationary'!$A$4:$A$390,$V99),0)</f>
        <v>0.8</v>
      </c>
      <c r="AN99" s="422">
        <f>IFERROR(AVERAGEIFS('EmiFact Stationary'!H$4:H$390,'EmiFact Stationary'!$C$4:$C$390,$W99,'EmiFact Stationary'!$A$4:$A$390,$V99),0)</f>
        <v>0.2</v>
      </c>
      <c r="AO99" s="422">
        <f>IFERROR(AVERAGEIFS('EmiFact Stationary'!I$4:I$390,'EmiFact Stationary'!$C$4:$C$390,$W99,'EmiFact Stationary'!$A$4:$A$390,$V99),0)</f>
        <v>66</v>
      </c>
      <c r="AP99" s="422">
        <f>IFERROR(AVERAGEIFS('EmiFact Stationary'!J$4:J$390,'EmiFact Stationary'!$C$4:$C$390,$W99,'EmiFact Stationary'!$A$4:$A$390,$V99),0)</f>
        <v>74.099999999999994</v>
      </c>
      <c r="AQ99" s="422">
        <f>IFERROR(AVERAGEIFS('EmiFact Stationary'!K$4:K$390,'EmiFact Stationary'!$C$4:$C$390,$W99,'EmiFact Stationary'!$A$4:$A$390,$V99),0)</f>
        <v>0.4</v>
      </c>
      <c r="AR99" s="422">
        <f>IFERROR(AVERAGEIFS('EmiFact Stationary'!L$4:L$390,'EmiFact Stationary'!$C$4:$C$390,$W99,'EmiFact Stationary'!$A$4:$A$390,$V99),0)</f>
        <v>0</v>
      </c>
      <c r="AS99" s="422">
        <f>IFERROR(AVERAGEIFS('EmiFact Stationary'!M$4:M$390,'EmiFact Stationary'!$C$4:$C$390,$W99,'EmiFact Stationary'!$A$4:$A$390,$V99),0)</f>
        <v>5</v>
      </c>
      <c r="AT99" s="422">
        <f>IFERROR(AVERAGEIFS('EmiFact Stationary'!N$4:N$390,'EmiFact Stationary'!$C$4:$C$390,$W99,'EmiFact Stationary'!$A$4:$A$390,$V99),0)</f>
        <v>5</v>
      </c>
      <c r="AU99" s="422">
        <f>IFERROR(AVERAGEIFS('EmiFact Stationary'!O$4:O$390,'EmiFact Stationary'!$C$4:$C$390,$W99,'EmiFact Stationary'!$A$4:$A$390,$V99),0)</f>
        <v>5</v>
      </c>
      <c r="AV99" s="423">
        <f>IFERROR(AVERAGEIFS('EmiFact Stationary'!P$4:P$390,'EmiFact Stationary'!$C$4:$C$390,$W99,'EmiFact Stationary'!$A$4:$A$390,$V99),0)</f>
        <v>2.8</v>
      </c>
      <c r="AW99" s="419">
        <f t="shared" si="7"/>
        <v>0</v>
      </c>
    </row>
    <row r="100" spans="19:50" ht="12.75" customHeight="1">
      <c r="S100" s="307" t="s">
        <v>892</v>
      </c>
      <c r="T100" s="307" t="s">
        <v>878</v>
      </c>
      <c r="U100" s="307">
        <f t="array" ref="U100">INDEX('EmiFact Stationary'!B86:B472,MATCH(Emis!V100&amp;Emis!W100&amp;Emis!X100,'EmiFact Stationary'!A86:A472&amp;'EmiFact Stationary'!C86:C472&amp;'EmiFact Stationary'!D86:D472,0))</f>
        <v>31300</v>
      </c>
      <c r="V100" s="392" t="s">
        <v>773</v>
      </c>
      <c r="W100" s="307" t="s">
        <v>749</v>
      </c>
      <c r="X100" s="307" t="s">
        <v>749</v>
      </c>
      <c r="Y100" s="425">
        <f t="array" ref="Y100">IF($X100="Average value",AK100,INDEX('EmiFact Stationary'!$E$4:$P$390,MATCH($W100&amp;$V100&amp;$X100,'EmiFact Stationary'!$C$4:$C$390&amp;'EmiFact Stationary'!$A$4:$A$390&amp;'EmiFact Stationary'!$D$4:$D$390,0),MATCH(Y$8,'EmiFact Stationary'!$E$2:$P$2,0)))</f>
        <v>0.43</v>
      </c>
      <c r="Z100" s="422">
        <f t="array" ref="Z100">IF($X100="Average value",AL100,INDEX('EmiFact Stationary'!$E$4:$P$390,MATCH($W100&amp;$V100&amp;$X100,'EmiFact Stationary'!$C$4:$C$390&amp;'EmiFact Stationary'!$A$4:$A$390&amp;'EmiFact Stationary'!$D$4:$D$390,0),MATCH(Z$8,'EmiFact Stationary'!$E$2:$P$2,0)))</f>
        <v>32.020000000000003</v>
      </c>
      <c r="AA100" s="422">
        <f t="array" ref="AA100">IF($X100="Average value",AM100,INDEX('EmiFact Stationary'!$E$4:$P$390,MATCH($W100&amp;$V100&amp;$X100,'EmiFact Stationary'!$C$4:$C$390&amp;'EmiFact Stationary'!$A$4:$A$390&amp;'EmiFact Stationary'!$D$4:$D$390,0),MATCH(AA$8,'EmiFact Stationary'!$E$2:$P$2,0)))</f>
        <v>2</v>
      </c>
      <c r="AB100" s="422">
        <f t="array" ref="AB100">IF($X100="Average value",AN100,INDEX('EmiFact Stationary'!$E$4:$P$390,MATCH($W100&amp;$V100&amp;$X100,'EmiFact Stationary'!$C$4:$C$390&amp;'EmiFact Stationary'!$A$4:$A$390&amp;'EmiFact Stationary'!$D$4:$D$390,0),MATCH(AB$8,'EmiFact Stationary'!$E$2:$P$2,0)))</f>
        <v>1</v>
      </c>
      <c r="AC100" s="422">
        <f t="array" ref="AC100">IF($X100="Average value",AO100,INDEX('EmiFact Stationary'!$E$4:$P$390,MATCH($W100&amp;$V100&amp;$X100,'EmiFact Stationary'!$C$4:$C$390&amp;'EmiFact Stationary'!$A$4:$A$390&amp;'EmiFact Stationary'!$D$4:$D$390,0),MATCH(AC$8,'EmiFact Stationary'!$E$2:$P$2,0)))</f>
        <v>28</v>
      </c>
      <c r="AD100" s="422">
        <f t="array" ref="AD100">IF($X100="Average value",AP100,INDEX('EmiFact Stationary'!$E$4:$P$390,MATCH($W100&amp;$V100&amp;$X100,'EmiFact Stationary'!$C$4:$C$390&amp;'EmiFact Stationary'!$A$4:$A$390&amp;'EmiFact Stationary'!$D$4:$D$390,0),MATCH(AD$8,'EmiFact Stationary'!$E$2:$P$2,0)))</f>
        <v>56.89</v>
      </c>
      <c r="AE100" s="422">
        <f t="array" ref="AE100">IF($X100="Average value",AQ100,INDEX('EmiFact Stationary'!$E$4:$P$390,MATCH($W100&amp;$V100&amp;$X100,'EmiFact Stationary'!$C$4:$C$390&amp;'EmiFact Stationary'!$A$4:$A$390&amp;'EmiFact Stationary'!$D$4:$D$390,0),MATCH(AE$8,'EmiFact Stationary'!$E$2:$P$2,0)))</f>
        <v>1</v>
      </c>
      <c r="AF100" s="422" t="str">
        <f t="array" ref="AF100">IF($X100="Average value",AR100,INDEX('EmiFact Stationary'!$E$4:$P$390,MATCH($W100&amp;$V100&amp;$X100,'EmiFact Stationary'!$C$4:$C$390&amp;'EmiFact Stationary'!$A$4:$A$390&amp;'EmiFact Stationary'!$D$4:$D$390,0),MATCH(AF$8,'EmiFact Stationary'!$E$2:$P$2,0)))</f>
        <v>-</v>
      </c>
      <c r="AG100" s="422">
        <f t="array" ref="AG100">IF($X100="Average value",AS100,INDEX('EmiFact Stationary'!$E$4:$P$390,MATCH($W100&amp;$V100&amp;$X100,'EmiFact Stationary'!$C$4:$C$390&amp;'EmiFact Stationary'!$A$4:$A$390&amp;'EmiFact Stationary'!$D$4:$D$390,0),MATCH(AG$8,'EmiFact Stationary'!$E$2:$P$2,0)))</f>
        <v>0.1</v>
      </c>
      <c r="AH100" s="422">
        <f t="array" ref="AH100">IF($X100="Average value",AT100,INDEX('EmiFact Stationary'!$E$4:$P$390,MATCH($W100&amp;$V100&amp;$X100,'EmiFact Stationary'!$C$4:$C$390&amp;'EmiFact Stationary'!$A$4:$A$390&amp;'EmiFact Stationary'!$D$4:$D$390,0),MATCH(AH$8,'EmiFact Stationary'!$E$2:$P$2,0)))</f>
        <v>0.1</v>
      </c>
      <c r="AI100" s="422">
        <f t="array" ref="AI100">IF($X100="Average value",AU100,INDEX('EmiFact Stationary'!$E$4:$P$390,MATCH($W100&amp;$V100&amp;$X100,'EmiFact Stationary'!$C$4:$C$390&amp;'EmiFact Stationary'!$A$4:$A$390&amp;'EmiFact Stationary'!$D$4:$D$390,0),MATCH(AI$8,'EmiFact Stationary'!$E$2:$P$2,0)))</f>
        <v>0.1</v>
      </c>
      <c r="AJ100" s="423">
        <f t="array" ref="AJ100">IF($X100="Average value",AV100,INDEX('EmiFact Stationary'!$E$4:$P$390,MATCH($W100&amp;$V100&amp;$X100,'EmiFact Stationary'!$C$4:$C$390&amp;'EmiFact Stationary'!$A$4:$A$390&amp;'EmiFact Stationary'!$D$4:$D$390,0),MATCH(AJ$8,'EmiFact Stationary'!$E$2:$P$2,0)))</f>
        <v>4.0000000000000001E-3</v>
      </c>
      <c r="AK100" s="422">
        <f>IFERROR(AVERAGEIFS('EmiFact Stationary'!E$4:E$390,'EmiFact Stationary'!$C$4:$C$390,$W100,'EmiFact Stationary'!$A$4:$A$390,$V100),0)</f>
        <v>0.46499999999999997</v>
      </c>
      <c r="AL100" s="422">
        <f>IFERROR(AVERAGEIFS('EmiFact Stationary'!F$4:F$390,'EmiFact Stationary'!$C$4:$C$390,$W100,'EmiFact Stationary'!$A$4:$A$390,$V100),0)</f>
        <v>83.51</v>
      </c>
      <c r="AM100" s="422">
        <f>IFERROR(AVERAGEIFS('EmiFact Stationary'!G$4:G$390,'EmiFact Stationary'!$C$4:$C$390,$W100,'EmiFact Stationary'!$A$4:$A$390,$V100),0)</f>
        <v>47</v>
      </c>
      <c r="AN100" s="422">
        <f>IFERROR(AVERAGEIFS('EmiFact Stationary'!H$4:H$390,'EmiFact Stationary'!$C$4:$C$390,$W100,'EmiFact Stationary'!$A$4:$A$390,$V100),0)</f>
        <v>241</v>
      </c>
      <c r="AO100" s="422">
        <f>IFERROR(AVERAGEIFS('EmiFact Stationary'!I$4:I$390,'EmiFact Stationary'!$C$4:$C$390,$W100,'EmiFact Stationary'!$A$4:$A$390,$V100),0)</f>
        <v>43</v>
      </c>
      <c r="AP100" s="422">
        <f>IFERROR(AVERAGEIFS('EmiFact Stationary'!J$4:J$390,'EmiFact Stationary'!$C$4:$C$390,$W100,'EmiFact Stationary'!$A$4:$A$390,$V100),0)</f>
        <v>56.89</v>
      </c>
      <c r="AQ100" s="422">
        <f>IFERROR(AVERAGEIFS('EmiFact Stationary'!K$4:K$390,'EmiFact Stationary'!$C$4:$C$390,$W100,'EmiFact Stationary'!$A$4:$A$390,$V100),0)</f>
        <v>0.79</v>
      </c>
      <c r="AR100" s="422">
        <f>IFERROR(AVERAGEIFS('EmiFact Stationary'!L$4:L$390,'EmiFact Stationary'!$C$4:$C$390,$W100,'EmiFact Stationary'!$A$4:$A$390,$V100),0)</f>
        <v>0</v>
      </c>
      <c r="AS100" s="422">
        <f>IFERROR(AVERAGEIFS('EmiFact Stationary'!M$4:M$390,'EmiFact Stationary'!$C$4:$C$390,$W100,'EmiFact Stationary'!$A$4:$A$390,$V100),0)</f>
        <v>0.43</v>
      </c>
      <c r="AT100" s="422">
        <f>IFERROR(AVERAGEIFS('EmiFact Stationary'!N$4:N$390,'EmiFact Stationary'!$C$4:$C$390,$W100,'EmiFact Stationary'!$A$4:$A$390,$V100),0)</f>
        <v>0.14450000000000002</v>
      </c>
      <c r="AU100" s="422">
        <f>IFERROR(AVERAGEIFS('EmiFact Stationary'!O$4:O$390,'EmiFact Stationary'!$C$4:$C$390,$W100,'EmiFact Stationary'!$A$4:$A$390,$V100),0)</f>
        <v>0.1305</v>
      </c>
      <c r="AV100" s="423">
        <f>IFERROR(AVERAGEIFS('EmiFact Stationary'!P$4:P$390,'EmiFact Stationary'!$C$4:$C$390,$W100,'EmiFact Stationary'!$A$4:$A$390,$V100),0)</f>
        <v>4.0125000000000004E-3</v>
      </c>
      <c r="AW100" s="419">
        <f t="shared" si="7"/>
        <v>-351.7200125</v>
      </c>
      <c r="AX100" s="3" t="s">
        <v>867</v>
      </c>
    </row>
    <row r="101" spans="19:50" ht="12.75" customHeight="1">
      <c r="S101" s="307" t="s">
        <v>892</v>
      </c>
      <c r="T101" s="307" t="s">
        <v>884</v>
      </c>
      <c r="U101" s="307">
        <f t="array" ref="U101">INDEX('EmiFact Stationary'!B87:B473,MATCH(Emis!V101&amp;Emis!W101&amp;Emis!X101,'EmiFact Stationary'!A87:A473&amp;'EmiFact Stationary'!C87:C473&amp;'EmiFact Stationary'!D87:D473,0))</f>
        <v>31300</v>
      </c>
      <c r="V101" s="392" t="s">
        <v>776</v>
      </c>
      <c r="W101" s="307" t="s">
        <v>749</v>
      </c>
      <c r="X101" s="307" t="s">
        <v>749</v>
      </c>
      <c r="Y101" s="425">
        <f t="array" ref="Y101">IF($X101="Average value",AK101,INDEX('EmiFact Stationary'!$E$4:$P$390,MATCH($W101&amp;$V101&amp;$X101,'EmiFact Stationary'!$C$4:$C$390&amp;'EmiFact Stationary'!$A$4:$A$390&amp;'EmiFact Stationary'!$D$4:$D$390,0),MATCH(Y$8,'EmiFact Stationary'!$E$2:$P$2,0)))</f>
        <v>0.13</v>
      </c>
      <c r="Z101" s="422">
        <f t="array" ref="Z101">IF($X101="Average value",AL101,INDEX('EmiFact Stationary'!$E$4:$P$390,MATCH($W101&amp;$V101&amp;$X101,'EmiFact Stationary'!$C$4:$C$390&amp;'EmiFact Stationary'!$A$4:$A$390&amp;'EmiFact Stationary'!$D$4:$D$390,0),MATCH(Z$8,'EmiFact Stationary'!$E$2:$P$2,0)))</f>
        <v>96</v>
      </c>
      <c r="AA101" s="422">
        <f t="array" ref="AA101">IF($X101="Average value",AM101,INDEX('EmiFact Stationary'!$E$4:$P$390,MATCH($W101&amp;$V101&amp;$X101,'EmiFact Stationary'!$C$4:$C$390&amp;'EmiFact Stationary'!$A$4:$A$390&amp;'EmiFact Stationary'!$D$4:$D$390,0),MATCH(AA$8,'EmiFact Stationary'!$E$2:$P$2,0)))</f>
        <v>0.8</v>
      </c>
      <c r="AB101" s="422">
        <f t="array" ref="AB101">IF($X101="Average value",AN101,INDEX('EmiFact Stationary'!$E$4:$P$390,MATCH($W101&amp;$V101&amp;$X101,'EmiFact Stationary'!$C$4:$C$390&amp;'EmiFact Stationary'!$A$4:$A$390&amp;'EmiFact Stationary'!$D$4:$D$390,0),MATCH(AB$8,'EmiFact Stationary'!$E$2:$P$2,0)))</f>
        <v>1</v>
      </c>
      <c r="AC101" s="422">
        <f t="array" ref="AC101">IF($X101="Average value",AO101,INDEX('EmiFact Stationary'!$E$4:$P$390,MATCH($W101&amp;$V101&amp;$X101,'EmiFact Stationary'!$C$4:$C$390&amp;'EmiFact Stationary'!$A$4:$A$390&amp;'EmiFact Stationary'!$D$4:$D$390,0),MATCH(AC$8,'EmiFact Stationary'!$E$2:$P$2,0)))</f>
        <v>66</v>
      </c>
      <c r="AD101" s="422">
        <f t="array" ref="AD101">IF($X101="Average value",AP101,INDEX('EmiFact Stationary'!$E$4:$P$390,MATCH($W101&amp;$V101&amp;$X101,'EmiFact Stationary'!$C$4:$C$390&amp;'EmiFact Stationary'!$A$4:$A$390&amp;'EmiFact Stationary'!$D$4:$D$390,0),MATCH(AD$8,'EmiFact Stationary'!$E$2:$P$2,0)))</f>
        <v>63.1</v>
      </c>
      <c r="AE101" s="422">
        <f t="array" ref="AE101">IF($X101="Average value",AQ101,INDEX('EmiFact Stationary'!$E$4:$P$390,MATCH($W101&amp;$V101&amp;$X101,'EmiFact Stationary'!$C$4:$C$390&amp;'EmiFact Stationary'!$A$4:$A$390&amp;'EmiFact Stationary'!$D$4:$D$390,0),MATCH(AE$8,'EmiFact Stationary'!$E$2:$P$2,0)))</f>
        <v>0.1</v>
      </c>
      <c r="AF101" s="422" t="str">
        <f t="array" ref="AF101">IF($X101="Average value",AR101,INDEX('EmiFact Stationary'!$E$4:$P$390,MATCH($W101&amp;$V101&amp;$X101,'EmiFact Stationary'!$C$4:$C$390&amp;'EmiFact Stationary'!$A$4:$A$390&amp;'EmiFact Stationary'!$D$4:$D$390,0),MATCH(AF$8,'EmiFact Stationary'!$E$2:$P$2,0)))</f>
        <v>-</v>
      </c>
      <c r="AG101" s="422">
        <f t="array" ref="AG101">IF($X101="Average value",AS101,INDEX('EmiFact Stationary'!$E$4:$P$390,MATCH($W101&amp;$V101&amp;$X101,'EmiFact Stationary'!$C$4:$C$390&amp;'EmiFact Stationary'!$A$4:$A$390&amp;'EmiFact Stationary'!$D$4:$D$390,0),MATCH(AG$8,'EmiFact Stationary'!$E$2:$P$2,0)))</f>
        <v>0.2</v>
      </c>
      <c r="AH101" s="422">
        <f t="array" ref="AH101">IF($X101="Average value",AT101,INDEX('EmiFact Stationary'!$E$4:$P$390,MATCH($W101&amp;$V101&amp;$X101,'EmiFact Stationary'!$C$4:$C$390&amp;'EmiFact Stationary'!$A$4:$A$390&amp;'EmiFact Stationary'!$D$4:$D$390,0),MATCH(AH$8,'EmiFact Stationary'!$E$2:$P$2,0)))</f>
        <v>0.2</v>
      </c>
      <c r="AI101" s="422">
        <f t="array" ref="AI101">IF($X101="Average value",AU101,INDEX('EmiFact Stationary'!$E$4:$P$390,MATCH($W101&amp;$V101&amp;$X101,'EmiFact Stationary'!$C$4:$C$390&amp;'EmiFact Stationary'!$A$4:$A$390&amp;'EmiFact Stationary'!$D$4:$D$390,0),MATCH(AI$8,'EmiFact Stationary'!$E$2:$P$2,0)))</f>
        <v>0.2</v>
      </c>
      <c r="AJ101" s="423">
        <f t="array" ref="AJ101">IF($X101="Average value",AV101,INDEX('EmiFact Stationary'!$E$4:$P$390,MATCH($W101&amp;$V101&amp;$X101,'EmiFact Stationary'!$C$4:$C$390&amp;'EmiFact Stationary'!$A$4:$A$390&amp;'EmiFact Stationary'!$D$4:$D$390,0),MATCH(AJ$8,'EmiFact Stationary'!$E$2:$P$2,0)))</f>
        <v>8.0000000000000002E-3</v>
      </c>
      <c r="AK101" s="422">
        <f>IFERROR(AVERAGEIFS('EmiFact Stationary'!E$4:E$390,'EmiFact Stationary'!$C$4:$C$390,$W101,'EmiFact Stationary'!$A$4:$A$390,$V101),0)</f>
        <v>0.13</v>
      </c>
      <c r="AL101" s="422">
        <f>IFERROR(AVERAGEIFS('EmiFact Stationary'!F$4:F$390,'EmiFact Stationary'!$C$4:$C$390,$W101,'EmiFact Stationary'!$A$4:$A$390,$V101),0)</f>
        <v>96</v>
      </c>
      <c r="AM101" s="422">
        <f>IFERROR(AVERAGEIFS('EmiFact Stationary'!G$4:G$390,'EmiFact Stationary'!$C$4:$C$390,$W101,'EmiFact Stationary'!$A$4:$A$390,$V101),0)</f>
        <v>0.8</v>
      </c>
      <c r="AN101" s="422">
        <f>IFERROR(AVERAGEIFS('EmiFact Stationary'!H$4:H$390,'EmiFact Stationary'!$C$4:$C$390,$W101,'EmiFact Stationary'!$A$4:$A$390,$V101),0)</f>
        <v>1</v>
      </c>
      <c r="AO101" s="422">
        <f>IFERROR(AVERAGEIFS('EmiFact Stationary'!I$4:I$390,'EmiFact Stationary'!$C$4:$C$390,$W101,'EmiFact Stationary'!$A$4:$A$390,$V101),0)</f>
        <v>66</v>
      </c>
      <c r="AP101" s="422">
        <f>IFERROR(AVERAGEIFS('EmiFact Stationary'!J$4:J$390,'EmiFact Stationary'!$C$4:$C$390,$W101,'EmiFact Stationary'!$A$4:$A$390,$V101),0)</f>
        <v>63.1</v>
      </c>
      <c r="AQ101" s="422">
        <f>IFERROR(AVERAGEIFS('EmiFact Stationary'!K$4:K$390,'EmiFact Stationary'!$C$4:$C$390,$W101,'EmiFact Stationary'!$A$4:$A$390,$V101),0)</f>
        <v>0.1</v>
      </c>
      <c r="AR101" s="422">
        <f>IFERROR(AVERAGEIFS('EmiFact Stationary'!L$4:L$390,'EmiFact Stationary'!$C$4:$C$390,$W101,'EmiFact Stationary'!$A$4:$A$390,$V101),0)</f>
        <v>0</v>
      </c>
      <c r="AS101" s="422">
        <f>IFERROR(AVERAGEIFS('EmiFact Stationary'!M$4:M$390,'EmiFact Stationary'!$C$4:$C$390,$W101,'EmiFact Stationary'!$A$4:$A$390,$V101),0)</f>
        <v>0.2</v>
      </c>
      <c r="AT101" s="422">
        <f>IFERROR(AVERAGEIFS('EmiFact Stationary'!N$4:N$390,'EmiFact Stationary'!$C$4:$C$390,$W101,'EmiFact Stationary'!$A$4:$A$390,$V101),0)</f>
        <v>0.2</v>
      </c>
      <c r="AU101" s="422">
        <f>IFERROR(AVERAGEIFS('EmiFact Stationary'!O$4:O$390,'EmiFact Stationary'!$C$4:$C$390,$W101,'EmiFact Stationary'!$A$4:$A$390,$V101),0)</f>
        <v>0.2</v>
      </c>
      <c r="AV101" s="423">
        <f>IFERROR(AVERAGEIFS('EmiFact Stationary'!P$4:P$390,'EmiFact Stationary'!$C$4:$C$390,$W101,'EmiFact Stationary'!$A$4:$A$390,$V101),0)</f>
        <v>8.0000000000000002E-3</v>
      </c>
      <c r="AW101" s="419">
        <f t="shared" si="7"/>
        <v>0</v>
      </c>
    </row>
    <row r="102" spans="19:50" ht="12.75" customHeight="1">
      <c r="S102" s="307" t="s">
        <v>892</v>
      </c>
      <c r="T102" s="307" t="s">
        <v>879</v>
      </c>
      <c r="U102" s="307">
        <f t="array" ref="U102">INDEX('EmiFact Stationary'!B88:B474,MATCH(Emis!V102&amp;Emis!W102&amp;Emis!X102,'EmiFact Stationary'!A88:A474&amp;'EmiFact Stationary'!C88:C474&amp;'EmiFact Stationary'!D88:D474,0))</f>
        <v>31300</v>
      </c>
      <c r="V102" s="392" t="s">
        <v>778</v>
      </c>
      <c r="W102" s="307" t="s">
        <v>749</v>
      </c>
      <c r="X102" s="307" t="s">
        <v>749</v>
      </c>
      <c r="Y102" s="425">
        <f t="array" ref="Y102">IF($X102="Average value",AK102,INDEX('EmiFact Stationary'!$E$4:$P$390,MATCH($W102&amp;$V102&amp;$X102,'EmiFact Stationary'!$C$4:$C$390&amp;'EmiFact Stationary'!$A$4:$A$390&amp;'EmiFact Stationary'!$D$4:$D$390,0),MATCH(Y$8,'EmiFact Stationary'!$E$2:$P$2,0)))</f>
        <v>25</v>
      </c>
      <c r="Z102" s="422">
        <f t="array" ref="Z102">IF($X102="Average value",AL102,INDEX('EmiFact Stationary'!$E$4:$P$390,MATCH($W102&amp;$V102&amp;$X102,'EmiFact Stationary'!$C$4:$C$390&amp;'EmiFact Stationary'!$A$4:$A$390&amp;'EmiFact Stationary'!$D$4:$D$390,0),MATCH(Z$8,'EmiFact Stationary'!$E$2:$P$2,0)))</f>
        <v>28</v>
      </c>
      <c r="AA102" s="422">
        <f t="array" ref="AA102">IF($X102="Average value",AM102,INDEX('EmiFact Stationary'!$E$4:$P$390,MATCH($W102&amp;$V102&amp;$X102,'EmiFact Stationary'!$C$4:$C$390&amp;'EmiFact Stationary'!$A$4:$A$390&amp;'EmiFact Stationary'!$D$4:$D$390,0),MATCH(AA$8,'EmiFact Stationary'!$E$2:$P$2,0)))</f>
        <v>2</v>
      </c>
      <c r="AB102" s="422">
        <f t="array" ref="AB102">IF($X102="Average value",AN102,INDEX('EmiFact Stationary'!$E$4:$P$390,MATCH($W102&amp;$V102&amp;$X102,'EmiFact Stationary'!$C$4:$C$390&amp;'EmiFact Stationary'!$A$4:$A$390&amp;'EmiFact Stationary'!$D$4:$D$390,0),MATCH(AB$8,'EmiFact Stationary'!$E$2:$P$2,0)))</f>
        <v>1</v>
      </c>
      <c r="AC102" s="422">
        <f t="array" ref="AC102">IF($X102="Average value",AO102,INDEX('EmiFact Stationary'!$E$4:$P$390,MATCH($W102&amp;$V102&amp;$X102,'EmiFact Stationary'!$C$4:$C$390&amp;'EmiFact Stationary'!$A$4:$A$390&amp;'EmiFact Stationary'!$D$4:$D$390,0),MATCH(AC$8,'EmiFact Stationary'!$E$2:$P$2,0)))</f>
        <v>36</v>
      </c>
      <c r="AD102" s="422">
        <f t="array" ref="AD102">IF($X102="Average value",AP102,INDEX('EmiFact Stationary'!$E$4:$P$390,MATCH($W102&amp;$V102&amp;$X102,'EmiFact Stationary'!$C$4:$C$390&amp;'EmiFact Stationary'!$A$4:$A$390&amp;'EmiFact Stationary'!$D$4:$D$390,0),MATCH(AD$8,'EmiFact Stationary'!$E$2:$P$2,0)))</f>
        <v>84.1</v>
      </c>
      <c r="AE102" s="422">
        <f t="array" ref="AE102">IF($X102="Average value",AQ102,INDEX('EmiFact Stationary'!$E$4:$P$390,MATCH($W102&amp;$V102&amp;$X102,'EmiFact Stationary'!$C$4:$C$390&amp;'EmiFact Stationary'!$A$4:$A$390&amp;'EmiFact Stationary'!$D$4:$D$390,0),MATCH(AE$8,'EmiFact Stationary'!$E$2:$P$2,0)))</f>
        <v>0.1</v>
      </c>
      <c r="AF102" s="422" t="str">
        <f t="array" ref="AF102">IF($X102="Average value",AR102,INDEX('EmiFact Stationary'!$E$4:$P$390,MATCH($W102&amp;$V102&amp;$X102,'EmiFact Stationary'!$C$4:$C$390&amp;'EmiFact Stationary'!$A$4:$A$390&amp;'EmiFact Stationary'!$D$4:$D$390,0),MATCH(AF$8,'EmiFact Stationary'!$E$2:$P$2,0)))</f>
        <v>-</v>
      </c>
      <c r="AG102" s="422">
        <f t="array" ref="AG102">IF($X102="Average value",AS102,INDEX('EmiFact Stationary'!$E$4:$P$390,MATCH($W102&amp;$V102&amp;$X102,'EmiFact Stationary'!$C$4:$C$390&amp;'EmiFact Stationary'!$A$4:$A$390&amp;'EmiFact Stationary'!$D$4:$D$390,0),MATCH(AG$8,'EmiFact Stationary'!$E$2:$P$2,0)))</f>
        <v>1.5</v>
      </c>
      <c r="AH102" s="422">
        <f t="array" ref="AH102">IF($X102="Average value",AT102,INDEX('EmiFact Stationary'!$E$4:$P$390,MATCH($W102&amp;$V102&amp;$X102,'EmiFact Stationary'!$C$4:$C$390&amp;'EmiFact Stationary'!$A$4:$A$390&amp;'EmiFact Stationary'!$D$4:$D$390,0),MATCH(AH$8,'EmiFact Stationary'!$E$2:$P$2,0)))</f>
        <v>1.5</v>
      </c>
      <c r="AI102" s="422">
        <f t="array" ref="AI102">IF($X102="Average value",AU102,INDEX('EmiFact Stationary'!$E$4:$P$390,MATCH($W102&amp;$V102&amp;$X102,'EmiFact Stationary'!$C$4:$C$390&amp;'EmiFact Stationary'!$A$4:$A$390&amp;'EmiFact Stationary'!$D$4:$D$390,0),MATCH(AI$8,'EmiFact Stationary'!$E$2:$P$2,0)))</f>
        <v>1.5</v>
      </c>
      <c r="AJ102" s="423">
        <f t="array" ref="AJ102">IF($X102="Average value",AV102,INDEX('EmiFact Stationary'!$E$4:$P$390,MATCH($W102&amp;$V102&amp;$X102,'EmiFact Stationary'!$C$4:$C$390&amp;'EmiFact Stationary'!$A$4:$A$390&amp;'EmiFact Stationary'!$D$4:$D$390,0),MATCH(AJ$8,'EmiFact Stationary'!$E$2:$P$2,0)))</f>
        <v>0.42</v>
      </c>
      <c r="AK102" s="422">
        <f>IFERROR(AVERAGEIFS('EmiFact Stationary'!E$4:E$390,'EmiFact Stationary'!$C$4:$C$390,$W102,'EmiFact Stationary'!$A$4:$A$390,$V102),0)</f>
        <v>25</v>
      </c>
      <c r="AL102" s="422">
        <f>IFERROR(AVERAGEIFS('EmiFact Stationary'!F$4:F$390,'EmiFact Stationary'!$C$4:$C$390,$W102,'EmiFact Stationary'!$A$4:$A$390,$V102),0)</f>
        <v>28</v>
      </c>
      <c r="AM102" s="422">
        <f>IFERROR(AVERAGEIFS('EmiFact Stationary'!G$4:G$390,'EmiFact Stationary'!$C$4:$C$390,$W102,'EmiFact Stationary'!$A$4:$A$390,$V102),0)</f>
        <v>2</v>
      </c>
      <c r="AN102" s="422">
        <f>IFERROR(AVERAGEIFS('EmiFact Stationary'!H$4:H$390,'EmiFact Stationary'!$C$4:$C$390,$W102,'EmiFact Stationary'!$A$4:$A$390,$V102),0)</f>
        <v>1</v>
      </c>
      <c r="AO102" s="422">
        <f>IFERROR(AVERAGEIFS('EmiFact Stationary'!I$4:I$390,'EmiFact Stationary'!$C$4:$C$390,$W102,'EmiFact Stationary'!$A$4:$A$390,$V102),0)</f>
        <v>36</v>
      </c>
      <c r="AP102" s="422">
        <f>IFERROR(AVERAGEIFS('EmiFact Stationary'!J$4:J$390,'EmiFact Stationary'!$C$4:$C$390,$W102,'EmiFact Stationary'!$A$4:$A$390,$V102),0)</f>
        <v>84.1</v>
      </c>
      <c r="AQ102" s="422">
        <f>IFERROR(AVERAGEIFS('EmiFact Stationary'!K$4:K$390,'EmiFact Stationary'!$C$4:$C$390,$W102,'EmiFact Stationary'!$A$4:$A$390,$V102),0)</f>
        <v>0.1</v>
      </c>
      <c r="AR102" s="422">
        <f>IFERROR(AVERAGEIFS('EmiFact Stationary'!L$4:L$390,'EmiFact Stationary'!$C$4:$C$390,$W102,'EmiFact Stationary'!$A$4:$A$390,$V102),0)</f>
        <v>0</v>
      </c>
      <c r="AS102" s="422">
        <f>IFERROR(AVERAGEIFS('EmiFact Stationary'!M$4:M$390,'EmiFact Stationary'!$C$4:$C$390,$W102,'EmiFact Stationary'!$A$4:$A$390,$V102),0)</f>
        <v>1.5</v>
      </c>
      <c r="AT102" s="422">
        <f>IFERROR(AVERAGEIFS('EmiFact Stationary'!N$4:N$390,'EmiFact Stationary'!$C$4:$C$390,$W102,'EmiFact Stationary'!$A$4:$A$390,$V102),0)</f>
        <v>1.5</v>
      </c>
      <c r="AU102" s="422">
        <f>IFERROR(AVERAGEIFS('EmiFact Stationary'!O$4:O$390,'EmiFact Stationary'!$C$4:$C$390,$W102,'EmiFact Stationary'!$A$4:$A$390,$V102),0)</f>
        <v>1.5</v>
      </c>
      <c r="AV102" s="423">
        <f>IFERROR(AVERAGEIFS('EmiFact Stationary'!P$4:P$390,'EmiFact Stationary'!$C$4:$C$390,$W102,'EmiFact Stationary'!$A$4:$A$390,$V102),0)</f>
        <v>0.42</v>
      </c>
      <c r="AW102" s="419">
        <f t="shared" si="7"/>
        <v>0</v>
      </c>
    </row>
    <row r="103" spans="19:50" ht="12.75" customHeight="1">
      <c r="S103" s="307" t="s">
        <v>892</v>
      </c>
      <c r="T103" s="307" t="s">
        <v>885</v>
      </c>
      <c r="U103" s="307">
        <f t="array" ref="U103">INDEX('EmiFact Stationary'!B89:B475,MATCH(Emis!V103&amp;Emis!W103&amp;Emis!X103,'EmiFact Stationary'!A89:A475&amp;'EmiFact Stationary'!C89:C475&amp;'EmiFact Stationary'!D89:D475,0))</f>
        <v>31300</v>
      </c>
      <c r="V103" s="392" t="s">
        <v>780</v>
      </c>
      <c r="W103" s="307" t="s">
        <v>749</v>
      </c>
      <c r="X103" s="307" t="s">
        <v>749</v>
      </c>
      <c r="Y103" s="425">
        <f t="array" ref="Y103">IF($X103="Average value",AK103,INDEX('EmiFact Stationary'!$E$4:$P$390,MATCH($W103&amp;$V103&amp;$X103,'EmiFact Stationary'!$C$4:$C$390&amp;'EmiFact Stationary'!$A$4:$A$390&amp;'EmiFact Stationary'!$D$4:$D$390,0),MATCH(Y$8,'EmiFact Stationary'!$E$2:$P$2,0)))</f>
        <v>0.43</v>
      </c>
      <c r="Z103" s="422">
        <f t="array" ref="Z103">IF($X103="Average value",AL103,INDEX('EmiFact Stationary'!$E$4:$P$390,MATCH($W103&amp;$V103&amp;$X103,'EmiFact Stationary'!$C$4:$C$390&amp;'EmiFact Stationary'!$A$4:$A$390&amp;'EmiFact Stationary'!$D$4:$D$390,0),MATCH(Z$8,'EmiFact Stationary'!$E$2:$P$2,0)))</f>
        <v>32.020000000000003</v>
      </c>
      <c r="AA103" s="422">
        <f t="array" ref="AA103">IF($X103="Average value",AM103,INDEX('EmiFact Stationary'!$E$4:$P$390,MATCH($W103&amp;$V103&amp;$X103,'EmiFact Stationary'!$C$4:$C$390&amp;'EmiFact Stationary'!$A$4:$A$390&amp;'EmiFact Stationary'!$D$4:$D$390,0),MATCH(AA$8,'EmiFact Stationary'!$E$2:$P$2,0)))</f>
        <v>2</v>
      </c>
      <c r="AB103" s="422">
        <f t="array" ref="AB103">IF($X103="Average value",AN103,INDEX('EmiFact Stationary'!$E$4:$P$390,MATCH($W103&amp;$V103&amp;$X103,'EmiFact Stationary'!$C$4:$C$390&amp;'EmiFact Stationary'!$A$4:$A$390&amp;'EmiFact Stationary'!$D$4:$D$390,0),MATCH(AB$8,'EmiFact Stationary'!$E$2:$P$2,0)))</f>
        <v>1</v>
      </c>
      <c r="AC103" s="422">
        <f t="array" ref="AC103">IF($X103="Average value",AO103,INDEX('EmiFact Stationary'!$E$4:$P$390,MATCH($W103&amp;$V103&amp;$X103,'EmiFact Stationary'!$C$4:$C$390&amp;'EmiFact Stationary'!$A$4:$A$390&amp;'EmiFact Stationary'!$D$4:$D$390,0),MATCH(AC$8,'EmiFact Stationary'!$E$2:$P$2,0)))</f>
        <v>28</v>
      </c>
      <c r="AD103" s="422">
        <f t="array" ref="AD103">IF($X103="Average value",AP103,INDEX('EmiFact Stationary'!$E$4:$P$390,MATCH($W103&amp;$V103&amp;$X103,'EmiFact Stationary'!$C$4:$C$390&amp;'EmiFact Stationary'!$A$4:$A$390&amp;'EmiFact Stationary'!$D$4:$D$390,0),MATCH(AD$8,'EmiFact Stationary'!$E$2:$P$2,0)))</f>
        <v>55.55</v>
      </c>
      <c r="AE103" s="422">
        <f t="array" ref="AE103">IF($X103="Average value",AQ103,INDEX('EmiFact Stationary'!$E$4:$P$390,MATCH($W103&amp;$V103&amp;$X103,'EmiFact Stationary'!$C$4:$C$390&amp;'EmiFact Stationary'!$A$4:$A$390&amp;'EmiFact Stationary'!$D$4:$D$390,0),MATCH(AE$8,'EmiFact Stationary'!$E$2:$P$2,0)))</f>
        <v>1</v>
      </c>
      <c r="AF103" s="422" t="str">
        <f t="array" ref="AF103">IF($X103="Average value",AR103,INDEX('EmiFact Stationary'!$E$4:$P$390,MATCH($W103&amp;$V103&amp;$X103,'EmiFact Stationary'!$C$4:$C$390&amp;'EmiFact Stationary'!$A$4:$A$390&amp;'EmiFact Stationary'!$D$4:$D$390,0),MATCH(AF$8,'EmiFact Stationary'!$E$2:$P$2,0)))</f>
        <v>-</v>
      </c>
      <c r="AG103" s="422">
        <f t="array" ref="AG103">IF($X103="Average value",AS103,INDEX('EmiFact Stationary'!$E$4:$P$390,MATCH($W103&amp;$V103&amp;$X103,'EmiFact Stationary'!$C$4:$C$390&amp;'EmiFact Stationary'!$A$4:$A$390&amp;'EmiFact Stationary'!$D$4:$D$390,0),MATCH(AG$8,'EmiFact Stationary'!$E$2:$P$2,0)))</f>
        <v>0.1</v>
      </c>
      <c r="AH103" s="422">
        <f t="array" ref="AH103">IF($X103="Average value",AT103,INDEX('EmiFact Stationary'!$E$4:$P$390,MATCH($W103&amp;$V103&amp;$X103,'EmiFact Stationary'!$C$4:$C$390&amp;'EmiFact Stationary'!$A$4:$A$390&amp;'EmiFact Stationary'!$D$4:$D$390,0),MATCH(AH$8,'EmiFact Stationary'!$E$2:$P$2,0)))</f>
        <v>0.1</v>
      </c>
      <c r="AI103" s="422">
        <f t="array" ref="AI103">IF($X103="Average value",AU103,INDEX('EmiFact Stationary'!$E$4:$P$390,MATCH($W103&amp;$V103&amp;$X103,'EmiFact Stationary'!$C$4:$C$390&amp;'EmiFact Stationary'!$A$4:$A$390&amp;'EmiFact Stationary'!$D$4:$D$390,0),MATCH(AI$8,'EmiFact Stationary'!$E$2:$P$2,0)))</f>
        <v>0.1</v>
      </c>
      <c r="AJ103" s="423">
        <f t="array" ref="AJ103">IF($X103="Average value",AV103,INDEX('EmiFact Stationary'!$E$4:$P$390,MATCH($W103&amp;$V103&amp;$X103,'EmiFact Stationary'!$C$4:$C$390&amp;'EmiFact Stationary'!$A$4:$A$390&amp;'EmiFact Stationary'!$D$4:$D$390,0),MATCH(AJ$8,'EmiFact Stationary'!$E$2:$P$2,0)))</f>
        <v>4.0000000000000001E-3</v>
      </c>
      <c r="AK103" s="422">
        <f>IFERROR(AVERAGEIFS('EmiFact Stationary'!E$4:E$390,'EmiFact Stationary'!$C$4:$C$390,$W103,'EmiFact Stationary'!$A$4:$A$390,$V103),0)</f>
        <v>0.46499999999999997</v>
      </c>
      <c r="AL103" s="422">
        <f>IFERROR(AVERAGEIFS('EmiFact Stationary'!F$4:F$390,'EmiFact Stationary'!$C$4:$C$390,$W103,'EmiFact Stationary'!$A$4:$A$390,$V103),0)</f>
        <v>83.51</v>
      </c>
      <c r="AM103" s="422">
        <f>IFERROR(AVERAGEIFS('EmiFact Stationary'!G$4:G$390,'EmiFact Stationary'!$C$4:$C$390,$W103,'EmiFact Stationary'!$A$4:$A$390,$V103),0)</f>
        <v>47</v>
      </c>
      <c r="AN103" s="422">
        <f>IFERROR(AVERAGEIFS('EmiFact Stationary'!H$4:H$390,'EmiFact Stationary'!$C$4:$C$390,$W103,'EmiFact Stationary'!$A$4:$A$390,$V103),0)</f>
        <v>241</v>
      </c>
      <c r="AO103" s="422">
        <f>IFERROR(AVERAGEIFS('EmiFact Stationary'!I$4:I$390,'EmiFact Stationary'!$C$4:$C$390,$W103,'EmiFact Stationary'!$A$4:$A$390,$V103),0)</f>
        <v>43</v>
      </c>
      <c r="AP103" s="422">
        <f>IFERROR(AVERAGEIFS('EmiFact Stationary'!J$4:J$390,'EmiFact Stationary'!$C$4:$C$390,$W103,'EmiFact Stationary'!$A$4:$A$390,$V103),0)</f>
        <v>55.55</v>
      </c>
      <c r="AQ103" s="422">
        <f>IFERROR(AVERAGEIFS('EmiFact Stationary'!K$4:K$390,'EmiFact Stationary'!$C$4:$C$390,$W103,'EmiFact Stationary'!$A$4:$A$390,$V103),0)</f>
        <v>0.79</v>
      </c>
      <c r="AR103" s="422">
        <f>IFERROR(AVERAGEIFS('EmiFact Stationary'!L$4:L$390,'EmiFact Stationary'!$C$4:$C$390,$W103,'EmiFact Stationary'!$A$4:$A$390,$V103),0)</f>
        <v>0</v>
      </c>
      <c r="AS103" s="422">
        <f>IFERROR(AVERAGEIFS('EmiFact Stationary'!M$4:M$390,'EmiFact Stationary'!$C$4:$C$390,$W103,'EmiFact Stationary'!$A$4:$A$390,$V103),0)</f>
        <v>0.43</v>
      </c>
      <c r="AT103" s="422">
        <f>IFERROR(AVERAGEIFS('EmiFact Stationary'!N$4:N$390,'EmiFact Stationary'!$C$4:$C$390,$W103,'EmiFact Stationary'!$A$4:$A$390,$V103),0)</f>
        <v>0.14450000000000002</v>
      </c>
      <c r="AU103" s="422">
        <f>IFERROR(AVERAGEIFS('EmiFact Stationary'!O$4:O$390,'EmiFact Stationary'!$C$4:$C$390,$W103,'EmiFact Stationary'!$A$4:$A$390,$V103),0)</f>
        <v>0.1305</v>
      </c>
      <c r="AV103" s="423">
        <f>IFERROR(AVERAGEIFS('EmiFact Stationary'!P$4:P$390,'EmiFact Stationary'!$C$4:$C$390,$W103,'EmiFact Stationary'!$A$4:$A$390,$V103),0)</f>
        <v>4.0125000000000004E-3</v>
      </c>
      <c r="AW103" s="419">
        <f t="shared" si="7"/>
        <v>-351.72001250000005</v>
      </c>
      <c r="AX103" s="3" t="s">
        <v>867</v>
      </c>
    </row>
    <row r="104" spans="19:50" ht="12.75" customHeight="1">
      <c r="S104" s="307" t="s">
        <v>893</v>
      </c>
      <c r="T104" s="307"/>
      <c r="U104" s="307" t="e">
        <f t="array" ref="U104">INDEX('EmiFact Stationary'!B90:B476,MATCH(Emis!V104&amp;Emis!W104&amp;Emis!X104,'EmiFact Stationary'!A90:A476&amp;'EmiFact Stationary'!C90:C476&amp;'EmiFact Stationary'!D90:D476,0))</f>
        <v>#N/A</v>
      </c>
      <c r="V104" s="392" t="s">
        <v>759</v>
      </c>
      <c r="W104" s="307" t="s">
        <v>747</v>
      </c>
      <c r="X104" s="307" t="s">
        <v>747</v>
      </c>
      <c r="Y104" s="425">
        <f t="array" ref="Y104">IF($X104="Average value",AK104,INDEX('EmiFact Stationary'!$E$4:$P$390,MATCH($W104&amp;$V104&amp;$X104,'EmiFact Stationary'!$C$4:$C$390&amp;'EmiFact Stationary'!$A$4:$A$390&amp;'EmiFact Stationary'!$D$4:$D$390,0),MATCH(Y$8,'EmiFact Stationary'!$E$2:$P$2,0)))</f>
        <v>11</v>
      </c>
      <c r="Z104" s="422">
        <f t="array" ref="Z104">IF($X104="Average value",AL104,INDEX('EmiFact Stationary'!$E$4:$P$390,MATCH($W104&amp;$V104&amp;$X104,'EmiFact Stationary'!$C$4:$C$390&amp;'EmiFact Stationary'!$A$4:$A$390&amp;'EmiFact Stationary'!$D$4:$D$390,0),MATCH(Z$8,'EmiFact Stationary'!$E$2:$P$2,0)))</f>
        <v>90</v>
      </c>
      <c r="AA104" s="422">
        <f t="array" ref="AA104">IF($X104="Average value",AM104,INDEX('EmiFact Stationary'!$E$4:$P$390,MATCH($W104&amp;$V104&amp;$X104,'EmiFact Stationary'!$C$4:$C$390&amp;'EmiFact Stationary'!$A$4:$A$390&amp;'EmiFact Stationary'!$D$4:$D$390,0),MATCH(AA$8,'EmiFact Stationary'!$E$2:$P$2,0)))</f>
        <v>141</v>
      </c>
      <c r="AB104" s="422">
        <f t="array" ref="AB104">IF($X104="Average value",AN104,INDEX('EmiFact Stationary'!$E$4:$P$390,MATCH($W104&amp;$V104&amp;$X104,'EmiFact Stationary'!$C$4:$C$390&amp;'EmiFact Stationary'!$A$4:$A$390&amp;'EmiFact Stationary'!$D$4:$D$390,0),MATCH(AB$8,'EmiFact Stationary'!$E$2:$P$2,0)))</f>
        <v>11</v>
      </c>
      <c r="AC104" s="422">
        <f t="array" ref="AC104">IF($X104="Average value",AO104,INDEX('EmiFact Stationary'!$E$4:$P$390,MATCH($W104&amp;$V104&amp;$X104,'EmiFact Stationary'!$C$4:$C$390&amp;'EmiFact Stationary'!$A$4:$A$390&amp;'EmiFact Stationary'!$D$4:$D$390,0),MATCH(AC$8,'EmiFact Stationary'!$E$2:$P$2,0)))</f>
        <v>240</v>
      </c>
      <c r="AD104" s="422">
        <f t="array" ref="AD104">IF($X104="Average value",AP104,INDEX('EmiFact Stationary'!$E$4:$P$390,MATCH($W104&amp;$V104&amp;$X104,'EmiFact Stationary'!$C$4:$C$390&amp;'EmiFact Stationary'!$A$4:$A$390&amp;'EmiFact Stationary'!$D$4:$D$390,0),MATCH(AD$8,'EmiFact Stationary'!$E$2:$P$2,0)))</f>
        <v>112</v>
      </c>
      <c r="AE104" s="422">
        <f t="array" ref="AE104">IF($X104="Average value",AQ104,INDEX('EmiFact Stationary'!$E$4:$P$390,MATCH($W104&amp;$V104&amp;$X104,'EmiFact Stationary'!$C$4:$C$390&amp;'EmiFact Stationary'!$A$4:$A$390&amp;'EmiFact Stationary'!$D$4:$D$390,0),MATCH(AE$8,'EmiFact Stationary'!$E$2:$P$2,0)))</f>
        <v>4</v>
      </c>
      <c r="AF104" s="422">
        <f t="array" ref="AF104">IF($X104="Average value",AR104,INDEX('EmiFact Stationary'!$E$4:$P$390,MATCH($W104&amp;$V104&amp;$X104,'EmiFact Stationary'!$C$4:$C$390&amp;'EmiFact Stationary'!$A$4:$A$390&amp;'EmiFact Stationary'!$D$4:$D$390,0),MATCH(AF$8,'EmiFact Stationary'!$E$2:$P$2,0)))</f>
        <v>37</v>
      </c>
      <c r="AG104" s="422">
        <f t="array" ref="AG104">IF($X104="Average value",AS104,INDEX('EmiFact Stationary'!$E$4:$P$390,MATCH($W104&amp;$V104&amp;$X104,'EmiFact Stationary'!$C$4:$C$390&amp;'EmiFact Stationary'!$A$4:$A$390&amp;'EmiFact Stationary'!$D$4:$D$390,0),MATCH(AG$8,'EmiFact Stationary'!$E$2:$P$2,0)))</f>
        <v>19</v>
      </c>
      <c r="AH104" s="422">
        <f t="array" ref="AH104">IF($X104="Average value",AT104,INDEX('EmiFact Stationary'!$E$4:$P$390,MATCH($W104&amp;$V104&amp;$X104,'EmiFact Stationary'!$C$4:$C$390&amp;'EmiFact Stationary'!$A$4:$A$390&amp;'EmiFact Stationary'!$D$4:$D$390,0),MATCH(AH$8,'EmiFact Stationary'!$E$2:$P$2,0)))</f>
        <v>13</v>
      </c>
      <c r="AI104" s="422">
        <f t="array" ref="AI104">IF($X104="Average value",AU104,INDEX('EmiFact Stationary'!$E$4:$P$390,MATCH($W104&amp;$V104&amp;$X104,'EmiFact Stationary'!$C$4:$C$390&amp;'EmiFact Stationary'!$A$4:$A$390&amp;'EmiFact Stationary'!$D$4:$D$390,0),MATCH(AI$8,'EmiFact Stationary'!$E$2:$P$2,0)))</f>
        <v>10</v>
      </c>
      <c r="AJ104" s="423">
        <f t="array" ref="AJ104">IF($X104="Average value",AV104,INDEX('EmiFact Stationary'!$E$4:$P$390,MATCH($W104&amp;$V104&amp;$X104,'EmiFact Stationary'!$C$4:$C$390&amp;'EmiFact Stationary'!$A$4:$A$390&amp;'EmiFact Stationary'!$D$4:$D$390,0),MATCH(AJ$8,'EmiFact Stationary'!$E$2:$P$2,0)))</f>
        <v>2.8</v>
      </c>
      <c r="AK104" s="422">
        <f>IFERROR(AVERAGEIFS('EmiFact Stationary'!E$4:E$390,'EmiFact Stationary'!$C$4:$C$390,$W104,'EmiFact Stationary'!$A$4:$A$390,$V104),0)</f>
        <v>11</v>
      </c>
      <c r="AL104" s="422">
        <f>IFERROR(AVERAGEIFS('EmiFact Stationary'!F$4:F$390,'EmiFact Stationary'!$C$4:$C$390,$W104,'EmiFact Stationary'!$A$4:$A$390,$V104),0)</f>
        <v>90</v>
      </c>
      <c r="AM104" s="422">
        <f>IFERROR(AVERAGEIFS('EmiFact Stationary'!G$4:G$390,'EmiFact Stationary'!$C$4:$C$390,$W104,'EmiFact Stationary'!$A$4:$A$390,$V104),0)</f>
        <v>141</v>
      </c>
      <c r="AN104" s="422">
        <f>IFERROR(AVERAGEIFS('EmiFact Stationary'!H$4:H$390,'EmiFact Stationary'!$C$4:$C$390,$W104,'EmiFact Stationary'!$A$4:$A$390,$V104),0)</f>
        <v>11</v>
      </c>
      <c r="AO104" s="422">
        <f>IFERROR(AVERAGEIFS('EmiFact Stationary'!I$4:I$390,'EmiFact Stationary'!$C$4:$C$390,$W104,'EmiFact Stationary'!$A$4:$A$390,$V104),0)</f>
        <v>240</v>
      </c>
      <c r="AP104" s="422">
        <f>IFERROR(AVERAGEIFS('EmiFact Stationary'!J$4:J$390,'EmiFact Stationary'!$C$4:$C$390,$W104,'EmiFact Stationary'!$A$4:$A$390,$V104),0)</f>
        <v>112</v>
      </c>
      <c r="AQ104" s="422">
        <f>IFERROR(AVERAGEIFS('EmiFact Stationary'!K$4:K$390,'EmiFact Stationary'!$C$4:$C$390,$W104,'EmiFact Stationary'!$A$4:$A$390,$V104),0)</f>
        <v>4</v>
      </c>
      <c r="AR104" s="422">
        <f>IFERROR(AVERAGEIFS('EmiFact Stationary'!L$4:L$390,'EmiFact Stationary'!$C$4:$C$390,$W104,'EmiFact Stationary'!$A$4:$A$390,$V104),0)</f>
        <v>37</v>
      </c>
      <c r="AS104" s="422">
        <f>IFERROR(AVERAGEIFS('EmiFact Stationary'!M$4:M$390,'EmiFact Stationary'!$C$4:$C$390,$W104,'EmiFact Stationary'!$A$4:$A$390,$V104),0)</f>
        <v>19</v>
      </c>
      <c r="AT104" s="422">
        <f>IFERROR(AVERAGEIFS('EmiFact Stationary'!N$4:N$390,'EmiFact Stationary'!$C$4:$C$390,$W104,'EmiFact Stationary'!$A$4:$A$390,$V104),0)</f>
        <v>13</v>
      </c>
      <c r="AU104" s="422">
        <f>IFERROR(AVERAGEIFS('EmiFact Stationary'!O$4:O$390,'EmiFact Stationary'!$C$4:$C$390,$W104,'EmiFact Stationary'!$A$4:$A$390,$V104),0)</f>
        <v>10</v>
      </c>
      <c r="AV104" s="423">
        <f>IFERROR(AVERAGEIFS('EmiFact Stationary'!P$4:P$390,'EmiFact Stationary'!$C$4:$C$390,$W104,'EmiFact Stationary'!$A$4:$A$390,$V104),0)</f>
        <v>2.7999999999999994</v>
      </c>
      <c r="AW104" s="419">
        <f t="shared" si="7"/>
        <v>0</v>
      </c>
    </row>
    <row r="105" spans="19:50" ht="12.75" customHeight="1">
      <c r="S105" s="307" t="s">
        <v>893</v>
      </c>
      <c r="T105" s="307"/>
      <c r="U105" s="307">
        <f t="array" ref="U105">INDEX('EmiFact Stationary'!B91:B477,MATCH(Emis!V105&amp;Emis!W105&amp;Emis!X105,'EmiFact Stationary'!A91:A477&amp;'EmiFact Stationary'!C91:C477&amp;'EmiFact Stationary'!D91:D477,0))</f>
        <v>31100</v>
      </c>
      <c r="V105" s="392" t="s">
        <v>761</v>
      </c>
      <c r="W105" s="307" t="s">
        <v>747</v>
      </c>
      <c r="X105" s="307" t="s">
        <v>747</v>
      </c>
      <c r="Y105" s="425">
        <f t="array" ref="Y105">IF($X105="Average value",AK105,INDEX('EmiFact Stationary'!$E$4:$P$390,MATCH($W105&amp;$V105&amp;$X105,'EmiFact Stationary'!$C$4:$C$390&amp;'EmiFact Stationary'!$A$4:$A$390&amp;'EmiFact Stationary'!$D$4:$D$390,0),MATCH(Y$8,'EmiFact Stationary'!$E$2:$P$2,0)))</f>
        <v>14</v>
      </c>
      <c r="Z105" s="422">
        <f t="array" ref="Z105">IF($X105="Average value",AL105,INDEX('EmiFact Stationary'!$E$4:$P$390,MATCH($W105&amp;$V105&amp;$X105,'EmiFact Stationary'!$C$4:$C$390&amp;'EmiFact Stationary'!$A$4:$A$390&amp;'EmiFact Stationary'!$D$4:$D$390,0),MATCH(Z$8,'EmiFact Stationary'!$E$2:$P$2,0)))</f>
        <v>164</v>
      </c>
      <c r="AA105" s="422">
        <f t="array" ref="AA105">IF($X105="Average value",AM105,INDEX('EmiFact Stationary'!$E$4:$P$390,MATCH($W105&amp;$V105&amp;$X105,'EmiFact Stationary'!$C$4:$C$390&amp;'EmiFact Stationary'!$A$4:$A$390&amp;'EmiFact Stationary'!$D$4:$D$390,0),MATCH(AA$8,'EmiFact Stationary'!$E$2:$P$2,0)))</f>
        <v>0.56000000000000005</v>
      </c>
      <c r="AB105" s="422">
        <f t="array" ref="AB105">IF($X105="Average value",AN105,INDEX('EmiFact Stationary'!$E$4:$P$390,MATCH($W105&amp;$V105&amp;$X105,'EmiFact Stationary'!$C$4:$C$390&amp;'EmiFact Stationary'!$A$4:$A$390&amp;'EmiFact Stationary'!$D$4:$D$390,0),MATCH(AB$8,'EmiFact Stationary'!$E$2:$P$2,0)))</f>
        <v>30</v>
      </c>
      <c r="AC105" s="422">
        <f t="array" ref="AC105">IF($X105="Average value",AO105,INDEX('EmiFact Stationary'!$E$4:$P$390,MATCH($W105&amp;$V105&amp;$X105,'EmiFact Stationary'!$C$4:$C$390&amp;'EmiFact Stationary'!$A$4:$A$390&amp;'EmiFact Stationary'!$D$4:$D$390,0),MATCH(AC$8,'EmiFact Stationary'!$E$2:$P$2,0)))</f>
        <v>10</v>
      </c>
      <c r="AD105" s="422" t="str">
        <f t="array" ref="AD105">IF($X105="Average value",AP105,INDEX('EmiFact Stationary'!$E$4:$P$390,MATCH($W105&amp;$V105&amp;$X105,'EmiFact Stationary'!$C$4:$C$390&amp;'EmiFact Stationary'!$A$4:$A$390&amp;'EmiFact Stationary'!$D$4:$D$390,0),MATCH(AD$8,'EmiFact Stationary'!$E$2:$P$2,0)))</f>
        <v>63.3 + 42.5</v>
      </c>
      <c r="AE105" s="422">
        <f t="array" ref="AE105">IF($X105="Average value",AQ105,INDEX('EmiFact Stationary'!$E$4:$P$390,MATCH($W105&amp;$V105&amp;$X105,'EmiFact Stationary'!$C$4:$C$390&amp;'EmiFact Stationary'!$A$4:$A$390&amp;'EmiFact Stationary'!$D$4:$D$390,0),MATCH(AE$8,'EmiFact Stationary'!$E$2:$P$2,0)))</f>
        <v>4</v>
      </c>
      <c r="AF105" s="422" t="str">
        <f t="array" ref="AF105">IF($X105="Average value",AR105,INDEX('EmiFact Stationary'!$E$4:$P$390,MATCH($W105&amp;$V105&amp;$X105,'EmiFact Stationary'!$C$4:$C$390&amp;'EmiFact Stationary'!$A$4:$A$390&amp;'EmiFact Stationary'!$D$4:$D$390,0),MATCH(AF$8,'EmiFact Stationary'!$E$2:$P$2,0)))</f>
        <v>-</v>
      </c>
      <c r="AG105" s="422">
        <f t="array" ref="AG105">IF($X105="Average value",AS105,INDEX('EmiFact Stationary'!$E$4:$P$390,MATCH($W105&amp;$V105&amp;$X105,'EmiFact Stationary'!$C$4:$C$390&amp;'EmiFact Stationary'!$A$4:$A$390&amp;'EmiFact Stationary'!$D$4:$D$390,0),MATCH(AG$8,'EmiFact Stationary'!$E$2:$P$2,0)))</f>
        <v>4.2</v>
      </c>
      <c r="AH105" s="422">
        <f t="array" ref="AH105">IF($X105="Average value",AT105,INDEX('EmiFact Stationary'!$E$4:$P$390,MATCH($W105&amp;$V105&amp;$X105,'EmiFact Stationary'!$C$4:$C$390&amp;'EmiFact Stationary'!$A$4:$A$390&amp;'EmiFact Stationary'!$D$4:$D$390,0),MATCH(AH$8,'EmiFact Stationary'!$E$2:$P$2,0)))</f>
        <v>3.2</v>
      </c>
      <c r="AI105" s="422">
        <f t="array" ref="AI105">IF($X105="Average value",AU105,INDEX('EmiFact Stationary'!$E$4:$P$390,MATCH($W105&amp;$V105&amp;$X105,'EmiFact Stationary'!$C$4:$C$390&amp;'EmiFact Stationary'!$A$4:$A$390&amp;'EmiFact Stationary'!$D$4:$D$390,0),MATCH(AI$8,'EmiFact Stationary'!$E$2:$P$2,0)))</f>
        <v>2.1</v>
      </c>
      <c r="AJ105" s="423">
        <f t="array" ref="AJ105">IF($X105="Average value",AV105,INDEX('EmiFact Stationary'!$E$4:$P$390,MATCH($W105&amp;$V105&amp;$X105,'EmiFact Stationary'!$C$4:$C$390&amp;'EmiFact Stationary'!$A$4:$A$390&amp;'EmiFact Stationary'!$D$4:$D$390,0),MATCH(AJ$8,'EmiFact Stationary'!$E$2:$P$2,0)))</f>
        <v>7.3499999999999996E-2</v>
      </c>
      <c r="AK105" s="422">
        <f>IFERROR(AVERAGEIFS('EmiFact Stationary'!E$4:E$390,'EmiFact Stationary'!$C$4:$C$390,$W105,'EmiFact Stationary'!$A$4:$A$390,$V105),0)</f>
        <v>14</v>
      </c>
      <c r="AL105" s="422">
        <f>IFERROR(AVERAGEIFS('EmiFact Stationary'!F$4:F$390,'EmiFact Stationary'!$C$4:$C$390,$W105,'EmiFact Stationary'!$A$4:$A$390,$V105),0)</f>
        <v>164</v>
      </c>
      <c r="AM105" s="422">
        <f>IFERROR(AVERAGEIFS('EmiFact Stationary'!G$4:G$390,'EmiFact Stationary'!$C$4:$C$390,$W105,'EmiFact Stationary'!$A$4:$A$390,$V105),0)</f>
        <v>0.56000000000000005</v>
      </c>
      <c r="AN105" s="422">
        <f>IFERROR(AVERAGEIFS('EmiFact Stationary'!H$4:H$390,'EmiFact Stationary'!$C$4:$C$390,$W105,'EmiFact Stationary'!$A$4:$A$390,$V105),0)</f>
        <v>30</v>
      </c>
      <c r="AO105" s="422">
        <f>IFERROR(AVERAGEIFS('EmiFact Stationary'!I$4:I$390,'EmiFact Stationary'!$C$4:$C$390,$W105,'EmiFact Stationary'!$A$4:$A$390,$V105),0)</f>
        <v>10</v>
      </c>
      <c r="AP105" s="422">
        <f>IFERROR(AVERAGEIFS('EmiFact Stationary'!J$4:J$390,'EmiFact Stationary'!$C$4:$C$390,$W105,'EmiFact Stationary'!$A$4:$A$390,$V105),0)</f>
        <v>0</v>
      </c>
      <c r="AQ105" s="422">
        <f>IFERROR(AVERAGEIFS('EmiFact Stationary'!K$4:K$390,'EmiFact Stationary'!$C$4:$C$390,$W105,'EmiFact Stationary'!$A$4:$A$390,$V105),0)</f>
        <v>4</v>
      </c>
      <c r="AR105" s="422">
        <f>IFERROR(AVERAGEIFS('EmiFact Stationary'!L$4:L$390,'EmiFact Stationary'!$C$4:$C$390,$W105,'EmiFact Stationary'!$A$4:$A$390,$V105),0)</f>
        <v>0</v>
      </c>
      <c r="AS105" s="422">
        <f>IFERROR(AVERAGEIFS('EmiFact Stationary'!M$4:M$390,'EmiFact Stationary'!$C$4:$C$390,$W105,'EmiFact Stationary'!$A$4:$A$390,$V105),0)</f>
        <v>4.2</v>
      </c>
      <c r="AT105" s="422">
        <f>IFERROR(AVERAGEIFS('EmiFact Stationary'!N$4:N$390,'EmiFact Stationary'!$C$4:$C$390,$W105,'EmiFact Stationary'!$A$4:$A$390,$V105),0)</f>
        <v>3.2</v>
      </c>
      <c r="AU105" s="422">
        <f>IFERROR(AVERAGEIFS('EmiFact Stationary'!O$4:O$390,'EmiFact Stationary'!$C$4:$C$390,$W105,'EmiFact Stationary'!$A$4:$A$390,$V105),0)</f>
        <v>2.1</v>
      </c>
      <c r="AV105" s="423">
        <f>IFERROR(AVERAGEIFS('EmiFact Stationary'!P$4:P$390,'EmiFact Stationary'!$C$4:$C$390,$W105,'EmiFact Stationary'!$A$4:$A$390,$V105),0)</f>
        <v>7.3499999999999996E-2</v>
      </c>
      <c r="AW105" s="419">
        <f t="shared" si="7"/>
        <v>0</v>
      </c>
    </row>
    <row r="106" spans="19:50" ht="12.75" customHeight="1">
      <c r="S106" s="307" t="s">
        <v>893</v>
      </c>
      <c r="T106" s="307"/>
      <c r="U106" s="307">
        <f t="array" ref="U106">INDEX('EmiFact Stationary'!B92:B478,MATCH(Emis!V106&amp;Emis!W106&amp;Emis!X106,'EmiFact Stationary'!A92:A478&amp;'EmiFact Stationary'!C92:C478&amp;'EmiFact Stationary'!D92:D478,0))</f>
        <v>31100</v>
      </c>
      <c r="V106" s="307" t="s">
        <v>765</v>
      </c>
      <c r="W106" s="307" t="s">
        <v>747</v>
      </c>
      <c r="X106" s="307" t="s">
        <v>747</v>
      </c>
      <c r="Y106" s="425">
        <f t="array" ref="Y106">IF($X106="Average value",AK106,INDEX('EmiFact Stationary'!$E$4:$P$390,MATCH($W106&amp;$V106&amp;$X106,'EmiFact Stationary'!$C$4:$C$390&amp;'EmiFact Stationary'!$A$4:$A$390&amp;'EmiFact Stationary'!$D$4:$D$390,0),MATCH(Y$8,'EmiFact Stationary'!$E$2:$P$2,0)))</f>
        <v>344</v>
      </c>
      <c r="Z106" s="422">
        <f t="array" ref="Z106">IF($X106="Average value",AL106,INDEX('EmiFact Stationary'!$E$4:$P$390,MATCH($W106&amp;$V106&amp;$X106,'EmiFact Stationary'!$C$4:$C$390&amp;'EmiFact Stationary'!$A$4:$A$390&amp;'EmiFact Stationary'!$D$4:$D$390,0),MATCH(Z$8,'EmiFact Stationary'!$E$2:$P$2,0)))</f>
        <v>129</v>
      </c>
      <c r="AA106" s="422">
        <f t="array" ref="AA106">IF($X106="Average value",AM106,INDEX('EmiFact Stationary'!$E$4:$P$390,MATCH($W106&amp;$V106&amp;$X106,'EmiFact Stationary'!$C$4:$C$390&amp;'EmiFact Stationary'!$A$4:$A$390&amp;'EmiFact Stationary'!$D$4:$D$390,0),MATCH(AA$8,'EmiFact Stationary'!$E$2:$P$2,0)))</f>
        <v>0.8</v>
      </c>
      <c r="AB106" s="422">
        <f t="array" ref="AB106">IF($X106="Average value",AN106,INDEX('EmiFact Stationary'!$E$4:$P$390,MATCH($W106&amp;$V106&amp;$X106,'EmiFact Stationary'!$C$4:$C$390&amp;'EmiFact Stationary'!$A$4:$A$390&amp;'EmiFact Stationary'!$D$4:$D$390,0),MATCH(AB$8,'EmiFact Stationary'!$E$2:$P$2,0)))</f>
        <v>1.3</v>
      </c>
      <c r="AC106" s="422">
        <f t="array" ref="AC106">IF($X106="Average value",AO106,INDEX('EmiFact Stationary'!$E$4:$P$390,MATCH($W106&amp;$V106&amp;$X106,'EmiFact Stationary'!$C$4:$C$390&amp;'EmiFact Stationary'!$A$4:$A$390&amp;'EmiFact Stationary'!$D$4:$D$390,0),MATCH(AC$8,'EmiFact Stationary'!$E$2:$P$2,0)))</f>
        <v>2.8</v>
      </c>
      <c r="AD106" s="422">
        <f t="array" ref="AD106">IF($X106="Average value",AP106,INDEX('EmiFact Stationary'!$E$4:$P$390,MATCH($W106&amp;$V106&amp;$X106,'EmiFact Stationary'!$C$4:$C$390&amp;'EmiFact Stationary'!$A$4:$A$390&amp;'EmiFact Stationary'!$D$4:$D$390,0),MATCH(AD$8,'EmiFact Stationary'!$E$2:$P$2,0)))</f>
        <v>79.42</v>
      </c>
      <c r="AE106" s="422">
        <f t="array" ref="AE106">IF($X106="Average value",AQ106,INDEX('EmiFact Stationary'!$E$4:$P$390,MATCH($W106&amp;$V106&amp;$X106,'EmiFact Stationary'!$C$4:$C$390&amp;'EmiFact Stationary'!$A$4:$A$390&amp;'EmiFact Stationary'!$D$4:$D$390,0),MATCH(AE$8,'EmiFact Stationary'!$E$2:$P$2,0)))</f>
        <v>5</v>
      </c>
      <c r="AF106" s="422" t="str">
        <f t="array" ref="AF106">IF($X106="Average value",AR106,INDEX('EmiFact Stationary'!$E$4:$P$390,MATCH($W106&amp;$V106&amp;$X106,'EmiFact Stationary'!$C$4:$C$390&amp;'EmiFact Stationary'!$A$4:$A$390&amp;'EmiFact Stationary'!$D$4:$D$390,0),MATCH(AF$8,'EmiFact Stationary'!$E$2:$P$2,0)))</f>
        <v>-</v>
      </c>
      <c r="AG106" s="422">
        <f t="array" ref="AG106">IF($X106="Average value",AS106,INDEX('EmiFact Stationary'!$E$4:$P$390,MATCH($W106&amp;$V106&amp;$X106,'EmiFact Stationary'!$C$4:$C$390&amp;'EmiFact Stationary'!$A$4:$A$390&amp;'EmiFact Stationary'!$D$4:$D$390,0),MATCH(AG$8,'EmiFact Stationary'!$E$2:$P$2,0)))</f>
        <v>9.5</v>
      </c>
      <c r="AH106" s="422">
        <f t="array" ref="AH106">IF($X106="Average value",AT106,INDEX('EmiFact Stationary'!$E$4:$P$390,MATCH($W106&amp;$V106&amp;$X106,'EmiFact Stationary'!$C$4:$C$390&amp;'EmiFact Stationary'!$A$4:$A$390&amp;'EmiFact Stationary'!$D$4:$D$390,0),MATCH(AH$8,'EmiFact Stationary'!$E$2:$P$2,0)))</f>
        <v>7.1</v>
      </c>
      <c r="AI106" s="422">
        <f t="array" ref="AI106">IF($X106="Average value",AU106,INDEX('EmiFact Stationary'!$E$4:$P$390,MATCH($W106&amp;$V106&amp;$X106,'EmiFact Stationary'!$C$4:$C$390&amp;'EmiFact Stationary'!$A$4:$A$390&amp;'EmiFact Stationary'!$D$4:$D$390,0),MATCH(AI$8,'EmiFact Stationary'!$E$2:$P$2,0)))</f>
        <v>4.8</v>
      </c>
      <c r="AJ106" s="423">
        <f t="array" ref="AJ106">IF($X106="Average value",AV106,INDEX('EmiFact Stationary'!$E$4:$P$390,MATCH($W106&amp;$V106&amp;$X106,'EmiFact Stationary'!$C$4:$C$390&amp;'EmiFact Stationary'!$A$4:$A$390&amp;'EmiFact Stationary'!$D$4:$D$390,0),MATCH(AJ$8,'EmiFact Stationary'!$E$2:$P$2,0)))</f>
        <v>2.6880000000000002</v>
      </c>
      <c r="AK106" s="422">
        <f>IFERROR(AVERAGEIFS('EmiFact Stationary'!E$4:E$390,'EmiFact Stationary'!$C$4:$C$390,$W106,'EmiFact Stationary'!$A$4:$A$390,$V106),0)</f>
        <v>344</v>
      </c>
      <c r="AL106" s="422">
        <f>IFERROR(AVERAGEIFS('EmiFact Stationary'!F$4:F$390,'EmiFact Stationary'!$C$4:$C$390,$W106,'EmiFact Stationary'!$A$4:$A$390,$V106),0)</f>
        <v>129</v>
      </c>
      <c r="AM106" s="422">
        <f>IFERROR(AVERAGEIFS('EmiFact Stationary'!G$4:G$390,'EmiFact Stationary'!$C$4:$C$390,$W106,'EmiFact Stationary'!$A$4:$A$390,$V106),0)</f>
        <v>0.8</v>
      </c>
      <c r="AN106" s="422">
        <f>IFERROR(AVERAGEIFS('EmiFact Stationary'!H$4:H$390,'EmiFact Stationary'!$C$4:$C$390,$W106,'EmiFact Stationary'!$A$4:$A$390,$V106),0)</f>
        <v>1.3</v>
      </c>
      <c r="AO106" s="422">
        <f>IFERROR(AVERAGEIFS('EmiFact Stationary'!I$4:I$390,'EmiFact Stationary'!$C$4:$C$390,$W106,'EmiFact Stationary'!$A$4:$A$390,$V106),0)</f>
        <v>2.8</v>
      </c>
      <c r="AP106" s="422">
        <f>IFERROR(AVERAGEIFS('EmiFact Stationary'!J$4:J$390,'EmiFact Stationary'!$C$4:$C$390,$W106,'EmiFact Stationary'!$A$4:$A$390,$V106),0)</f>
        <v>79.42</v>
      </c>
      <c r="AQ106" s="422">
        <f>IFERROR(AVERAGEIFS('EmiFact Stationary'!K$4:K$390,'EmiFact Stationary'!$C$4:$C$390,$W106,'EmiFact Stationary'!$A$4:$A$390,$V106),0)</f>
        <v>5</v>
      </c>
      <c r="AR106" s="422">
        <f>IFERROR(AVERAGEIFS('EmiFact Stationary'!L$4:L$390,'EmiFact Stationary'!$C$4:$C$390,$W106,'EmiFact Stationary'!$A$4:$A$390,$V106),0)</f>
        <v>0</v>
      </c>
      <c r="AS106" s="422">
        <f>IFERROR(AVERAGEIFS('EmiFact Stationary'!M$4:M$390,'EmiFact Stationary'!$C$4:$C$390,$W106,'EmiFact Stationary'!$A$4:$A$390,$V106),0)</f>
        <v>9.5</v>
      </c>
      <c r="AT106" s="422">
        <f>IFERROR(AVERAGEIFS('EmiFact Stationary'!N$4:N$390,'EmiFact Stationary'!$C$4:$C$390,$W106,'EmiFact Stationary'!$A$4:$A$390,$V106),0)</f>
        <v>7.1</v>
      </c>
      <c r="AU106" s="422">
        <f>IFERROR(AVERAGEIFS('EmiFact Stationary'!O$4:O$390,'EmiFact Stationary'!$C$4:$C$390,$W106,'EmiFact Stationary'!$A$4:$A$390,$V106),0)</f>
        <v>4.8</v>
      </c>
      <c r="AV106" s="423">
        <f>IFERROR(AVERAGEIFS('EmiFact Stationary'!P$4:P$390,'EmiFact Stationary'!$C$4:$C$390,$W106,'EmiFact Stationary'!$A$4:$A$390,$V106),0)</f>
        <v>2.6880000000000002</v>
      </c>
      <c r="AW106" s="419">
        <f t="shared" si="7"/>
        <v>0</v>
      </c>
    </row>
    <row r="107" spans="19:50" ht="12.75" customHeight="1">
      <c r="S107" s="307" t="s">
        <v>893</v>
      </c>
      <c r="T107" s="307"/>
      <c r="U107" s="307">
        <f t="array" ref="U107">INDEX('EmiFact Stationary'!B93:B479,MATCH(Emis!V107&amp;Emis!W107&amp;Emis!X107,'EmiFact Stationary'!A93:A479&amp;'EmiFact Stationary'!C93:C479&amp;'EmiFact Stationary'!D93:D479,0))</f>
        <v>31100</v>
      </c>
      <c r="V107" s="307" t="s">
        <v>769</v>
      </c>
      <c r="W107" s="307" t="s">
        <v>747</v>
      </c>
      <c r="X107" s="307" t="s">
        <v>747</v>
      </c>
      <c r="Y107" s="425">
        <f t="array" ref="Y107">IF($X107="Average value",AK107,INDEX('EmiFact Stationary'!$E$4:$P$390,MATCH($W107&amp;$V107&amp;$X107,'EmiFact Stationary'!$C$4:$C$390&amp;'EmiFact Stationary'!$A$4:$A$390&amp;'EmiFact Stationary'!$D$4:$D$390,0),MATCH(Y$8,'EmiFact Stationary'!$E$2:$P$2,0)))</f>
        <v>6.7</v>
      </c>
      <c r="Z107" s="422">
        <f t="array" ref="Z107">IF($X107="Average value",AL107,INDEX('EmiFact Stationary'!$E$4:$P$390,MATCH($W107&amp;$V107&amp;$X107,'EmiFact Stationary'!$C$4:$C$390&amp;'EmiFact Stationary'!$A$4:$A$390&amp;'EmiFact Stationary'!$D$4:$D$390,0),MATCH(Z$8,'EmiFact Stationary'!$E$2:$P$2,0)))</f>
        <v>130</v>
      </c>
      <c r="AA107" s="422">
        <f t="array" ref="AA107">IF($X107="Average value",AM107,INDEX('EmiFact Stationary'!$E$4:$P$390,MATCH($W107&amp;$V107&amp;$X107,'EmiFact Stationary'!$C$4:$C$390&amp;'EmiFact Stationary'!$A$4:$A$390&amp;'EmiFact Stationary'!$D$4:$D$390,0),MATCH(AA$8,'EmiFact Stationary'!$E$2:$P$2,0)))</f>
        <v>0.8</v>
      </c>
      <c r="AB107" s="422">
        <f t="array" ref="AB107">IF($X107="Average value",AN107,INDEX('EmiFact Stationary'!$E$4:$P$390,MATCH($W107&amp;$V107&amp;$X107,'EmiFact Stationary'!$C$4:$C$390&amp;'EmiFact Stationary'!$A$4:$A$390&amp;'EmiFact Stationary'!$D$4:$D$390,0),MATCH(AB$8,'EmiFact Stationary'!$E$2:$P$2,0)))</f>
        <v>0.2</v>
      </c>
      <c r="AC107" s="422">
        <f t="array" ref="AC107">IF($X107="Average value",AO107,INDEX('EmiFact Stationary'!$E$4:$P$390,MATCH($W107&amp;$V107&amp;$X107,'EmiFact Stationary'!$C$4:$C$390&amp;'EmiFact Stationary'!$A$4:$A$390&amp;'EmiFact Stationary'!$D$4:$D$390,0),MATCH(AC$8,'EmiFact Stationary'!$E$2:$P$2,0)))</f>
        <v>66</v>
      </c>
      <c r="AD107" s="422">
        <f t="array" ref="AD107">IF($X107="Average value",AP107,INDEX('EmiFact Stationary'!$E$4:$P$390,MATCH($W107&amp;$V107&amp;$X107,'EmiFact Stationary'!$C$4:$C$390&amp;'EmiFact Stationary'!$A$4:$A$390&amp;'EmiFact Stationary'!$D$4:$D$390,0),MATCH(AD$8,'EmiFact Stationary'!$E$2:$P$2,0)))</f>
        <v>74.099999999999994</v>
      </c>
      <c r="AE107" s="422">
        <f t="array" ref="AE107">IF($X107="Average value",AQ107,INDEX('EmiFact Stationary'!$E$4:$P$390,MATCH($W107&amp;$V107&amp;$X107,'EmiFact Stationary'!$C$4:$C$390&amp;'EmiFact Stationary'!$A$4:$A$390&amp;'EmiFact Stationary'!$D$4:$D$390,0),MATCH(AE$8,'EmiFact Stationary'!$E$2:$P$2,0)))</f>
        <v>0.4</v>
      </c>
      <c r="AF107" s="422" t="str">
        <f t="array" ref="AF107">IF($X107="Average value",AR107,INDEX('EmiFact Stationary'!$E$4:$P$390,MATCH($W107&amp;$V107&amp;$X107,'EmiFact Stationary'!$C$4:$C$390&amp;'EmiFact Stationary'!$A$4:$A$390&amp;'EmiFact Stationary'!$D$4:$D$390,0),MATCH(AF$8,'EmiFact Stationary'!$E$2:$P$2,0)))</f>
        <v>-</v>
      </c>
      <c r="AG107" s="422">
        <f t="array" ref="AG107">IF($X107="Average value",AS107,INDEX('EmiFact Stationary'!$E$4:$P$390,MATCH($W107&amp;$V107&amp;$X107,'EmiFact Stationary'!$C$4:$C$390&amp;'EmiFact Stationary'!$A$4:$A$390&amp;'EmiFact Stationary'!$D$4:$D$390,0),MATCH(AG$8,'EmiFact Stationary'!$E$2:$P$2,0)))</f>
        <v>5</v>
      </c>
      <c r="AH107" s="422">
        <f t="array" ref="AH107">IF($X107="Average value",AT107,INDEX('EmiFact Stationary'!$E$4:$P$390,MATCH($W107&amp;$V107&amp;$X107,'EmiFact Stationary'!$C$4:$C$390&amp;'EmiFact Stationary'!$A$4:$A$390&amp;'EmiFact Stationary'!$D$4:$D$390,0),MATCH(AH$8,'EmiFact Stationary'!$E$2:$P$2,0)))</f>
        <v>5</v>
      </c>
      <c r="AI107" s="422">
        <f t="array" ref="AI107">IF($X107="Average value",AU107,INDEX('EmiFact Stationary'!$E$4:$P$390,MATCH($W107&amp;$V107&amp;$X107,'EmiFact Stationary'!$C$4:$C$390&amp;'EmiFact Stationary'!$A$4:$A$390&amp;'EmiFact Stationary'!$D$4:$D$390,0),MATCH(AI$8,'EmiFact Stationary'!$E$2:$P$2,0)))</f>
        <v>5</v>
      </c>
      <c r="AJ107" s="423">
        <f t="array" ref="AJ107">IF($X107="Average value",AV107,INDEX('EmiFact Stationary'!$E$4:$P$390,MATCH($W107&amp;$V107&amp;$X107,'EmiFact Stationary'!$C$4:$C$390&amp;'EmiFact Stationary'!$A$4:$A$390&amp;'EmiFact Stationary'!$D$4:$D$390,0),MATCH(AJ$8,'EmiFact Stationary'!$E$2:$P$2,0)))</f>
        <v>2.8</v>
      </c>
      <c r="AK107" s="422">
        <f>IFERROR(AVERAGEIFS('EmiFact Stationary'!E$4:E$390,'EmiFact Stationary'!$C$4:$C$390,$W107,'EmiFact Stationary'!$A$4:$A$390,$V107),0)</f>
        <v>6.7</v>
      </c>
      <c r="AL107" s="422">
        <f>IFERROR(AVERAGEIFS('EmiFact Stationary'!F$4:F$390,'EmiFact Stationary'!$C$4:$C$390,$W107,'EmiFact Stationary'!$A$4:$A$390,$V107),0)</f>
        <v>130</v>
      </c>
      <c r="AM107" s="422">
        <f>IFERROR(AVERAGEIFS('EmiFact Stationary'!G$4:G$390,'EmiFact Stationary'!$C$4:$C$390,$W107,'EmiFact Stationary'!$A$4:$A$390,$V107),0)</f>
        <v>0.8</v>
      </c>
      <c r="AN107" s="422">
        <f>IFERROR(AVERAGEIFS('EmiFact Stationary'!H$4:H$390,'EmiFact Stationary'!$C$4:$C$390,$W107,'EmiFact Stationary'!$A$4:$A$390,$V107),0)</f>
        <v>0.2</v>
      </c>
      <c r="AO107" s="422">
        <f>IFERROR(AVERAGEIFS('EmiFact Stationary'!I$4:I$390,'EmiFact Stationary'!$C$4:$C$390,$W107,'EmiFact Stationary'!$A$4:$A$390,$V107),0)</f>
        <v>66</v>
      </c>
      <c r="AP107" s="422">
        <f>IFERROR(AVERAGEIFS('EmiFact Stationary'!J$4:J$390,'EmiFact Stationary'!$C$4:$C$390,$W107,'EmiFact Stationary'!$A$4:$A$390,$V107),0)</f>
        <v>74.099999999999994</v>
      </c>
      <c r="AQ107" s="422">
        <f>IFERROR(AVERAGEIFS('EmiFact Stationary'!K$4:K$390,'EmiFact Stationary'!$C$4:$C$390,$W107,'EmiFact Stationary'!$A$4:$A$390,$V107),0)</f>
        <v>0.4</v>
      </c>
      <c r="AR107" s="422">
        <f>IFERROR(AVERAGEIFS('EmiFact Stationary'!L$4:L$390,'EmiFact Stationary'!$C$4:$C$390,$W107,'EmiFact Stationary'!$A$4:$A$390,$V107),0)</f>
        <v>0</v>
      </c>
      <c r="AS107" s="422">
        <f>IFERROR(AVERAGEIFS('EmiFact Stationary'!M$4:M$390,'EmiFact Stationary'!$C$4:$C$390,$W107,'EmiFact Stationary'!$A$4:$A$390,$V107),0)</f>
        <v>5</v>
      </c>
      <c r="AT107" s="422">
        <f>IFERROR(AVERAGEIFS('EmiFact Stationary'!N$4:N$390,'EmiFact Stationary'!$C$4:$C$390,$W107,'EmiFact Stationary'!$A$4:$A$390,$V107),0)</f>
        <v>5</v>
      </c>
      <c r="AU107" s="422">
        <f>IFERROR(AVERAGEIFS('EmiFact Stationary'!O$4:O$390,'EmiFact Stationary'!$C$4:$C$390,$W107,'EmiFact Stationary'!$A$4:$A$390,$V107),0)</f>
        <v>5</v>
      </c>
      <c r="AV107" s="423">
        <f>IFERROR(AVERAGEIFS('EmiFact Stationary'!P$4:P$390,'EmiFact Stationary'!$C$4:$C$390,$W107,'EmiFact Stationary'!$A$4:$A$390,$V107),0)</f>
        <v>2.8</v>
      </c>
      <c r="AW107" s="419">
        <f t="shared" si="7"/>
        <v>0</v>
      </c>
    </row>
    <row r="108" spans="19:50" ht="12.75" customHeight="1">
      <c r="S108" s="307" t="s">
        <v>893</v>
      </c>
      <c r="T108" s="307"/>
      <c r="U108" s="307">
        <f t="array" ref="U108">INDEX('EmiFact Stationary'!B94:B480,MATCH(Emis!V108&amp;Emis!W108&amp;Emis!X108,'EmiFact Stationary'!A94:A480&amp;'EmiFact Stationary'!C94:C480&amp;'EmiFact Stationary'!D94:D480,0))</f>
        <v>31100</v>
      </c>
      <c r="V108" s="307" t="s">
        <v>773</v>
      </c>
      <c r="W108" s="307" t="s">
        <v>747</v>
      </c>
      <c r="X108" s="307" t="s">
        <v>747</v>
      </c>
      <c r="Y108" s="425">
        <f t="array" ref="Y108">IF($X108="Average value",AK108,INDEX('EmiFact Stationary'!$E$4:$P$390,MATCH($W108&amp;$V108&amp;$X108,'EmiFact Stationary'!$C$4:$C$390&amp;'EmiFact Stationary'!$A$4:$A$390&amp;'EmiFact Stationary'!$D$4:$D$390,0),MATCH(Y$8,'EmiFact Stationary'!$E$2:$P$2,0)))</f>
        <v>0.43</v>
      </c>
      <c r="Z108" s="422">
        <f t="array" ref="Z108">IF($X108="Average value",AL108,INDEX('EmiFact Stationary'!$E$4:$P$390,MATCH($W108&amp;$V108&amp;$X108,'EmiFact Stationary'!$C$4:$C$390&amp;'EmiFact Stationary'!$A$4:$A$390&amp;'EmiFact Stationary'!$D$4:$D$390,0),MATCH(Z$8,'EmiFact Stationary'!$E$2:$P$2,0)))</f>
        <v>32.020000000000003</v>
      </c>
      <c r="AA108" s="422">
        <f t="array" ref="AA108">IF($X108="Average value",AM108,INDEX('EmiFact Stationary'!$E$4:$P$390,MATCH($W108&amp;$V108&amp;$X108,'EmiFact Stationary'!$C$4:$C$390&amp;'EmiFact Stationary'!$A$4:$A$390&amp;'EmiFact Stationary'!$D$4:$D$390,0),MATCH(AA$8,'EmiFact Stationary'!$E$2:$P$2,0)))</f>
        <v>2</v>
      </c>
      <c r="AB108" s="422">
        <f t="array" ref="AB108">IF($X108="Average value",AN108,INDEX('EmiFact Stationary'!$E$4:$P$390,MATCH($W108&amp;$V108&amp;$X108,'EmiFact Stationary'!$C$4:$C$390&amp;'EmiFact Stationary'!$A$4:$A$390&amp;'EmiFact Stationary'!$D$4:$D$390,0),MATCH(AB$8,'EmiFact Stationary'!$E$2:$P$2,0)))</f>
        <v>1</v>
      </c>
      <c r="AC108" s="422">
        <f t="array" ref="AC108">IF($X108="Average value",AO108,INDEX('EmiFact Stationary'!$E$4:$P$390,MATCH($W108&amp;$V108&amp;$X108,'EmiFact Stationary'!$C$4:$C$390&amp;'EmiFact Stationary'!$A$4:$A$390&amp;'EmiFact Stationary'!$D$4:$D$390,0),MATCH(AC$8,'EmiFact Stationary'!$E$2:$P$2,0)))</f>
        <v>28</v>
      </c>
      <c r="AD108" s="422">
        <f t="array" ref="AD108">IF($X108="Average value",AP108,INDEX('EmiFact Stationary'!$E$4:$P$390,MATCH($W108&amp;$V108&amp;$X108,'EmiFact Stationary'!$C$4:$C$390&amp;'EmiFact Stationary'!$A$4:$A$390&amp;'EmiFact Stationary'!$D$4:$D$390,0),MATCH(AD$8,'EmiFact Stationary'!$E$2:$P$2,0)))</f>
        <v>56.89</v>
      </c>
      <c r="AE108" s="422">
        <f t="array" ref="AE108">IF($X108="Average value",AQ108,INDEX('EmiFact Stationary'!$E$4:$P$390,MATCH($W108&amp;$V108&amp;$X108,'EmiFact Stationary'!$C$4:$C$390&amp;'EmiFact Stationary'!$A$4:$A$390&amp;'EmiFact Stationary'!$D$4:$D$390,0),MATCH(AE$8,'EmiFact Stationary'!$E$2:$P$2,0)))</f>
        <v>1</v>
      </c>
      <c r="AF108" s="422" t="str">
        <f t="array" ref="AF108">IF($X108="Average value",AR108,INDEX('EmiFact Stationary'!$E$4:$P$390,MATCH($W108&amp;$V108&amp;$X108,'EmiFact Stationary'!$C$4:$C$390&amp;'EmiFact Stationary'!$A$4:$A$390&amp;'EmiFact Stationary'!$D$4:$D$390,0),MATCH(AF$8,'EmiFact Stationary'!$E$2:$P$2,0)))</f>
        <v>-</v>
      </c>
      <c r="AG108" s="422">
        <f t="array" ref="AG108">IF($X108="Average value",AS108,INDEX('EmiFact Stationary'!$E$4:$P$390,MATCH($W108&amp;$V108&amp;$X108,'EmiFact Stationary'!$C$4:$C$390&amp;'EmiFact Stationary'!$A$4:$A$390&amp;'EmiFact Stationary'!$D$4:$D$390,0),MATCH(AG$8,'EmiFact Stationary'!$E$2:$P$2,0)))</f>
        <v>0.1</v>
      </c>
      <c r="AH108" s="422">
        <f t="array" ref="AH108">IF($X108="Average value",AT108,INDEX('EmiFact Stationary'!$E$4:$P$390,MATCH($W108&amp;$V108&amp;$X108,'EmiFact Stationary'!$C$4:$C$390&amp;'EmiFact Stationary'!$A$4:$A$390&amp;'EmiFact Stationary'!$D$4:$D$390,0),MATCH(AH$8,'EmiFact Stationary'!$E$2:$P$2,0)))</f>
        <v>0.1</v>
      </c>
      <c r="AI108" s="422">
        <f t="array" ref="AI108">IF($X108="Average value",AU108,INDEX('EmiFact Stationary'!$E$4:$P$390,MATCH($W108&amp;$V108&amp;$X108,'EmiFact Stationary'!$C$4:$C$390&amp;'EmiFact Stationary'!$A$4:$A$390&amp;'EmiFact Stationary'!$D$4:$D$390,0),MATCH(AI$8,'EmiFact Stationary'!$E$2:$P$2,0)))</f>
        <v>0.1</v>
      </c>
      <c r="AJ108" s="423">
        <f t="array" ref="AJ108">IF($X108="Average value",AV108,INDEX('EmiFact Stationary'!$E$4:$P$390,MATCH($W108&amp;$V108&amp;$X108,'EmiFact Stationary'!$C$4:$C$390&amp;'EmiFact Stationary'!$A$4:$A$390&amp;'EmiFact Stationary'!$D$4:$D$390,0),MATCH(AJ$8,'EmiFact Stationary'!$E$2:$P$2,0)))</f>
        <v>4.0000000000000001E-3</v>
      </c>
      <c r="AK108" s="422">
        <f>IFERROR(AVERAGEIFS('EmiFact Stationary'!E$4:E$390,'EmiFact Stationary'!$C$4:$C$390,$W108,'EmiFact Stationary'!$A$4:$A$390,$V108),0)</f>
        <v>0.43</v>
      </c>
      <c r="AL108" s="422">
        <f>IFERROR(AVERAGEIFS('EmiFact Stationary'!F$4:F$390,'EmiFact Stationary'!$C$4:$C$390,$W108,'EmiFact Stationary'!$A$4:$A$390,$V108),0)</f>
        <v>37.346666666666671</v>
      </c>
      <c r="AM108" s="422">
        <f>IFERROR(AVERAGEIFS('EmiFact Stationary'!G$4:G$390,'EmiFact Stationary'!$C$4:$C$390,$W108,'EmiFact Stationary'!$A$4:$A$390,$V108),0)</f>
        <v>1.8666666666666665</v>
      </c>
      <c r="AN108" s="422">
        <f>IFERROR(AVERAGEIFS('EmiFact Stationary'!H$4:H$390,'EmiFact Stationary'!$C$4:$C$390,$W108,'EmiFact Stationary'!$A$4:$A$390,$V108),0)</f>
        <v>1.2333333333333334</v>
      </c>
      <c r="AO108" s="422">
        <f>IFERROR(AVERAGEIFS('EmiFact Stationary'!I$4:I$390,'EmiFact Stationary'!$C$4:$C$390,$W108,'EmiFact Stationary'!$A$4:$A$390,$V108),0)</f>
        <v>20.266666666666666</v>
      </c>
      <c r="AP108" s="422">
        <f>IFERROR(AVERAGEIFS('EmiFact Stationary'!J$4:J$390,'EmiFact Stationary'!$C$4:$C$390,$W108,'EmiFact Stationary'!$A$4:$A$390,$V108),0)</f>
        <v>56.890000000000008</v>
      </c>
      <c r="AQ108" s="422">
        <f>IFERROR(AVERAGEIFS('EmiFact Stationary'!K$4:K$390,'EmiFact Stationary'!$C$4:$C$390,$W108,'EmiFact Stationary'!$A$4:$A$390,$V108),0)</f>
        <v>1</v>
      </c>
      <c r="AR108" s="422">
        <f>IFERROR(AVERAGEIFS('EmiFact Stationary'!L$4:L$390,'EmiFact Stationary'!$C$4:$C$390,$W108,'EmiFact Stationary'!$A$4:$A$390,$V108),0)</f>
        <v>0</v>
      </c>
      <c r="AS108" s="422">
        <f>IFERROR(AVERAGEIFS('EmiFact Stationary'!M$4:M$390,'EmiFact Stationary'!$C$4:$C$390,$W108,'EmiFact Stationary'!$A$4:$A$390,$V108),0)</f>
        <v>0.10000000000000002</v>
      </c>
      <c r="AT108" s="422">
        <f>IFERROR(AVERAGEIFS('EmiFact Stationary'!N$4:N$390,'EmiFact Stationary'!$C$4:$C$390,$W108,'EmiFact Stationary'!$A$4:$A$390,$V108),0)</f>
        <v>8.7000000000000008E-2</v>
      </c>
      <c r="AU108" s="422">
        <f>IFERROR(AVERAGEIFS('EmiFact Stationary'!O$4:O$390,'EmiFact Stationary'!$C$4:$C$390,$W108,'EmiFact Stationary'!$A$4:$A$390,$V108),0)</f>
        <v>8.3666666666666667E-2</v>
      </c>
      <c r="AV108" s="423">
        <f>IFERROR(AVERAGEIFS('EmiFact Stationary'!P$4:P$390,'EmiFact Stationary'!$C$4:$C$390,$W108,'EmiFact Stationary'!$A$4:$A$390,$V108),0)</f>
        <v>3.0916666666666666E-3</v>
      </c>
      <c r="AW108" s="419">
        <f t="shared" si="7"/>
        <v>2.3369083333333123</v>
      </c>
    </row>
    <row r="109" spans="19:50" ht="12.75" customHeight="1">
      <c r="S109" s="307" t="s">
        <v>893</v>
      </c>
      <c r="T109" s="307"/>
      <c r="U109" s="307">
        <f t="array" ref="U109">INDEX('EmiFact Stationary'!B95:B481,MATCH(Emis!V109&amp;Emis!W109&amp;Emis!X109,'EmiFact Stationary'!A95:A481&amp;'EmiFact Stationary'!C95:C481&amp;'EmiFact Stationary'!D95:D481,0))</f>
        <v>31100</v>
      </c>
      <c r="V109" s="307" t="s">
        <v>776</v>
      </c>
      <c r="W109" s="307" t="s">
        <v>747</v>
      </c>
      <c r="X109" s="307" t="s">
        <v>747</v>
      </c>
      <c r="Y109" s="425">
        <f t="array" ref="Y109">IF($X109="Average value",AK109,INDEX('EmiFact Stationary'!$E$4:$P$390,MATCH($W109&amp;$V109&amp;$X109,'EmiFact Stationary'!$C$4:$C$390&amp;'EmiFact Stationary'!$A$4:$A$390&amp;'EmiFact Stationary'!$D$4:$D$390,0),MATCH(Y$8,'EmiFact Stationary'!$E$2:$P$2,0)))</f>
        <v>0.13</v>
      </c>
      <c r="Z109" s="422">
        <f t="array" ref="Z109">IF($X109="Average value",AL109,INDEX('EmiFact Stationary'!$E$4:$P$390,MATCH($W109&amp;$V109&amp;$X109,'EmiFact Stationary'!$C$4:$C$390&amp;'EmiFact Stationary'!$A$4:$A$390&amp;'EmiFact Stationary'!$D$4:$D$390,0),MATCH(Z$8,'EmiFact Stationary'!$E$2:$P$2,0)))</f>
        <v>96</v>
      </c>
      <c r="AA109" s="422">
        <f t="array" ref="AA109">IF($X109="Average value",AM109,INDEX('EmiFact Stationary'!$E$4:$P$390,MATCH($W109&amp;$V109&amp;$X109,'EmiFact Stationary'!$C$4:$C$390&amp;'EmiFact Stationary'!$A$4:$A$390&amp;'EmiFact Stationary'!$D$4:$D$390,0),MATCH(AA$8,'EmiFact Stationary'!$E$2:$P$2,0)))</f>
        <v>0.8</v>
      </c>
      <c r="AB109" s="422">
        <f t="array" ref="AB109">IF($X109="Average value",AN109,INDEX('EmiFact Stationary'!$E$4:$P$390,MATCH($W109&amp;$V109&amp;$X109,'EmiFact Stationary'!$C$4:$C$390&amp;'EmiFact Stationary'!$A$4:$A$390&amp;'EmiFact Stationary'!$D$4:$D$390,0),MATCH(AB$8,'EmiFact Stationary'!$E$2:$P$2,0)))</f>
        <v>1</v>
      </c>
      <c r="AC109" s="422">
        <f t="array" ref="AC109">IF($X109="Average value",AO109,INDEX('EmiFact Stationary'!$E$4:$P$390,MATCH($W109&amp;$V109&amp;$X109,'EmiFact Stationary'!$C$4:$C$390&amp;'EmiFact Stationary'!$A$4:$A$390&amp;'EmiFact Stationary'!$D$4:$D$390,0),MATCH(AC$8,'EmiFact Stationary'!$E$2:$P$2,0)))</f>
        <v>66</v>
      </c>
      <c r="AD109" s="422">
        <f t="array" ref="AD109">IF($X109="Average value",AP109,INDEX('EmiFact Stationary'!$E$4:$P$390,MATCH($W109&amp;$V109&amp;$X109,'EmiFact Stationary'!$C$4:$C$390&amp;'EmiFact Stationary'!$A$4:$A$390&amp;'EmiFact Stationary'!$D$4:$D$390,0),MATCH(AD$8,'EmiFact Stationary'!$E$2:$P$2,0)))</f>
        <v>63.1</v>
      </c>
      <c r="AE109" s="422">
        <f t="array" ref="AE109">IF($X109="Average value",AQ109,INDEX('EmiFact Stationary'!$E$4:$P$390,MATCH($W109&amp;$V109&amp;$X109,'EmiFact Stationary'!$C$4:$C$390&amp;'EmiFact Stationary'!$A$4:$A$390&amp;'EmiFact Stationary'!$D$4:$D$390,0),MATCH(AE$8,'EmiFact Stationary'!$E$2:$P$2,0)))</f>
        <v>0.1</v>
      </c>
      <c r="AF109" s="422" t="str">
        <f t="array" ref="AF109">IF($X109="Average value",AR109,INDEX('EmiFact Stationary'!$E$4:$P$390,MATCH($W109&amp;$V109&amp;$X109,'EmiFact Stationary'!$C$4:$C$390&amp;'EmiFact Stationary'!$A$4:$A$390&amp;'EmiFact Stationary'!$D$4:$D$390,0),MATCH(AF$8,'EmiFact Stationary'!$E$2:$P$2,0)))</f>
        <v>-</v>
      </c>
      <c r="AG109" s="422">
        <f t="array" ref="AG109">IF($X109="Average value",AS109,INDEX('EmiFact Stationary'!$E$4:$P$390,MATCH($W109&amp;$V109&amp;$X109,'EmiFact Stationary'!$C$4:$C$390&amp;'EmiFact Stationary'!$A$4:$A$390&amp;'EmiFact Stationary'!$D$4:$D$390,0),MATCH(AG$8,'EmiFact Stationary'!$E$2:$P$2,0)))</f>
        <v>0.2</v>
      </c>
      <c r="AH109" s="422">
        <f t="array" ref="AH109">IF($X109="Average value",AT109,INDEX('EmiFact Stationary'!$E$4:$P$390,MATCH($W109&amp;$V109&amp;$X109,'EmiFact Stationary'!$C$4:$C$390&amp;'EmiFact Stationary'!$A$4:$A$390&amp;'EmiFact Stationary'!$D$4:$D$390,0),MATCH(AH$8,'EmiFact Stationary'!$E$2:$P$2,0)))</f>
        <v>0.2</v>
      </c>
      <c r="AI109" s="422">
        <f t="array" ref="AI109">IF($X109="Average value",AU109,INDEX('EmiFact Stationary'!$E$4:$P$390,MATCH($W109&amp;$V109&amp;$X109,'EmiFact Stationary'!$C$4:$C$390&amp;'EmiFact Stationary'!$A$4:$A$390&amp;'EmiFact Stationary'!$D$4:$D$390,0),MATCH(AI$8,'EmiFact Stationary'!$E$2:$P$2,0)))</f>
        <v>0.2</v>
      </c>
      <c r="AJ109" s="423">
        <f t="array" ref="AJ109">IF($X109="Average value",AV109,INDEX('EmiFact Stationary'!$E$4:$P$390,MATCH($W109&amp;$V109&amp;$X109,'EmiFact Stationary'!$C$4:$C$390&amp;'EmiFact Stationary'!$A$4:$A$390&amp;'EmiFact Stationary'!$D$4:$D$390,0),MATCH(AJ$8,'EmiFact Stationary'!$E$2:$P$2,0)))</f>
        <v>8.0000000000000002E-3</v>
      </c>
      <c r="AK109" s="422">
        <f>IFERROR(AVERAGEIFS('EmiFact Stationary'!E$4:E$390,'EmiFact Stationary'!$C$4:$C$390,$W109,'EmiFact Stationary'!$A$4:$A$390,$V109),0)</f>
        <v>0.13</v>
      </c>
      <c r="AL109" s="422">
        <f>IFERROR(AVERAGEIFS('EmiFact Stationary'!F$4:F$390,'EmiFact Stationary'!$C$4:$C$390,$W109,'EmiFact Stationary'!$A$4:$A$390,$V109),0)</f>
        <v>96</v>
      </c>
      <c r="AM109" s="422">
        <f>IFERROR(AVERAGEIFS('EmiFact Stationary'!G$4:G$390,'EmiFact Stationary'!$C$4:$C$390,$W109,'EmiFact Stationary'!$A$4:$A$390,$V109),0)</f>
        <v>0.8</v>
      </c>
      <c r="AN109" s="422">
        <f>IFERROR(AVERAGEIFS('EmiFact Stationary'!H$4:H$390,'EmiFact Stationary'!$C$4:$C$390,$W109,'EmiFact Stationary'!$A$4:$A$390,$V109),0)</f>
        <v>1</v>
      </c>
      <c r="AO109" s="422">
        <f>IFERROR(AVERAGEIFS('EmiFact Stationary'!I$4:I$390,'EmiFact Stationary'!$C$4:$C$390,$W109,'EmiFact Stationary'!$A$4:$A$390,$V109),0)</f>
        <v>66</v>
      </c>
      <c r="AP109" s="422">
        <f>IFERROR(AVERAGEIFS('EmiFact Stationary'!J$4:J$390,'EmiFact Stationary'!$C$4:$C$390,$W109,'EmiFact Stationary'!$A$4:$A$390,$V109),0)</f>
        <v>63.1</v>
      </c>
      <c r="AQ109" s="422">
        <f>IFERROR(AVERAGEIFS('EmiFact Stationary'!K$4:K$390,'EmiFact Stationary'!$C$4:$C$390,$W109,'EmiFact Stationary'!$A$4:$A$390,$V109),0)</f>
        <v>0.1</v>
      </c>
      <c r="AR109" s="422">
        <f>IFERROR(AVERAGEIFS('EmiFact Stationary'!L$4:L$390,'EmiFact Stationary'!$C$4:$C$390,$W109,'EmiFact Stationary'!$A$4:$A$390,$V109),0)</f>
        <v>0</v>
      </c>
      <c r="AS109" s="422">
        <f>IFERROR(AVERAGEIFS('EmiFact Stationary'!M$4:M$390,'EmiFact Stationary'!$C$4:$C$390,$W109,'EmiFact Stationary'!$A$4:$A$390,$V109),0)</f>
        <v>0.2</v>
      </c>
      <c r="AT109" s="422">
        <f>IFERROR(AVERAGEIFS('EmiFact Stationary'!N$4:N$390,'EmiFact Stationary'!$C$4:$C$390,$W109,'EmiFact Stationary'!$A$4:$A$390,$V109),0)</f>
        <v>0.2</v>
      </c>
      <c r="AU109" s="422">
        <f>IFERROR(AVERAGEIFS('EmiFact Stationary'!O$4:O$390,'EmiFact Stationary'!$C$4:$C$390,$W109,'EmiFact Stationary'!$A$4:$A$390,$V109),0)</f>
        <v>0.2</v>
      </c>
      <c r="AV109" s="423">
        <f>IFERROR(AVERAGEIFS('EmiFact Stationary'!P$4:P$390,'EmiFact Stationary'!$C$4:$C$390,$W109,'EmiFact Stationary'!$A$4:$A$390,$V109),0)</f>
        <v>8.0000000000000002E-3</v>
      </c>
      <c r="AW109" s="419">
        <f t="shared" si="7"/>
        <v>0</v>
      </c>
    </row>
    <row r="110" spans="19:50" ht="12.75" customHeight="1">
      <c r="S110" s="307" t="s">
        <v>893</v>
      </c>
      <c r="T110" s="307"/>
      <c r="U110" s="307">
        <f t="array" ref="U110">INDEX('EmiFact Stationary'!B96:B482,MATCH(Emis!V110&amp;Emis!W110&amp;Emis!X110,'EmiFact Stationary'!A96:A482&amp;'EmiFact Stationary'!C96:C482&amp;'EmiFact Stationary'!D96:D482,0))</f>
        <v>31100</v>
      </c>
      <c r="V110" s="307" t="s">
        <v>780</v>
      </c>
      <c r="W110" s="307" t="s">
        <v>747</v>
      </c>
      <c r="X110" s="307" t="s">
        <v>747</v>
      </c>
      <c r="Y110" s="425">
        <f t="array" ref="Y110">IF($X110="Average value",AK110,INDEX('EmiFact Stationary'!$E$4:$P$390,MATCH($W110&amp;$V110&amp;$X110,'EmiFact Stationary'!$C$4:$C$390&amp;'EmiFact Stationary'!$A$4:$A$390&amp;'EmiFact Stationary'!$D$4:$D$390,0),MATCH(Y$8,'EmiFact Stationary'!$E$2:$P$2,0)))</f>
        <v>0.43</v>
      </c>
      <c r="Z110" s="422">
        <f t="array" ref="Z110">IF($X110="Average value",AL110,INDEX('EmiFact Stationary'!$E$4:$P$390,MATCH($W110&amp;$V110&amp;$X110,'EmiFact Stationary'!$C$4:$C$390&amp;'EmiFact Stationary'!$A$4:$A$390&amp;'EmiFact Stationary'!$D$4:$D$390,0),MATCH(Z$8,'EmiFact Stationary'!$E$2:$P$2,0)))</f>
        <v>32.020000000000003</v>
      </c>
      <c r="AA110" s="422">
        <f t="array" ref="AA110">IF($X110="Average value",AM110,INDEX('EmiFact Stationary'!$E$4:$P$390,MATCH($W110&amp;$V110&amp;$X110,'EmiFact Stationary'!$C$4:$C$390&amp;'EmiFact Stationary'!$A$4:$A$390&amp;'EmiFact Stationary'!$D$4:$D$390,0),MATCH(AA$8,'EmiFact Stationary'!$E$2:$P$2,0)))</f>
        <v>2</v>
      </c>
      <c r="AB110" s="422">
        <f t="array" ref="AB110">IF($X110="Average value",AN110,INDEX('EmiFact Stationary'!$E$4:$P$390,MATCH($W110&amp;$V110&amp;$X110,'EmiFact Stationary'!$C$4:$C$390&amp;'EmiFact Stationary'!$A$4:$A$390&amp;'EmiFact Stationary'!$D$4:$D$390,0),MATCH(AB$8,'EmiFact Stationary'!$E$2:$P$2,0)))</f>
        <v>1</v>
      </c>
      <c r="AC110" s="422">
        <f t="array" ref="AC110">IF($X110="Average value",AO110,INDEX('EmiFact Stationary'!$E$4:$P$390,MATCH($W110&amp;$V110&amp;$X110,'EmiFact Stationary'!$C$4:$C$390&amp;'EmiFact Stationary'!$A$4:$A$390&amp;'EmiFact Stationary'!$D$4:$D$390,0),MATCH(AC$8,'EmiFact Stationary'!$E$2:$P$2,0)))</f>
        <v>28</v>
      </c>
      <c r="AD110" s="422">
        <f t="array" ref="AD110">IF($X110="Average value",AP110,INDEX('EmiFact Stationary'!$E$4:$P$390,MATCH($W110&amp;$V110&amp;$X110,'EmiFact Stationary'!$C$4:$C$390&amp;'EmiFact Stationary'!$A$4:$A$390&amp;'EmiFact Stationary'!$D$4:$D$390,0),MATCH(AD$8,'EmiFact Stationary'!$E$2:$P$2,0)))</f>
        <v>55.55</v>
      </c>
      <c r="AE110" s="422">
        <f t="array" ref="AE110">IF($X110="Average value",AQ110,INDEX('EmiFact Stationary'!$E$4:$P$390,MATCH($W110&amp;$V110&amp;$X110,'EmiFact Stationary'!$C$4:$C$390&amp;'EmiFact Stationary'!$A$4:$A$390&amp;'EmiFact Stationary'!$D$4:$D$390,0),MATCH(AE$8,'EmiFact Stationary'!$E$2:$P$2,0)))</f>
        <v>1</v>
      </c>
      <c r="AF110" s="422" t="str">
        <f t="array" ref="AF110">IF($X110="Average value",AR110,INDEX('EmiFact Stationary'!$E$4:$P$390,MATCH($W110&amp;$V110&amp;$X110,'EmiFact Stationary'!$C$4:$C$390&amp;'EmiFact Stationary'!$A$4:$A$390&amp;'EmiFact Stationary'!$D$4:$D$390,0),MATCH(AF$8,'EmiFact Stationary'!$E$2:$P$2,0)))</f>
        <v>-</v>
      </c>
      <c r="AG110" s="422">
        <f t="array" ref="AG110">IF($X110="Average value",AS110,INDEX('EmiFact Stationary'!$E$4:$P$390,MATCH($W110&amp;$V110&amp;$X110,'EmiFact Stationary'!$C$4:$C$390&amp;'EmiFact Stationary'!$A$4:$A$390&amp;'EmiFact Stationary'!$D$4:$D$390,0),MATCH(AG$8,'EmiFact Stationary'!$E$2:$P$2,0)))</f>
        <v>0.1</v>
      </c>
      <c r="AH110" s="422">
        <f t="array" ref="AH110">IF($X110="Average value",AT110,INDEX('EmiFact Stationary'!$E$4:$P$390,MATCH($W110&amp;$V110&amp;$X110,'EmiFact Stationary'!$C$4:$C$390&amp;'EmiFact Stationary'!$A$4:$A$390&amp;'EmiFact Stationary'!$D$4:$D$390,0),MATCH(AH$8,'EmiFact Stationary'!$E$2:$P$2,0)))</f>
        <v>0.1</v>
      </c>
      <c r="AI110" s="422">
        <f t="array" ref="AI110">IF($X110="Average value",AU110,INDEX('EmiFact Stationary'!$E$4:$P$390,MATCH($W110&amp;$V110&amp;$X110,'EmiFact Stationary'!$C$4:$C$390&amp;'EmiFact Stationary'!$A$4:$A$390&amp;'EmiFact Stationary'!$D$4:$D$390,0),MATCH(AI$8,'EmiFact Stationary'!$E$2:$P$2,0)))</f>
        <v>0.1</v>
      </c>
      <c r="AJ110" s="423">
        <f t="array" ref="AJ110">IF($X110="Average value",AV110,INDEX('EmiFact Stationary'!$E$4:$P$390,MATCH($W110&amp;$V110&amp;$X110,'EmiFact Stationary'!$C$4:$C$390&amp;'EmiFact Stationary'!$A$4:$A$390&amp;'EmiFact Stationary'!$D$4:$D$390,0),MATCH(AJ$8,'EmiFact Stationary'!$E$2:$P$2,0)))</f>
        <v>4.0000000000000001E-3</v>
      </c>
      <c r="AK110" s="422">
        <f>IFERROR(AVERAGEIFS('EmiFact Stationary'!E$4:E$390,'EmiFact Stationary'!$C$4:$C$390,$W110,'EmiFact Stationary'!$A$4:$A$390,$V110),0)</f>
        <v>0.43</v>
      </c>
      <c r="AL110" s="422">
        <f>IFERROR(AVERAGEIFS('EmiFact Stationary'!F$4:F$390,'EmiFact Stationary'!$C$4:$C$390,$W110,'EmiFact Stationary'!$A$4:$A$390,$V110),0)</f>
        <v>37.346666666666671</v>
      </c>
      <c r="AM110" s="422">
        <f>IFERROR(AVERAGEIFS('EmiFact Stationary'!G$4:G$390,'EmiFact Stationary'!$C$4:$C$390,$W110,'EmiFact Stationary'!$A$4:$A$390,$V110),0)</f>
        <v>1.8666666666666665</v>
      </c>
      <c r="AN110" s="422">
        <f>IFERROR(AVERAGEIFS('EmiFact Stationary'!H$4:H$390,'EmiFact Stationary'!$C$4:$C$390,$W110,'EmiFact Stationary'!$A$4:$A$390,$V110),0)</f>
        <v>1.2333333333333334</v>
      </c>
      <c r="AO110" s="422">
        <f>IFERROR(AVERAGEIFS('EmiFact Stationary'!I$4:I$390,'EmiFact Stationary'!$C$4:$C$390,$W110,'EmiFact Stationary'!$A$4:$A$390,$V110),0)</f>
        <v>20.266666666666666</v>
      </c>
      <c r="AP110" s="422">
        <f>IFERROR(AVERAGEIFS('EmiFact Stationary'!J$4:J$390,'EmiFact Stationary'!$C$4:$C$390,$W110,'EmiFact Stationary'!$A$4:$A$390,$V110),0)</f>
        <v>55.54999999999999</v>
      </c>
      <c r="AQ110" s="422">
        <f>IFERROR(AVERAGEIFS('EmiFact Stationary'!K$4:K$390,'EmiFact Stationary'!$C$4:$C$390,$W110,'EmiFact Stationary'!$A$4:$A$390,$V110),0)</f>
        <v>1</v>
      </c>
      <c r="AR110" s="422">
        <f>IFERROR(AVERAGEIFS('EmiFact Stationary'!L$4:L$390,'EmiFact Stationary'!$C$4:$C$390,$W110,'EmiFact Stationary'!$A$4:$A$390,$V110),0)</f>
        <v>0</v>
      </c>
      <c r="AS110" s="422">
        <f>IFERROR(AVERAGEIFS('EmiFact Stationary'!M$4:M$390,'EmiFact Stationary'!$C$4:$C$390,$W110,'EmiFact Stationary'!$A$4:$A$390,$V110),0)</f>
        <v>0.10000000000000002</v>
      </c>
      <c r="AT110" s="422">
        <f>IFERROR(AVERAGEIFS('EmiFact Stationary'!N$4:N$390,'EmiFact Stationary'!$C$4:$C$390,$W110,'EmiFact Stationary'!$A$4:$A$390,$V110),0)</f>
        <v>8.7000000000000008E-2</v>
      </c>
      <c r="AU110" s="422">
        <f>IFERROR(AVERAGEIFS('EmiFact Stationary'!O$4:O$390,'EmiFact Stationary'!$C$4:$C$390,$W110,'EmiFact Stationary'!$A$4:$A$390,$V110),0)</f>
        <v>8.3666666666666667E-2</v>
      </c>
      <c r="AV110" s="423">
        <f>IFERROR(AVERAGEIFS('EmiFact Stationary'!P$4:P$390,'EmiFact Stationary'!$C$4:$C$390,$W110,'EmiFact Stationary'!$A$4:$A$390,$V110),0)</f>
        <v>3.0916666666666666E-3</v>
      </c>
      <c r="AW110" s="419">
        <f t="shared" si="7"/>
        <v>2.3369083333333265</v>
      </c>
    </row>
    <row r="111" spans="19:50" ht="12.75" customHeight="1">
      <c r="S111" s="307" t="s">
        <v>894</v>
      </c>
      <c r="T111" s="307"/>
      <c r="U111" s="307">
        <f t="array" ref="U111">INDEX('EmiFact Stationary'!B97:B483,MATCH(Emis!V111&amp;Emis!W111&amp;Emis!X111,'EmiFact Stationary'!A97:A483&amp;'EmiFact Stationary'!C97:C483&amp;'EmiFact Stationary'!D97:D483,0))</f>
        <v>10306</v>
      </c>
      <c r="V111" s="307" t="s">
        <v>765</v>
      </c>
      <c r="W111" s="307" t="s">
        <v>766</v>
      </c>
      <c r="X111" s="307" t="s">
        <v>767</v>
      </c>
      <c r="Y111" s="425">
        <f t="array" ref="Y111">IF($X111="Average value",AK111,INDEX('EmiFact Stationary'!$E$4:$P$390,MATCH($W111&amp;$V111&amp;$X111,'EmiFact Stationary'!$C$4:$C$390&amp;'EmiFact Stationary'!$A$4:$A$390&amp;'EmiFact Stationary'!$D$4:$D$390,0),MATCH(Y$8,'EmiFact Stationary'!$E$2:$P$2,0)))</f>
        <v>339</v>
      </c>
      <c r="Z111" s="422">
        <f t="array" ref="Z111">IF($X111="Average value",AL111,INDEX('EmiFact Stationary'!$E$4:$P$390,MATCH($W111&amp;$V111&amp;$X111,'EmiFact Stationary'!$C$4:$C$390&amp;'EmiFact Stationary'!$A$4:$A$390&amp;'EmiFact Stationary'!$D$4:$D$390,0),MATCH(Z$8,'EmiFact Stationary'!$E$2:$P$2,0)))</f>
        <v>142</v>
      </c>
      <c r="AA111" s="422">
        <f t="array" ref="AA111">IF($X111="Average value",AM111,INDEX('EmiFact Stationary'!$E$4:$P$390,MATCH($W111&amp;$V111&amp;$X111,'EmiFact Stationary'!$C$4:$C$390&amp;'EmiFact Stationary'!$A$4:$A$390&amp;'EmiFact Stationary'!$D$4:$D$390,0),MATCH(AA$8,'EmiFact Stationary'!$E$2:$P$2,0)))</f>
        <v>2.2999999999999998</v>
      </c>
      <c r="AB111" s="422">
        <f t="array" ref="AB111">IF($X111="Average value",AN111,INDEX('EmiFact Stationary'!$E$4:$P$390,MATCH($W111&amp;$V111&amp;$X111,'EmiFact Stationary'!$C$4:$C$390&amp;'EmiFact Stationary'!$A$4:$A$390&amp;'EmiFact Stationary'!$D$4:$D$390,0),MATCH(AB$8,'EmiFact Stationary'!$E$2:$P$2,0)))</f>
        <v>3</v>
      </c>
      <c r="AC111" s="422">
        <f t="array" ref="AC111">IF($X111="Average value",AO111,INDEX('EmiFact Stationary'!$E$4:$P$390,MATCH($W111&amp;$V111&amp;$X111,'EmiFact Stationary'!$C$4:$C$390&amp;'EmiFact Stationary'!$A$4:$A$390&amp;'EmiFact Stationary'!$D$4:$D$390,0),MATCH(AC$8,'EmiFact Stationary'!$E$2:$P$2,0)))</f>
        <v>6</v>
      </c>
      <c r="AD111" s="422">
        <f t="array" ref="AD111">IF($X111="Average value",AP111,INDEX('EmiFact Stationary'!$E$4:$P$390,MATCH($W111&amp;$V111&amp;$X111,'EmiFact Stationary'!$C$4:$C$390&amp;'EmiFact Stationary'!$A$4:$A$390&amp;'EmiFact Stationary'!$D$4:$D$390,0),MATCH(AD$8,'EmiFact Stationary'!$E$2:$P$2,0)))</f>
        <v>79.42</v>
      </c>
      <c r="AE111" s="422">
        <f t="array" ref="AE111">IF($X111="Average value",AQ111,INDEX('EmiFact Stationary'!$E$4:$P$390,MATCH($W111&amp;$V111&amp;$X111,'EmiFact Stationary'!$C$4:$C$390&amp;'EmiFact Stationary'!$A$4:$A$390&amp;'EmiFact Stationary'!$D$4:$D$390,0),MATCH(AE$8,'EmiFact Stationary'!$E$2:$P$2,0)))</f>
        <v>0.6</v>
      </c>
      <c r="AF111" s="422" t="str">
        <f t="array" ref="AF111">IF($X111="Average value",AR111,INDEX('EmiFact Stationary'!$E$4:$P$390,MATCH($W111&amp;$V111&amp;$X111,'EmiFact Stationary'!$C$4:$C$390&amp;'EmiFact Stationary'!$A$4:$A$390&amp;'EmiFact Stationary'!$D$4:$D$390,0),MATCH(AF$8,'EmiFact Stationary'!$E$2:$P$2,0)))</f>
        <v>-</v>
      </c>
      <c r="AG111" s="422">
        <f t="array" ref="AG111">IF($X111="Average value",AS111,INDEX('EmiFact Stationary'!$E$4:$P$390,MATCH($W111&amp;$V111&amp;$X111,'EmiFact Stationary'!$C$4:$C$390&amp;'EmiFact Stationary'!$A$4:$A$390&amp;'EmiFact Stationary'!$D$4:$D$390,0),MATCH(AG$8,'EmiFact Stationary'!$E$2:$P$2,0)))</f>
        <v>50</v>
      </c>
      <c r="AH111" s="422">
        <f t="array" ref="AH111">IF($X111="Average value",AT111,INDEX('EmiFact Stationary'!$E$4:$P$390,MATCH($W111&amp;$V111&amp;$X111,'EmiFact Stationary'!$C$4:$C$390&amp;'EmiFact Stationary'!$A$4:$A$390&amp;'EmiFact Stationary'!$D$4:$D$390,0),MATCH(AH$8,'EmiFact Stationary'!$E$2:$P$2,0)))</f>
        <v>40</v>
      </c>
      <c r="AI111" s="422">
        <f t="array" ref="AI111">IF($X111="Average value",AU111,INDEX('EmiFact Stationary'!$E$4:$P$390,MATCH($W111&amp;$V111&amp;$X111,'EmiFact Stationary'!$C$4:$C$390&amp;'EmiFact Stationary'!$A$4:$A$390&amp;'EmiFact Stationary'!$D$4:$D$390,0),MATCH(AI$8,'EmiFact Stationary'!$E$2:$P$2,0)))</f>
        <v>35</v>
      </c>
      <c r="AJ111" s="423">
        <f t="array" ref="AJ111">IF($X111="Average value",AV111,INDEX('EmiFact Stationary'!$E$4:$P$390,MATCH($W111&amp;$V111&amp;$X111,'EmiFact Stationary'!$C$4:$C$390&amp;'EmiFact Stationary'!$A$4:$A$390&amp;'EmiFact Stationary'!$D$4:$D$390,0),MATCH(AJ$8,'EmiFact Stationary'!$E$2:$P$2,0)))</f>
        <v>1.96</v>
      </c>
      <c r="AK111" s="422">
        <f>IFERROR(AVERAGEIFS('EmiFact Stationary'!E$4:E$390,'EmiFact Stationary'!$C$4:$C$390,$W111,'EmiFact Stationary'!$A$4:$A$390,$V111),0)</f>
        <v>339</v>
      </c>
      <c r="AL111" s="422">
        <f>IFERROR(AVERAGEIFS('EmiFact Stationary'!F$4:F$390,'EmiFact Stationary'!$C$4:$C$390,$W111,'EmiFact Stationary'!$A$4:$A$390,$V111),0)</f>
        <v>142</v>
      </c>
      <c r="AM111" s="422">
        <f>IFERROR(AVERAGEIFS('EmiFact Stationary'!G$4:G$390,'EmiFact Stationary'!$C$4:$C$390,$W111,'EmiFact Stationary'!$A$4:$A$390,$V111),0)</f>
        <v>2.2999999999999998</v>
      </c>
      <c r="AN111" s="422">
        <f>IFERROR(AVERAGEIFS('EmiFact Stationary'!H$4:H$390,'EmiFact Stationary'!$C$4:$C$390,$W111,'EmiFact Stationary'!$A$4:$A$390,$V111),0)</f>
        <v>3</v>
      </c>
      <c r="AO111" s="422">
        <f>IFERROR(AVERAGEIFS('EmiFact Stationary'!I$4:I$390,'EmiFact Stationary'!$C$4:$C$390,$W111,'EmiFact Stationary'!$A$4:$A$390,$V111),0)</f>
        <v>6</v>
      </c>
      <c r="AP111" s="422">
        <f>IFERROR(AVERAGEIFS('EmiFact Stationary'!J$4:J$390,'EmiFact Stationary'!$C$4:$C$390,$W111,'EmiFact Stationary'!$A$4:$A$390,$V111),0)</f>
        <v>79.42</v>
      </c>
      <c r="AQ111" s="422">
        <f>IFERROR(AVERAGEIFS('EmiFact Stationary'!K$4:K$390,'EmiFact Stationary'!$C$4:$C$390,$W111,'EmiFact Stationary'!$A$4:$A$390,$V111),0)</f>
        <v>0.6</v>
      </c>
      <c r="AR111" s="422">
        <f>IFERROR(AVERAGEIFS('EmiFact Stationary'!L$4:L$390,'EmiFact Stationary'!$C$4:$C$390,$W111,'EmiFact Stationary'!$A$4:$A$390,$V111),0)</f>
        <v>0</v>
      </c>
      <c r="AS111" s="422">
        <f>IFERROR(AVERAGEIFS('EmiFact Stationary'!M$4:M$390,'EmiFact Stationary'!$C$4:$C$390,$W111,'EmiFact Stationary'!$A$4:$A$390,$V111),0)</f>
        <v>50</v>
      </c>
      <c r="AT111" s="422">
        <f>IFERROR(AVERAGEIFS('EmiFact Stationary'!N$4:N$390,'EmiFact Stationary'!$C$4:$C$390,$W111,'EmiFact Stationary'!$A$4:$A$390,$V111),0)</f>
        <v>40</v>
      </c>
      <c r="AU111" s="422">
        <f>IFERROR(AVERAGEIFS('EmiFact Stationary'!O$4:O$390,'EmiFact Stationary'!$C$4:$C$390,$W111,'EmiFact Stationary'!$A$4:$A$390,$V111),0)</f>
        <v>35</v>
      </c>
      <c r="AV111" s="423">
        <f>IFERROR(AVERAGEIFS('EmiFact Stationary'!P$4:P$390,'EmiFact Stationary'!$C$4:$C$390,$W111,'EmiFact Stationary'!$A$4:$A$390,$V111),0)</f>
        <v>1.96</v>
      </c>
      <c r="AW111" s="419">
        <f t="shared" si="7"/>
        <v>0</v>
      </c>
    </row>
    <row r="112" spans="19:50" ht="12.75" customHeight="1">
      <c r="S112" s="307" t="s">
        <v>894</v>
      </c>
      <c r="T112" s="307"/>
      <c r="U112" s="307">
        <f t="array" ref="U112">INDEX('EmiFact Stationary'!B98:B484,MATCH(Emis!V112&amp;Emis!W112&amp;Emis!X112,'EmiFact Stationary'!A98:A484&amp;'EmiFact Stationary'!C98:C484&amp;'EmiFact Stationary'!D98:D484,0))</f>
        <v>10306</v>
      </c>
      <c r="V112" s="307" t="s">
        <v>769</v>
      </c>
      <c r="W112" s="307" t="s">
        <v>766</v>
      </c>
      <c r="X112" s="307" t="s">
        <v>767</v>
      </c>
      <c r="Y112" s="425">
        <f t="array" ref="Y112">IF($X112="Average value",AK112,INDEX('EmiFact Stationary'!$E$4:$P$390,MATCH($W112&amp;$V112&amp;$X112,'EmiFact Stationary'!$C$4:$C$390&amp;'EmiFact Stationary'!$A$4:$A$390&amp;'EmiFact Stationary'!$D$4:$D$390,0),MATCH(Y$8,'EmiFact Stationary'!$E$2:$P$2,0)))</f>
        <v>6.7</v>
      </c>
      <c r="Z112" s="422">
        <f t="array" ref="Z112">IF($X112="Average value",AL112,INDEX('EmiFact Stationary'!$E$4:$P$390,MATCH($W112&amp;$V112&amp;$X112,'EmiFact Stationary'!$C$4:$C$390&amp;'EmiFact Stationary'!$A$4:$A$390&amp;'EmiFact Stationary'!$D$4:$D$390,0),MATCH(Z$8,'EmiFact Stationary'!$E$2:$P$2,0)))</f>
        <v>65</v>
      </c>
      <c r="AA112" s="422">
        <f t="array" ref="AA112">IF($X112="Average value",AM112,INDEX('EmiFact Stationary'!$E$4:$P$390,MATCH($W112&amp;$V112&amp;$X112,'EmiFact Stationary'!$C$4:$C$390&amp;'EmiFact Stationary'!$A$4:$A$390&amp;'EmiFact Stationary'!$D$4:$D$390,0),MATCH(AA$8,'EmiFact Stationary'!$E$2:$P$2,0)))</f>
        <v>0.8</v>
      </c>
      <c r="AB112" s="422">
        <f t="array" ref="AB112">IF($X112="Average value",AN112,INDEX('EmiFact Stationary'!$E$4:$P$390,MATCH($W112&amp;$V112&amp;$X112,'EmiFact Stationary'!$C$4:$C$390&amp;'EmiFact Stationary'!$A$4:$A$390&amp;'EmiFact Stationary'!$D$4:$D$390,0),MATCH(AB$8,'EmiFact Stationary'!$E$2:$P$2,0)))</f>
        <v>3</v>
      </c>
      <c r="AC112" s="422">
        <f t="array" ref="AC112">IF($X112="Average value",AO112,INDEX('EmiFact Stationary'!$E$4:$P$390,MATCH($W112&amp;$V112&amp;$X112,'EmiFact Stationary'!$C$4:$C$390&amp;'EmiFact Stationary'!$A$4:$A$390&amp;'EmiFact Stationary'!$D$4:$D$390,0),MATCH(AC$8,'EmiFact Stationary'!$E$2:$P$2,0)))</f>
        <v>16.2</v>
      </c>
      <c r="AD112" s="422">
        <f t="array" ref="AD112">IF($X112="Average value",AP112,INDEX('EmiFact Stationary'!$E$4:$P$390,MATCH($W112&amp;$V112&amp;$X112,'EmiFact Stationary'!$C$4:$C$390&amp;'EmiFact Stationary'!$A$4:$A$390&amp;'EmiFact Stationary'!$D$4:$D$390,0),MATCH(AD$8,'EmiFact Stationary'!$E$2:$P$2,0)))</f>
        <v>74.099999999999994</v>
      </c>
      <c r="AE112" s="422">
        <f t="array" ref="AE112">IF($X112="Average value",AQ112,INDEX('EmiFact Stationary'!$E$4:$P$390,MATCH($W112&amp;$V112&amp;$X112,'EmiFact Stationary'!$C$4:$C$390&amp;'EmiFact Stationary'!$A$4:$A$390&amp;'EmiFact Stationary'!$D$4:$D$390,0),MATCH(AE$8,'EmiFact Stationary'!$E$2:$P$2,0)))</f>
        <v>0.6</v>
      </c>
      <c r="AF112" s="422" t="str">
        <f t="array" ref="AF112">IF($X112="Average value",AR112,INDEX('EmiFact Stationary'!$E$4:$P$390,MATCH($W112&amp;$V112&amp;$X112,'EmiFact Stationary'!$C$4:$C$390&amp;'EmiFact Stationary'!$A$4:$A$390&amp;'EmiFact Stationary'!$D$4:$D$390,0),MATCH(AF$8,'EmiFact Stationary'!$E$2:$P$2,0)))</f>
        <v>-</v>
      </c>
      <c r="AG112" s="422">
        <f t="array" ref="AG112">IF($X112="Average value",AS112,INDEX('EmiFact Stationary'!$E$4:$P$390,MATCH($W112&amp;$V112&amp;$X112,'EmiFact Stationary'!$C$4:$C$390&amp;'EmiFact Stationary'!$A$4:$A$390&amp;'EmiFact Stationary'!$D$4:$D$390,0),MATCH(AG$8,'EmiFact Stationary'!$E$2:$P$2,0)))</f>
        <v>5</v>
      </c>
      <c r="AH112" s="422">
        <f t="array" ref="AH112">IF($X112="Average value",AT112,INDEX('EmiFact Stationary'!$E$4:$P$390,MATCH($W112&amp;$V112&amp;$X112,'EmiFact Stationary'!$C$4:$C$390&amp;'EmiFact Stationary'!$A$4:$A$390&amp;'EmiFact Stationary'!$D$4:$D$390,0),MATCH(AH$8,'EmiFact Stationary'!$E$2:$P$2,0)))</f>
        <v>5</v>
      </c>
      <c r="AI112" s="422">
        <f t="array" ref="AI112">IF($X112="Average value",AU112,INDEX('EmiFact Stationary'!$E$4:$P$390,MATCH($W112&amp;$V112&amp;$X112,'EmiFact Stationary'!$C$4:$C$390&amp;'EmiFact Stationary'!$A$4:$A$390&amp;'EmiFact Stationary'!$D$4:$D$390,0),MATCH(AI$8,'EmiFact Stationary'!$E$2:$P$2,0)))</f>
        <v>5</v>
      </c>
      <c r="AJ112" s="423">
        <f t="array" ref="AJ112">IF($X112="Average value",AV112,INDEX('EmiFact Stationary'!$E$4:$P$390,MATCH($W112&amp;$V112&amp;$X112,'EmiFact Stationary'!$C$4:$C$390&amp;'EmiFact Stationary'!$A$4:$A$390&amp;'EmiFact Stationary'!$D$4:$D$390,0),MATCH(AJ$8,'EmiFact Stationary'!$E$2:$P$2,0)))</f>
        <v>1.675</v>
      </c>
      <c r="AK112" s="422">
        <f>IFERROR(AVERAGEIFS('EmiFact Stationary'!E$4:E$390,'EmiFact Stationary'!$C$4:$C$390,$W112,'EmiFact Stationary'!$A$4:$A$390,$V112),0)</f>
        <v>6.7</v>
      </c>
      <c r="AL112" s="422">
        <f>IFERROR(AVERAGEIFS('EmiFact Stationary'!F$4:F$390,'EmiFact Stationary'!$C$4:$C$390,$W112,'EmiFact Stationary'!$A$4:$A$390,$V112),0)</f>
        <v>65</v>
      </c>
      <c r="AM112" s="422">
        <f>IFERROR(AVERAGEIFS('EmiFact Stationary'!G$4:G$390,'EmiFact Stationary'!$C$4:$C$390,$W112,'EmiFact Stationary'!$A$4:$A$390,$V112),0)</f>
        <v>0.8</v>
      </c>
      <c r="AN112" s="422">
        <f>IFERROR(AVERAGEIFS('EmiFact Stationary'!H$4:H$390,'EmiFact Stationary'!$C$4:$C$390,$W112,'EmiFact Stationary'!$A$4:$A$390,$V112),0)</f>
        <v>3</v>
      </c>
      <c r="AO112" s="422">
        <f>IFERROR(AVERAGEIFS('EmiFact Stationary'!I$4:I$390,'EmiFact Stationary'!$C$4:$C$390,$W112,'EmiFact Stationary'!$A$4:$A$390,$V112),0)</f>
        <v>16.2</v>
      </c>
      <c r="AP112" s="422">
        <f>IFERROR(AVERAGEIFS('EmiFact Stationary'!J$4:J$390,'EmiFact Stationary'!$C$4:$C$390,$W112,'EmiFact Stationary'!$A$4:$A$390,$V112),0)</f>
        <v>74.099999999999994</v>
      </c>
      <c r="AQ112" s="422">
        <f>IFERROR(AVERAGEIFS('EmiFact Stationary'!K$4:K$390,'EmiFact Stationary'!$C$4:$C$390,$W112,'EmiFact Stationary'!$A$4:$A$390,$V112),0)</f>
        <v>0.6</v>
      </c>
      <c r="AR112" s="422">
        <f>IFERROR(AVERAGEIFS('EmiFact Stationary'!L$4:L$390,'EmiFact Stationary'!$C$4:$C$390,$W112,'EmiFact Stationary'!$A$4:$A$390,$V112),0)</f>
        <v>0</v>
      </c>
      <c r="AS112" s="422">
        <f>IFERROR(AVERAGEIFS('EmiFact Stationary'!M$4:M$390,'EmiFact Stationary'!$C$4:$C$390,$W112,'EmiFact Stationary'!$A$4:$A$390,$V112),0)</f>
        <v>5</v>
      </c>
      <c r="AT112" s="422">
        <f>IFERROR(AVERAGEIFS('EmiFact Stationary'!N$4:N$390,'EmiFact Stationary'!$C$4:$C$390,$W112,'EmiFact Stationary'!$A$4:$A$390,$V112),0)</f>
        <v>5</v>
      </c>
      <c r="AU112" s="422">
        <f>IFERROR(AVERAGEIFS('EmiFact Stationary'!O$4:O$390,'EmiFact Stationary'!$C$4:$C$390,$W112,'EmiFact Stationary'!$A$4:$A$390,$V112),0)</f>
        <v>5</v>
      </c>
      <c r="AV112" s="423">
        <f>IFERROR(AVERAGEIFS('EmiFact Stationary'!P$4:P$390,'EmiFact Stationary'!$C$4:$C$390,$W112,'EmiFact Stationary'!$A$4:$A$390,$V112),0)</f>
        <v>1.675</v>
      </c>
      <c r="AW112" s="419">
        <f t="shared" si="7"/>
        <v>0</v>
      </c>
    </row>
    <row r="113" spans="19:50" ht="12.75" customHeight="1">
      <c r="S113" s="307" t="s">
        <v>894</v>
      </c>
      <c r="T113" s="307"/>
      <c r="U113" s="307">
        <f t="array" ref="U113">INDEX('EmiFact Stationary'!B99:B485,MATCH(Emis!V113&amp;Emis!W113&amp;Emis!X113,'EmiFact Stationary'!A99:A485&amp;'EmiFact Stationary'!C99:C485&amp;'EmiFact Stationary'!D99:D485,0))</f>
        <v>10306</v>
      </c>
      <c r="V113" s="307" t="s">
        <v>773</v>
      </c>
      <c r="W113" s="307" t="s">
        <v>766</v>
      </c>
      <c r="X113" s="307" t="s">
        <v>767</v>
      </c>
      <c r="Y113" s="425">
        <f t="array" ref="Y113">IF($X113="Average value",AK113,INDEX('EmiFact Stationary'!$E$4:$P$390,MATCH($W113&amp;$V113&amp;$X113,'EmiFact Stationary'!$C$4:$C$390&amp;'EmiFact Stationary'!$A$4:$A$390&amp;'EmiFact Stationary'!$D$4:$D$390,0),MATCH(Y$8,'EmiFact Stationary'!$E$2:$P$2,0)))</f>
        <v>0.43</v>
      </c>
      <c r="Z113" s="422">
        <f t="array" ref="Z113">IF($X113="Average value",AL113,INDEX('EmiFact Stationary'!$E$4:$P$390,MATCH($W113&amp;$V113&amp;$X113,'EmiFact Stationary'!$C$4:$C$390&amp;'EmiFact Stationary'!$A$4:$A$390&amp;'EmiFact Stationary'!$D$4:$D$390,0),MATCH(Z$8,'EmiFact Stationary'!$E$2:$P$2,0)))</f>
        <v>32.020000000000003</v>
      </c>
      <c r="AA113" s="422">
        <f t="array" ref="AA113">IF($X113="Average value",AM113,INDEX('EmiFact Stationary'!$E$4:$P$390,MATCH($W113&amp;$V113&amp;$X113,'EmiFact Stationary'!$C$4:$C$390&amp;'EmiFact Stationary'!$A$4:$A$390&amp;'EmiFact Stationary'!$D$4:$D$390,0),MATCH(AA$8,'EmiFact Stationary'!$E$2:$P$2,0)))</f>
        <v>2</v>
      </c>
      <c r="AB113" s="422">
        <f t="array" ref="AB113">IF($X113="Average value",AN113,INDEX('EmiFact Stationary'!$E$4:$P$390,MATCH($W113&amp;$V113&amp;$X113,'EmiFact Stationary'!$C$4:$C$390&amp;'EmiFact Stationary'!$A$4:$A$390&amp;'EmiFact Stationary'!$D$4:$D$390,0),MATCH(AB$8,'EmiFact Stationary'!$E$2:$P$2,0)))</f>
        <v>1</v>
      </c>
      <c r="AC113" s="422">
        <f t="array" ref="AC113">IF($X113="Average value",AO113,INDEX('EmiFact Stationary'!$E$4:$P$390,MATCH($W113&amp;$V113&amp;$X113,'EmiFact Stationary'!$C$4:$C$390&amp;'EmiFact Stationary'!$A$4:$A$390&amp;'EmiFact Stationary'!$D$4:$D$390,0),MATCH(AC$8,'EmiFact Stationary'!$E$2:$P$2,0)))</f>
        <v>28</v>
      </c>
      <c r="AD113" s="422">
        <f t="array" ref="AD113">IF($X113="Average value",AP113,INDEX('EmiFact Stationary'!$E$4:$P$390,MATCH($W113&amp;$V113&amp;$X113,'EmiFact Stationary'!$C$4:$C$390&amp;'EmiFact Stationary'!$A$4:$A$390&amp;'EmiFact Stationary'!$D$4:$D$390,0),MATCH(AD$8,'EmiFact Stationary'!$E$2:$P$2,0)))</f>
        <v>56.89</v>
      </c>
      <c r="AE113" s="422">
        <f t="array" ref="AE113">IF($X113="Average value",AQ113,INDEX('EmiFact Stationary'!$E$4:$P$390,MATCH($W113&amp;$V113&amp;$X113,'EmiFact Stationary'!$C$4:$C$390&amp;'EmiFact Stationary'!$A$4:$A$390&amp;'EmiFact Stationary'!$D$4:$D$390,0),MATCH(AE$8,'EmiFact Stationary'!$E$2:$P$2,0)))</f>
        <v>1</v>
      </c>
      <c r="AF113" s="422" t="str">
        <f t="array" ref="AF113">IF($X113="Average value",AR113,INDEX('EmiFact Stationary'!$E$4:$P$390,MATCH($W113&amp;$V113&amp;$X113,'EmiFact Stationary'!$C$4:$C$390&amp;'EmiFact Stationary'!$A$4:$A$390&amp;'EmiFact Stationary'!$D$4:$D$390,0),MATCH(AF$8,'EmiFact Stationary'!$E$2:$P$2,0)))</f>
        <v>-</v>
      </c>
      <c r="AG113" s="422">
        <f t="array" ref="AG113">IF($X113="Average value",AS113,INDEX('EmiFact Stationary'!$E$4:$P$390,MATCH($W113&amp;$V113&amp;$X113,'EmiFact Stationary'!$C$4:$C$390&amp;'EmiFact Stationary'!$A$4:$A$390&amp;'EmiFact Stationary'!$D$4:$D$390,0),MATCH(AG$8,'EmiFact Stationary'!$E$2:$P$2,0)))</f>
        <v>0.1</v>
      </c>
      <c r="AH113" s="422">
        <f t="array" ref="AH113">IF($X113="Average value",AT113,INDEX('EmiFact Stationary'!$E$4:$P$390,MATCH($W113&amp;$V113&amp;$X113,'EmiFact Stationary'!$C$4:$C$390&amp;'EmiFact Stationary'!$A$4:$A$390&amp;'EmiFact Stationary'!$D$4:$D$390,0),MATCH(AH$8,'EmiFact Stationary'!$E$2:$P$2,0)))</f>
        <v>0.1</v>
      </c>
      <c r="AI113" s="422">
        <f t="array" ref="AI113">IF($X113="Average value",AU113,INDEX('EmiFact Stationary'!$E$4:$P$390,MATCH($W113&amp;$V113&amp;$X113,'EmiFact Stationary'!$C$4:$C$390&amp;'EmiFact Stationary'!$A$4:$A$390&amp;'EmiFact Stationary'!$D$4:$D$390,0),MATCH(AI$8,'EmiFact Stationary'!$E$2:$P$2,0)))</f>
        <v>0.1</v>
      </c>
      <c r="AJ113" s="423">
        <f t="array" ref="AJ113">IF($X113="Average value",AV113,INDEX('EmiFact Stationary'!$E$4:$P$390,MATCH($W113&amp;$V113&amp;$X113,'EmiFact Stationary'!$C$4:$C$390&amp;'EmiFact Stationary'!$A$4:$A$390&amp;'EmiFact Stationary'!$D$4:$D$390,0),MATCH(AJ$8,'EmiFact Stationary'!$E$2:$P$2,0)))</f>
        <v>2.5000000000000001E-3</v>
      </c>
      <c r="AK113" s="422">
        <f>IFERROR(AVERAGEIFS('EmiFact Stationary'!E$4:E$390,'EmiFact Stationary'!$C$4:$C$390,$W113,'EmiFact Stationary'!$A$4:$A$390,$V113),0)</f>
        <v>0.43</v>
      </c>
      <c r="AL113" s="422">
        <f>IFERROR(AVERAGEIFS('EmiFact Stationary'!F$4:F$390,'EmiFact Stationary'!$C$4:$C$390,$W113,'EmiFact Stationary'!$A$4:$A$390,$V113),0)</f>
        <v>32.020000000000003</v>
      </c>
      <c r="AM113" s="422">
        <f>IFERROR(AVERAGEIFS('EmiFact Stationary'!G$4:G$390,'EmiFact Stationary'!$C$4:$C$390,$W113,'EmiFact Stationary'!$A$4:$A$390,$V113),0)</f>
        <v>2</v>
      </c>
      <c r="AN113" s="422">
        <f>IFERROR(AVERAGEIFS('EmiFact Stationary'!H$4:H$390,'EmiFact Stationary'!$C$4:$C$390,$W113,'EmiFact Stationary'!$A$4:$A$390,$V113),0)</f>
        <v>1</v>
      </c>
      <c r="AO113" s="422">
        <f>IFERROR(AVERAGEIFS('EmiFact Stationary'!I$4:I$390,'EmiFact Stationary'!$C$4:$C$390,$W113,'EmiFact Stationary'!$A$4:$A$390,$V113),0)</f>
        <v>28</v>
      </c>
      <c r="AP113" s="422">
        <f>IFERROR(AVERAGEIFS('EmiFact Stationary'!J$4:J$390,'EmiFact Stationary'!$C$4:$C$390,$W113,'EmiFact Stationary'!$A$4:$A$390,$V113),0)</f>
        <v>56.89</v>
      </c>
      <c r="AQ113" s="422">
        <f>IFERROR(AVERAGEIFS('EmiFact Stationary'!K$4:K$390,'EmiFact Stationary'!$C$4:$C$390,$W113,'EmiFact Stationary'!$A$4:$A$390,$V113),0)</f>
        <v>1</v>
      </c>
      <c r="AR113" s="422">
        <f>IFERROR(AVERAGEIFS('EmiFact Stationary'!L$4:L$390,'EmiFact Stationary'!$C$4:$C$390,$W113,'EmiFact Stationary'!$A$4:$A$390,$V113),0)</f>
        <v>0</v>
      </c>
      <c r="AS113" s="422">
        <f>IFERROR(AVERAGEIFS('EmiFact Stationary'!M$4:M$390,'EmiFact Stationary'!$C$4:$C$390,$W113,'EmiFact Stationary'!$A$4:$A$390,$V113),0)</f>
        <v>0.1</v>
      </c>
      <c r="AT113" s="422">
        <f>IFERROR(AVERAGEIFS('EmiFact Stationary'!N$4:N$390,'EmiFact Stationary'!$C$4:$C$390,$W113,'EmiFact Stationary'!$A$4:$A$390,$V113),0)</f>
        <v>0.1</v>
      </c>
      <c r="AU113" s="422">
        <f>IFERROR(AVERAGEIFS('EmiFact Stationary'!O$4:O$390,'EmiFact Stationary'!$C$4:$C$390,$W113,'EmiFact Stationary'!$A$4:$A$390,$V113),0)</f>
        <v>0.1</v>
      </c>
      <c r="AV113" s="423">
        <f>IFERROR(AVERAGEIFS('EmiFact Stationary'!P$4:P$390,'EmiFact Stationary'!$C$4:$C$390,$W113,'EmiFact Stationary'!$A$4:$A$390,$V113),0)</f>
        <v>2.5000000000000001E-3</v>
      </c>
      <c r="AW113" s="419">
        <f t="shared" si="7"/>
        <v>0</v>
      </c>
    </row>
    <row r="114" spans="19:50" ht="12.75" customHeight="1">
      <c r="S114" s="307" t="s">
        <v>894</v>
      </c>
      <c r="T114" s="307"/>
      <c r="U114" s="307">
        <f t="array" ref="U114">INDEX('EmiFact Stationary'!B100:B486,MATCH(Emis!V114&amp;Emis!W114&amp;Emis!X114,'EmiFact Stationary'!A100:A486&amp;'EmiFact Stationary'!C100:C486&amp;'EmiFact Stationary'!D100:D486,0))</f>
        <v>10306</v>
      </c>
      <c r="V114" s="307" t="s">
        <v>776</v>
      </c>
      <c r="W114" s="307" t="s">
        <v>766</v>
      </c>
      <c r="X114" s="307" t="s">
        <v>767</v>
      </c>
      <c r="Y114" s="425">
        <f t="array" ref="Y114">IF($X114="Average value",AK114,INDEX('EmiFact Stationary'!$E$4:$P$390,MATCH($W114&amp;$V114&amp;$X114,'EmiFact Stationary'!$C$4:$C$390&amp;'EmiFact Stationary'!$A$4:$A$390&amp;'EmiFact Stationary'!$D$4:$D$390,0),MATCH(Y$8,'EmiFact Stationary'!$E$2:$P$2,0)))</f>
        <v>0.13</v>
      </c>
      <c r="Z114" s="422">
        <f t="array" ref="Z114">IF($X114="Average value",AL114,INDEX('EmiFact Stationary'!$E$4:$P$390,MATCH($W114&amp;$V114&amp;$X114,'EmiFact Stationary'!$C$4:$C$390&amp;'EmiFact Stationary'!$A$4:$A$390&amp;'EmiFact Stationary'!$D$4:$D$390,0),MATCH(Z$8,'EmiFact Stationary'!$E$2:$P$2,0)))</f>
        <v>96</v>
      </c>
      <c r="AA114" s="422">
        <f t="array" ref="AA114">IF($X114="Average value",AM114,INDEX('EmiFact Stationary'!$E$4:$P$390,MATCH($W114&amp;$V114&amp;$X114,'EmiFact Stationary'!$C$4:$C$390&amp;'EmiFact Stationary'!$A$4:$A$390&amp;'EmiFact Stationary'!$D$4:$D$390,0),MATCH(AA$8,'EmiFact Stationary'!$E$2:$P$2,0)))</f>
        <v>0.8</v>
      </c>
      <c r="AB114" s="422">
        <f t="array" ref="AB114">IF($X114="Average value",AN114,INDEX('EmiFact Stationary'!$E$4:$P$390,MATCH($W114&amp;$V114&amp;$X114,'EmiFact Stationary'!$C$4:$C$390&amp;'EmiFact Stationary'!$A$4:$A$390&amp;'EmiFact Stationary'!$D$4:$D$390,0),MATCH(AB$8,'EmiFact Stationary'!$E$2:$P$2,0)))</f>
        <v>1</v>
      </c>
      <c r="AC114" s="422">
        <f t="array" ref="AC114">IF($X114="Average value",AO114,INDEX('EmiFact Stationary'!$E$4:$P$390,MATCH($W114&amp;$V114&amp;$X114,'EmiFact Stationary'!$C$4:$C$390&amp;'EmiFact Stationary'!$A$4:$A$390&amp;'EmiFact Stationary'!$D$4:$D$390,0),MATCH(AC$8,'EmiFact Stationary'!$E$2:$P$2,0)))</f>
        <v>16.2</v>
      </c>
      <c r="AD114" s="422">
        <f t="array" ref="AD114">IF($X114="Average value",AP114,INDEX('EmiFact Stationary'!$E$4:$P$390,MATCH($W114&amp;$V114&amp;$X114,'EmiFact Stationary'!$C$4:$C$390&amp;'EmiFact Stationary'!$A$4:$A$390&amp;'EmiFact Stationary'!$D$4:$D$390,0),MATCH(AD$8,'EmiFact Stationary'!$E$2:$P$2,0)))</f>
        <v>67.39</v>
      </c>
      <c r="AE114" s="422">
        <f t="array" ref="AE114">IF($X114="Average value",AQ114,INDEX('EmiFact Stationary'!$E$4:$P$390,MATCH($W114&amp;$V114&amp;$X114,'EmiFact Stationary'!$C$4:$C$390&amp;'EmiFact Stationary'!$A$4:$A$390&amp;'EmiFact Stationary'!$D$4:$D$390,0),MATCH(AE$8,'EmiFact Stationary'!$E$2:$P$2,0)))</f>
        <v>0.1</v>
      </c>
      <c r="AF114" s="422" t="str">
        <f t="array" ref="AF114">IF($X114="Average value",AR114,INDEX('EmiFact Stationary'!$E$4:$P$390,MATCH($W114&amp;$V114&amp;$X114,'EmiFact Stationary'!$C$4:$C$390&amp;'EmiFact Stationary'!$A$4:$A$390&amp;'EmiFact Stationary'!$D$4:$D$390,0),MATCH(AF$8,'EmiFact Stationary'!$E$2:$P$2,0)))</f>
        <v>-</v>
      </c>
      <c r="AG114" s="422">
        <f t="array" ref="AG114">IF($X114="Average value",AS114,INDEX('EmiFact Stationary'!$E$4:$P$390,MATCH($W114&amp;$V114&amp;$X114,'EmiFact Stationary'!$C$4:$C$390&amp;'EmiFact Stationary'!$A$4:$A$390&amp;'EmiFact Stationary'!$D$4:$D$390,0),MATCH(AG$8,'EmiFact Stationary'!$E$2:$P$2,0)))</f>
        <v>0.2</v>
      </c>
      <c r="AH114" s="422">
        <f t="array" ref="AH114">IF($X114="Average value",AT114,INDEX('EmiFact Stationary'!$E$4:$P$390,MATCH($W114&amp;$V114&amp;$X114,'EmiFact Stationary'!$C$4:$C$390&amp;'EmiFact Stationary'!$A$4:$A$390&amp;'EmiFact Stationary'!$D$4:$D$390,0),MATCH(AH$8,'EmiFact Stationary'!$E$2:$P$2,0)))</f>
        <v>0.2</v>
      </c>
      <c r="AI114" s="422">
        <f t="array" ref="AI114">IF($X114="Average value",AU114,INDEX('EmiFact Stationary'!$E$4:$P$390,MATCH($W114&amp;$V114&amp;$X114,'EmiFact Stationary'!$C$4:$C$390&amp;'EmiFact Stationary'!$A$4:$A$390&amp;'EmiFact Stationary'!$D$4:$D$390,0),MATCH(AI$8,'EmiFact Stationary'!$E$2:$P$2,0)))</f>
        <v>0.2</v>
      </c>
      <c r="AJ114" s="423">
        <f t="array" ref="AJ114">IF($X114="Average value",AV114,INDEX('EmiFact Stationary'!$E$4:$P$390,MATCH($W114&amp;$V114&amp;$X114,'EmiFact Stationary'!$C$4:$C$390&amp;'EmiFact Stationary'!$A$4:$A$390&amp;'EmiFact Stationary'!$D$4:$D$390,0),MATCH(AJ$8,'EmiFact Stationary'!$E$2:$P$2,0)))</f>
        <v>5.0000000000000001E-3</v>
      </c>
      <c r="AK114" s="422">
        <f>IFERROR(AVERAGEIFS('EmiFact Stationary'!E$4:E$390,'EmiFact Stationary'!$C$4:$C$390,$W114,'EmiFact Stationary'!$A$4:$A$390,$V114),0)</f>
        <v>0.13</v>
      </c>
      <c r="AL114" s="422">
        <f>IFERROR(AVERAGEIFS('EmiFact Stationary'!F$4:F$390,'EmiFact Stationary'!$C$4:$C$390,$W114,'EmiFact Stationary'!$A$4:$A$390,$V114),0)</f>
        <v>96</v>
      </c>
      <c r="AM114" s="422">
        <f>IFERROR(AVERAGEIFS('EmiFact Stationary'!G$4:G$390,'EmiFact Stationary'!$C$4:$C$390,$W114,'EmiFact Stationary'!$A$4:$A$390,$V114),0)</f>
        <v>0.8</v>
      </c>
      <c r="AN114" s="422">
        <f>IFERROR(AVERAGEIFS('EmiFact Stationary'!H$4:H$390,'EmiFact Stationary'!$C$4:$C$390,$W114,'EmiFact Stationary'!$A$4:$A$390,$V114),0)</f>
        <v>1</v>
      </c>
      <c r="AO114" s="422">
        <f>IFERROR(AVERAGEIFS('EmiFact Stationary'!I$4:I$390,'EmiFact Stationary'!$C$4:$C$390,$W114,'EmiFact Stationary'!$A$4:$A$390,$V114),0)</f>
        <v>16.2</v>
      </c>
      <c r="AP114" s="422">
        <f>IFERROR(AVERAGEIFS('EmiFact Stationary'!J$4:J$390,'EmiFact Stationary'!$C$4:$C$390,$W114,'EmiFact Stationary'!$A$4:$A$390,$V114),0)</f>
        <v>67.39</v>
      </c>
      <c r="AQ114" s="422">
        <f>IFERROR(AVERAGEIFS('EmiFact Stationary'!K$4:K$390,'EmiFact Stationary'!$C$4:$C$390,$W114,'EmiFact Stationary'!$A$4:$A$390,$V114),0)</f>
        <v>0.1</v>
      </c>
      <c r="AR114" s="422">
        <f>IFERROR(AVERAGEIFS('EmiFact Stationary'!L$4:L$390,'EmiFact Stationary'!$C$4:$C$390,$W114,'EmiFact Stationary'!$A$4:$A$390,$V114),0)</f>
        <v>0</v>
      </c>
      <c r="AS114" s="422">
        <f>IFERROR(AVERAGEIFS('EmiFact Stationary'!M$4:M$390,'EmiFact Stationary'!$C$4:$C$390,$W114,'EmiFact Stationary'!$A$4:$A$390,$V114),0)</f>
        <v>0.2</v>
      </c>
      <c r="AT114" s="422">
        <f>IFERROR(AVERAGEIFS('EmiFact Stationary'!N$4:N$390,'EmiFact Stationary'!$C$4:$C$390,$W114,'EmiFact Stationary'!$A$4:$A$390,$V114),0)</f>
        <v>0.2</v>
      </c>
      <c r="AU114" s="422">
        <f>IFERROR(AVERAGEIFS('EmiFact Stationary'!O$4:O$390,'EmiFact Stationary'!$C$4:$C$390,$W114,'EmiFact Stationary'!$A$4:$A$390,$V114),0)</f>
        <v>0.2</v>
      </c>
      <c r="AV114" s="423">
        <f>IFERROR(AVERAGEIFS('EmiFact Stationary'!P$4:P$390,'EmiFact Stationary'!$C$4:$C$390,$W114,'EmiFact Stationary'!$A$4:$A$390,$V114),0)</f>
        <v>5.0000000000000001E-3</v>
      </c>
      <c r="AW114" s="419">
        <f t="shared" si="7"/>
        <v>0</v>
      </c>
    </row>
    <row r="115" spans="19:50" ht="12.75" customHeight="1">
      <c r="S115" s="307" t="s">
        <v>894</v>
      </c>
      <c r="T115" s="307"/>
      <c r="U115" s="307">
        <f t="array" ref="U115">INDEX('EmiFact Stationary'!B101:B487,MATCH(Emis!V115&amp;Emis!W115&amp;Emis!X115,'EmiFact Stationary'!A101:A487&amp;'EmiFact Stationary'!C101:C487&amp;'EmiFact Stationary'!D101:D487,0))</f>
        <v>10306</v>
      </c>
      <c r="V115" s="307" t="s">
        <v>777</v>
      </c>
      <c r="W115" s="307" t="s">
        <v>766</v>
      </c>
      <c r="X115" s="307" t="s">
        <v>767</v>
      </c>
      <c r="Y115" s="425">
        <f t="array" ref="Y115">IF($X115="Average value",AK115,INDEX('EmiFact Stationary'!$E$4:$P$390,MATCH($W115&amp;$V115&amp;$X115,'EmiFact Stationary'!$C$4:$C$390&amp;'EmiFact Stationary'!$A$4:$A$390&amp;'EmiFact Stationary'!$D$4:$D$390,0),MATCH(Y$8,'EmiFact Stationary'!$E$2:$P$2,0)))</f>
        <v>1</v>
      </c>
      <c r="Z115" s="422">
        <f t="array" ref="Z115">IF($X115="Average value",AL115,INDEX('EmiFact Stationary'!$E$4:$P$390,MATCH($W115&amp;$V115&amp;$X115,'EmiFact Stationary'!$C$4:$C$390&amp;'EmiFact Stationary'!$A$4:$A$390&amp;'EmiFact Stationary'!$D$4:$D$390,0),MATCH(Z$8,'EmiFact Stationary'!$E$2:$P$2,0)))</f>
        <v>56</v>
      </c>
      <c r="AA115" s="422">
        <f t="array" ref="AA115">IF($X115="Average value",AM115,INDEX('EmiFact Stationary'!$E$4:$P$390,MATCH($W115&amp;$V115&amp;$X115,'EmiFact Stationary'!$C$4:$C$390&amp;'EmiFact Stationary'!$A$4:$A$390&amp;'EmiFact Stationary'!$D$4:$D$390,0),MATCH(AA$8,'EmiFact Stationary'!$E$2:$P$2,0)))</f>
        <v>1.4</v>
      </c>
      <c r="AB115" s="422">
        <f t="array" ref="AB115">IF($X115="Average value",AN115,INDEX('EmiFact Stationary'!$E$4:$P$390,MATCH($W115&amp;$V115&amp;$X115,'EmiFact Stationary'!$C$4:$C$390&amp;'EmiFact Stationary'!$A$4:$A$390&amp;'EmiFact Stationary'!$D$4:$D$390,0),MATCH(AB$8,'EmiFact Stationary'!$E$2:$P$2,0)))</f>
        <v>1</v>
      </c>
      <c r="AC115" s="422">
        <f t="array" ref="AC115">IF($X115="Average value",AO115,INDEX('EmiFact Stationary'!$E$4:$P$390,MATCH($W115&amp;$V115&amp;$X115,'EmiFact Stationary'!$C$4:$C$390&amp;'EmiFact Stationary'!$A$4:$A$390&amp;'EmiFact Stationary'!$D$4:$D$390,0),MATCH(AC$8,'EmiFact Stationary'!$E$2:$P$2,0)))</f>
        <v>12.1</v>
      </c>
      <c r="AD115" s="422">
        <f t="array" ref="AD115">IF($X115="Average value",AP115,INDEX('EmiFact Stationary'!$E$4:$P$390,MATCH($W115&amp;$V115&amp;$X115,'EmiFact Stationary'!$C$4:$C$390&amp;'EmiFact Stationary'!$A$4:$A$390&amp;'EmiFact Stationary'!$D$4:$D$390,0),MATCH(AD$8,'EmiFact Stationary'!$E$2:$P$2,0)))</f>
        <v>56.143999999999998</v>
      </c>
      <c r="AE115" s="422">
        <f t="array" ref="AE115">IF($X115="Average value",AQ115,INDEX('EmiFact Stationary'!$E$4:$P$390,MATCH($W115&amp;$V115&amp;$X115,'EmiFact Stationary'!$C$4:$C$390&amp;'EmiFact Stationary'!$A$4:$A$390&amp;'EmiFact Stationary'!$D$4:$D$390,0),MATCH(AE$8,'EmiFact Stationary'!$E$2:$P$2,0)))</f>
        <v>0.1</v>
      </c>
      <c r="AF115" s="422" t="str">
        <f t="array" ref="AF115">IF($X115="Average value",AR115,INDEX('EmiFact Stationary'!$E$4:$P$390,MATCH($W115&amp;$V115&amp;$X115,'EmiFact Stationary'!$C$4:$C$390&amp;'EmiFact Stationary'!$A$4:$A$390&amp;'EmiFact Stationary'!$D$4:$D$390,0),MATCH(AF$8,'EmiFact Stationary'!$E$2:$P$2,0)))</f>
        <v>-</v>
      </c>
      <c r="AG115" s="422">
        <f t="array" ref="AG115">IF($X115="Average value",AS115,INDEX('EmiFact Stationary'!$E$4:$P$390,MATCH($W115&amp;$V115&amp;$X115,'EmiFact Stationary'!$C$4:$C$390&amp;'EmiFact Stationary'!$A$4:$A$390&amp;'EmiFact Stationary'!$D$4:$D$390,0),MATCH(AG$8,'EmiFact Stationary'!$E$2:$P$2,0)))</f>
        <v>5</v>
      </c>
      <c r="AH115" s="422">
        <f t="array" ref="AH115">IF($X115="Average value",AT115,INDEX('EmiFact Stationary'!$E$4:$P$390,MATCH($W115&amp;$V115&amp;$X115,'EmiFact Stationary'!$C$4:$C$390&amp;'EmiFact Stationary'!$A$4:$A$390&amp;'EmiFact Stationary'!$D$4:$D$390,0),MATCH(AH$8,'EmiFact Stationary'!$E$2:$P$2,0)))</f>
        <v>5</v>
      </c>
      <c r="AI115" s="422">
        <f t="array" ref="AI115">IF($X115="Average value",AU115,INDEX('EmiFact Stationary'!$E$4:$P$390,MATCH($W115&amp;$V115&amp;$X115,'EmiFact Stationary'!$C$4:$C$390&amp;'EmiFact Stationary'!$A$4:$A$390&amp;'EmiFact Stationary'!$D$4:$D$390,0),MATCH(AI$8,'EmiFact Stationary'!$E$2:$P$2,0)))</f>
        <v>5</v>
      </c>
      <c r="AJ115" s="423">
        <f t="array" ref="AJ115">IF($X115="Average value",AV115,INDEX('EmiFact Stationary'!$E$4:$P$390,MATCH($W115&amp;$V115&amp;$X115,'EmiFact Stationary'!$C$4:$C$390&amp;'EmiFact Stationary'!$A$4:$A$390&amp;'EmiFact Stationary'!$D$4:$D$390,0),MATCH(AJ$8,'EmiFact Stationary'!$E$2:$P$2,0)))</f>
        <v>0.92</v>
      </c>
      <c r="AK115" s="422">
        <f>IFERROR(AVERAGEIFS('EmiFact Stationary'!E$4:E$390,'EmiFact Stationary'!$C$4:$C$390,$W115,'EmiFact Stationary'!$A$4:$A$390,$V115),0)</f>
        <v>1</v>
      </c>
      <c r="AL115" s="422">
        <f>IFERROR(AVERAGEIFS('EmiFact Stationary'!F$4:F$390,'EmiFact Stationary'!$C$4:$C$390,$W115,'EmiFact Stationary'!$A$4:$A$390,$V115),0)</f>
        <v>113</v>
      </c>
      <c r="AM115" s="422">
        <f>IFERROR(AVERAGEIFS('EmiFact Stationary'!G$4:G$390,'EmiFact Stationary'!$C$4:$C$390,$W115,'EmiFact Stationary'!$A$4:$A$390,$V115),0)</f>
        <v>1.4</v>
      </c>
      <c r="AN115" s="422">
        <f>IFERROR(AVERAGEIFS('EmiFact Stationary'!H$4:H$390,'EmiFact Stationary'!$C$4:$C$390,$W115,'EmiFact Stationary'!$A$4:$A$390,$V115),0)</f>
        <v>1.35</v>
      </c>
      <c r="AO115" s="422">
        <f>IFERROR(AVERAGEIFS('EmiFact Stationary'!I$4:I$390,'EmiFact Stationary'!$C$4:$C$390,$W115,'EmiFact Stationary'!$A$4:$A$390,$V115),0)</f>
        <v>12.1</v>
      </c>
      <c r="AP115" s="422">
        <f>IFERROR(AVERAGEIFS('EmiFact Stationary'!J$4:J$390,'EmiFact Stationary'!$C$4:$C$390,$W115,'EmiFact Stationary'!$A$4:$A$390,$V115),0)</f>
        <v>56.143999999999998</v>
      </c>
      <c r="AQ115" s="422">
        <f>IFERROR(AVERAGEIFS('EmiFact Stationary'!K$4:K$390,'EmiFact Stationary'!$C$4:$C$390,$W115,'EmiFact Stationary'!$A$4:$A$390,$V115),0)</f>
        <v>0.55000000000000004</v>
      </c>
      <c r="AR115" s="422">
        <f>IFERROR(AVERAGEIFS('EmiFact Stationary'!L$4:L$390,'EmiFact Stationary'!$C$4:$C$390,$W115,'EmiFact Stationary'!$A$4:$A$390,$V115),0)</f>
        <v>0</v>
      </c>
      <c r="AS115" s="422">
        <f>IFERROR(AVERAGEIFS('EmiFact Stationary'!M$4:M$390,'EmiFact Stationary'!$C$4:$C$390,$W115,'EmiFact Stationary'!$A$4:$A$390,$V115),0)</f>
        <v>5</v>
      </c>
      <c r="AT115" s="422">
        <f>IFERROR(AVERAGEIFS('EmiFact Stationary'!N$4:N$390,'EmiFact Stationary'!$C$4:$C$390,$W115,'EmiFact Stationary'!$A$4:$A$390,$V115),0)</f>
        <v>5</v>
      </c>
      <c r="AU115" s="422">
        <f>IFERROR(AVERAGEIFS('EmiFact Stationary'!O$4:O$390,'EmiFact Stationary'!$C$4:$C$390,$W115,'EmiFact Stationary'!$A$4:$A$390,$V115),0)</f>
        <v>5</v>
      </c>
      <c r="AV115" s="423">
        <f>IFERROR(AVERAGEIFS('EmiFact Stationary'!P$4:P$390,'EmiFact Stationary'!$C$4:$C$390,$W115,'EmiFact Stationary'!$A$4:$A$390,$V115),0)</f>
        <v>0.92</v>
      </c>
      <c r="AW115" s="419">
        <f t="shared" si="7"/>
        <v>-57.800000000000011</v>
      </c>
    </row>
    <row r="116" spans="19:50" ht="12.75" customHeight="1">
      <c r="S116" s="307" t="s">
        <v>890</v>
      </c>
      <c r="T116" s="307"/>
      <c r="U116" s="307">
        <f t="array" ref="U116">INDEX('EmiFact Stationary'!B102:B488,MATCH(Emis!V116&amp;Emis!W116&amp;Emis!X116,'EmiFact Stationary'!A102:A488&amp;'EmiFact Stationary'!C102:C488&amp;'EmiFact Stationary'!D102:D488,0))</f>
        <v>20300</v>
      </c>
      <c r="V116" s="307" t="s">
        <v>764</v>
      </c>
      <c r="W116" s="307" t="s">
        <v>738</v>
      </c>
      <c r="X116" s="307" t="s">
        <v>739</v>
      </c>
      <c r="Y116" s="425">
        <f t="array" ref="Y116">IF($X116="Average value",AK116,INDEX('EmiFact Stationary'!$E$4:$P$390,MATCH($W116&amp;$V116&amp;$X116,'EmiFact Stationary'!$C$4:$C$390&amp;'EmiFact Stationary'!$A$4:$A$390&amp;'EmiFact Stationary'!$D$4:$D$390,0),MATCH(Y$8,'EmiFact Stationary'!$E$2:$P$2,0)))</f>
        <v>115</v>
      </c>
      <c r="Z116" s="422">
        <f t="array" ref="Z116">IF($X116="Average value",AL116,INDEX('EmiFact Stationary'!$E$4:$P$390,MATCH($W116&amp;$V116&amp;$X116,'EmiFact Stationary'!$C$4:$C$390&amp;'EmiFact Stationary'!$A$4:$A$390&amp;'EmiFact Stationary'!$D$4:$D$390,0),MATCH(Z$8,'EmiFact Stationary'!$E$2:$P$2,0)))</f>
        <v>154</v>
      </c>
      <c r="AA116" s="422">
        <f t="array" ref="AA116">IF($X116="Average value",AM116,INDEX('EmiFact Stationary'!$E$4:$P$390,MATCH($W116&amp;$V116&amp;$X116,'EmiFact Stationary'!$C$4:$C$390&amp;'EmiFact Stationary'!$A$4:$A$390&amp;'EmiFact Stationary'!$D$4:$D$390,0),MATCH(AA$8,'EmiFact Stationary'!$E$2:$P$2,0)))</f>
        <v>600</v>
      </c>
      <c r="AB116" s="422">
        <f t="array" ref="AB116">IF($X116="Average value",AN116,INDEX('EmiFact Stationary'!$E$4:$P$390,MATCH($W116&amp;$V116&amp;$X116,'EmiFact Stationary'!$C$4:$C$390&amp;'EmiFact Stationary'!$A$4:$A$390&amp;'EmiFact Stationary'!$D$4:$D$390,0),MATCH(AB$8,'EmiFact Stationary'!$E$2:$P$2,0)))</f>
        <v>300</v>
      </c>
      <c r="AC116" s="422">
        <f t="array" ref="AC116">IF($X116="Average value",AO116,INDEX('EmiFact Stationary'!$E$4:$P$390,MATCH($W116&amp;$V116&amp;$X116,'EmiFact Stationary'!$C$4:$C$390&amp;'EmiFact Stationary'!$A$4:$A$390&amp;'EmiFact Stationary'!$D$4:$D$390,0),MATCH(AC$8,'EmiFact Stationary'!$E$2:$P$2,0)))</f>
        <v>2000</v>
      </c>
      <c r="AD116" s="422">
        <f t="array" ref="AD116">IF($X116="Average value",AP116,INDEX('EmiFact Stationary'!$E$4:$P$390,MATCH($W116&amp;$V116&amp;$X116,'EmiFact Stationary'!$C$4:$C$390&amp;'EmiFact Stationary'!$A$4:$A$390&amp;'EmiFact Stationary'!$D$4:$D$390,0),MATCH(AD$8,'EmiFact Stationary'!$E$2:$P$2,0)))</f>
        <v>100</v>
      </c>
      <c r="AE116" s="422">
        <f t="array" ref="AE116">IF($X116="Average value",AQ116,INDEX('EmiFact Stationary'!$E$4:$P$390,MATCH($W116&amp;$V116&amp;$X116,'EmiFact Stationary'!$C$4:$C$390&amp;'EmiFact Stationary'!$A$4:$A$390&amp;'EmiFact Stationary'!$D$4:$D$390,0),MATCH(AE$8,'EmiFact Stationary'!$E$2:$P$2,0)))</f>
        <v>4</v>
      </c>
      <c r="AF116" s="422">
        <f t="array" ref="AF116">IF($X116="Average value",AR116,INDEX('EmiFact Stationary'!$E$4:$P$390,MATCH($W116&amp;$V116&amp;$X116,'EmiFact Stationary'!$C$4:$C$390&amp;'EmiFact Stationary'!$A$4:$A$390&amp;'EmiFact Stationary'!$D$4:$D$390,0),MATCH(AF$8,'EmiFact Stationary'!$E$2:$P$2,0)))</f>
        <v>70</v>
      </c>
      <c r="AG116" s="422">
        <f t="array" ref="AG116">IF($X116="Average value",AS116,INDEX('EmiFact Stationary'!$E$4:$P$390,MATCH($W116&amp;$V116&amp;$X116,'EmiFact Stationary'!$C$4:$C$390&amp;'EmiFact Stationary'!$A$4:$A$390&amp;'EmiFact Stationary'!$D$4:$D$390,0),MATCH(AG$8,'EmiFact Stationary'!$E$2:$P$2,0)))</f>
        <v>433</v>
      </c>
      <c r="AH116" s="422">
        <f t="array" ref="AH116">IF($X116="Average value",AT116,INDEX('EmiFact Stationary'!$E$4:$P$390,MATCH($W116&amp;$V116&amp;$X116,'EmiFact Stationary'!$C$4:$C$390&amp;'EmiFact Stationary'!$A$4:$A$390&amp;'EmiFact Stationary'!$D$4:$D$390,0),MATCH(AH$8,'EmiFact Stationary'!$E$2:$P$2,0)))</f>
        <v>433</v>
      </c>
      <c r="AI116" s="422">
        <f t="array" ref="AI116">IF($X116="Average value",AU116,INDEX('EmiFact Stationary'!$E$4:$P$390,MATCH($W116&amp;$V116&amp;$X116,'EmiFact Stationary'!$C$4:$C$390&amp;'EmiFact Stationary'!$A$4:$A$390&amp;'EmiFact Stationary'!$D$4:$D$390,0),MATCH(AI$8,'EmiFact Stationary'!$E$2:$P$2,0)))</f>
        <v>433</v>
      </c>
      <c r="AJ116" s="423">
        <f t="array" ref="AJ116">IF($X116="Average value",AV116,INDEX('EmiFact Stationary'!$E$4:$P$390,MATCH($W116&amp;$V116&amp;$X116,'EmiFact Stationary'!$C$4:$C$390&amp;'EmiFact Stationary'!$A$4:$A$390&amp;'EmiFact Stationary'!$D$4:$D$390,0),MATCH(AJ$8,'EmiFact Stationary'!$E$2:$P$2,0)))</f>
        <v>121</v>
      </c>
      <c r="AK116" s="422">
        <f>IFERROR(AVERAGEIFS('EmiFact Stationary'!E$4:E$390,'EmiFact Stationary'!$C$4:$C$390,$W116,'EmiFact Stationary'!$A$4:$A$390,$V116),0)</f>
        <v>115</v>
      </c>
      <c r="AL116" s="422">
        <f>IFERROR(AVERAGEIFS('EmiFact Stationary'!F$4:F$390,'EmiFact Stationary'!$C$4:$C$390,$W116,'EmiFact Stationary'!$A$4:$A$390,$V116),0)</f>
        <v>154</v>
      </c>
      <c r="AM116" s="422">
        <f>IFERROR(AVERAGEIFS('EmiFact Stationary'!G$4:G$390,'EmiFact Stationary'!$C$4:$C$390,$W116,'EmiFact Stationary'!$A$4:$A$390,$V116),0)</f>
        <v>306</v>
      </c>
      <c r="AN116" s="422">
        <f>IFERROR(AVERAGEIFS('EmiFact Stationary'!H$4:H$390,'EmiFact Stationary'!$C$4:$C$390,$W116,'EmiFact Stationary'!$A$4:$A$390,$V116),0)</f>
        <v>165</v>
      </c>
      <c r="AO116" s="422">
        <f>IFERROR(AVERAGEIFS('EmiFact Stationary'!I$4:I$390,'EmiFact Stationary'!$C$4:$C$390,$W116,'EmiFact Stationary'!$A$4:$A$390,$V116),0)</f>
        <v>1162.5</v>
      </c>
      <c r="AP116" s="422">
        <f>IFERROR(AVERAGEIFS('EmiFact Stationary'!J$4:J$390,'EmiFact Stationary'!$C$4:$C$390,$W116,'EmiFact Stationary'!$A$4:$A$390,$V116),0)</f>
        <v>100</v>
      </c>
      <c r="AQ116" s="422">
        <f>IFERROR(AVERAGEIFS('EmiFact Stationary'!K$4:K$390,'EmiFact Stationary'!$C$4:$C$390,$W116,'EmiFact Stationary'!$A$4:$A$390,$V116),0)</f>
        <v>4</v>
      </c>
      <c r="AR116" s="422">
        <f>IFERROR(AVERAGEIFS('EmiFact Stationary'!L$4:L$390,'EmiFact Stationary'!$C$4:$C$390,$W116,'EmiFact Stationary'!$A$4:$A$390,$V116),0)</f>
        <v>70</v>
      </c>
      <c r="AS116" s="422">
        <f>IFERROR(AVERAGEIFS('EmiFact Stationary'!M$4:M$390,'EmiFact Stationary'!$C$4:$C$390,$W116,'EmiFact Stationary'!$A$4:$A$390,$V116),0)</f>
        <v>227</v>
      </c>
      <c r="AT116" s="422">
        <f>IFERROR(AVERAGEIFS('EmiFact Stationary'!N$4:N$390,'EmiFact Stationary'!$C$4:$C$390,$W116,'EmiFact Stationary'!$A$4:$A$390,$V116),0)</f>
        <v>224</v>
      </c>
      <c r="AU116" s="422">
        <f>IFERROR(AVERAGEIFS('EmiFact Stationary'!O$4:O$390,'EmiFact Stationary'!$C$4:$C$390,$W116,'EmiFact Stationary'!$A$4:$A$390,$V116),0)</f>
        <v>222.5</v>
      </c>
      <c r="AV116" s="423">
        <f>IFERROR(AVERAGEIFS('EmiFact Stationary'!P$4:P$390,'EmiFact Stationary'!$C$4:$C$390,$W116,'EmiFact Stationary'!$A$4:$A$390,$V116),0)</f>
        <v>62.18</v>
      </c>
      <c r="AW116" s="419">
        <f t="shared" si="7"/>
        <v>1950.8200000000002</v>
      </c>
    </row>
    <row r="117" spans="19:50" ht="12.75" customHeight="1">
      <c r="S117" s="307" t="s">
        <v>890</v>
      </c>
      <c r="T117" s="307"/>
      <c r="U117" s="307">
        <f t="array" ref="U117">INDEX('EmiFact Stationary'!B103:B489,MATCH(Emis!V117&amp;Emis!W117&amp;Emis!X117,'EmiFact Stationary'!A103:A489&amp;'EmiFact Stationary'!C103:C489&amp;'EmiFact Stationary'!D103:D489,0))</f>
        <v>20300</v>
      </c>
      <c r="V117" s="307" t="s">
        <v>765</v>
      </c>
      <c r="W117" s="307" t="s">
        <v>738</v>
      </c>
      <c r="X117" s="307" t="s">
        <v>739</v>
      </c>
      <c r="Y117" s="425">
        <f t="array" ref="Y117">IF($X117="Average value",AK117,INDEX('EmiFact Stationary'!$E$4:$P$390,MATCH($W117&amp;$V117&amp;$X117,'EmiFact Stationary'!$C$4:$C$390&amp;'EmiFact Stationary'!$A$4:$A$390&amp;'EmiFact Stationary'!$D$4:$D$390,0),MATCH(Y$8,'EmiFact Stationary'!$E$2:$P$2,0)))</f>
        <v>344</v>
      </c>
      <c r="Z117" s="422">
        <f t="array" ref="Z117">IF($X117="Average value",AL117,INDEX('EmiFact Stationary'!$E$4:$P$390,MATCH($W117&amp;$V117&amp;$X117,'EmiFact Stationary'!$C$4:$C$390&amp;'EmiFact Stationary'!$A$4:$A$390&amp;'EmiFact Stationary'!$D$4:$D$390,0),MATCH(Z$8,'EmiFact Stationary'!$E$2:$P$2,0)))</f>
        <v>142</v>
      </c>
      <c r="AA117" s="422">
        <f t="array" ref="AA117">IF($X117="Average value",AM117,INDEX('EmiFact Stationary'!$E$4:$P$390,MATCH($W117&amp;$V117&amp;$X117,'EmiFact Stationary'!$C$4:$C$390&amp;'EmiFact Stationary'!$A$4:$A$390&amp;'EmiFact Stationary'!$D$4:$D$390,0),MATCH(AA$8,'EmiFact Stationary'!$E$2:$P$2,0)))</f>
        <v>20</v>
      </c>
      <c r="AB117" s="422">
        <f t="array" ref="AB117">IF($X117="Average value",AN117,INDEX('EmiFact Stationary'!$E$4:$P$390,MATCH($W117&amp;$V117&amp;$X117,'EmiFact Stationary'!$C$4:$C$390&amp;'EmiFact Stationary'!$A$4:$A$390&amp;'EmiFact Stationary'!$D$4:$D$390,0),MATCH(AB$8,'EmiFact Stationary'!$E$2:$P$2,0)))</f>
        <v>1.4</v>
      </c>
      <c r="AC117" s="422">
        <f t="array" ref="AC117">IF($X117="Average value",AO117,INDEX('EmiFact Stationary'!$E$4:$P$390,MATCH($W117&amp;$V117&amp;$X117,'EmiFact Stationary'!$C$4:$C$390&amp;'EmiFact Stationary'!$A$4:$A$390&amp;'EmiFact Stationary'!$D$4:$D$390,0),MATCH(AC$8,'EmiFact Stationary'!$E$2:$P$2,0)))</f>
        <v>40</v>
      </c>
      <c r="AD117" s="422">
        <f t="array" ref="AD117">IF($X117="Average value",AP117,INDEX('EmiFact Stationary'!$E$4:$P$390,MATCH($W117&amp;$V117&amp;$X117,'EmiFact Stationary'!$C$4:$C$390&amp;'EmiFact Stationary'!$A$4:$A$390&amp;'EmiFact Stationary'!$D$4:$D$390,0),MATCH(AD$8,'EmiFact Stationary'!$E$2:$P$2,0)))</f>
        <v>79.42</v>
      </c>
      <c r="AE117" s="422">
        <f t="array" ref="AE117">IF($X117="Average value",AQ117,INDEX('EmiFact Stationary'!$E$4:$P$390,MATCH($W117&amp;$V117&amp;$X117,'EmiFact Stationary'!$C$4:$C$390&amp;'EmiFact Stationary'!$A$4:$A$390&amp;'EmiFact Stationary'!$D$4:$D$390,0),MATCH(AE$8,'EmiFact Stationary'!$E$2:$P$2,0)))</f>
        <v>0.3</v>
      </c>
      <c r="AF117" s="422" t="str">
        <f t="array" ref="AF117">IF($X117="Average value",AR117,INDEX('EmiFact Stationary'!$E$4:$P$390,MATCH($W117&amp;$V117&amp;$X117,'EmiFact Stationary'!$C$4:$C$390&amp;'EmiFact Stationary'!$A$4:$A$390&amp;'EmiFact Stationary'!$D$4:$D$390,0),MATCH(AF$8,'EmiFact Stationary'!$E$2:$P$2,0)))</f>
        <v>-</v>
      </c>
      <c r="AG117" s="422">
        <f t="array" ref="AG117">IF($X117="Average value",AS117,INDEX('EmiFact Stationary'!$E$4:$P$390,MATCH($W117&amp;$V117&amp;$X117,'EmiFact Stationary'!$C$4:$C$390&amp;'EmiFact Stationary'!$A$4:$A$390&amp;'EmiFact Stationary'!$D$4:$D$390,0),MATCH(AG$8,'EmiFact Stationary'!$E$2:$P$2,0)))</f>
        <v>14</v>
      </c>
      <c r="AH117" s="422">
        <f t="array" ref="AH117">IF($X117="Average value",AT117,INDEX('EmiFact Stationary'!$E$4:$P$390,MATCH($W117&amp;$V117&amp;$X117,'EmiFact Stationary'!$C$4:$C$390&amp;'EmiFact Stationary'!$A$4:$A$390&amp;'EmiFact Stationary'!$D$4:$D$390,0),MATCH(AH$8,'EmiFact Stationary'!$E$2:$P$2,0)))</f>
        <v>10.5</v>
      </c>
      <c r="AI117" s="422">
        <f t="array" ref="AI117">IF($X117="Average value",AU117,INDEX('EmiFact Stationary'!$E$4:$P$390,MATCH($W117&amp;$V117&amp;$X117,'EmiFact Stationary'!$C$4:$C$390&amp;'EmiFact Stationary'!$A$4:$A$390&amp;'EmiFact Stationary'!$D$4:$D$390,0),MATCH(AI$8,'EmiFact Stationary'!$E$2:$P$2,0)))</f>
        <v>7</v>
      </c>
      <c r="AJ117" s="423">
        <f t="array" ref="AJ117">IF($X117="Average value",AV117,INDEX('EmiFact Stationary'!$E$4:$P$390,MATCH($W117&amp;$V117&amp;$X117,'EmiFact Stationary'!$C$4:$C$390&amp;'EmiFact Stationary'!$A$4:$A$390&amp;'EmiFact Stationary'!$D$4:$D$390,0),MATCH(AJ$8,'EmiFact Stationary'!$E$2:$P$2,0)))</f>
        <v>3.92</v>
      </c>
      <c r="AK117" s="422">
        <f>IFERROR(AVERAGEIFS('EmiFact Stationary'!E$4:E$390,'EmiFact Stationary'!$C$4:$C$390,$W117,'EmiFact Stationary'!$A$4:$A$390,$V117),0)</f>
        <v>344</v>
      </c>
      <c r="AL117" s="422">
        <f>IFERROR(AVERAGEIFS('EmiFact Stationary'!F$4:F$390,'EmiFact Stationary'!$C$4:$C$390,$W117,'EmiFact Stationary'!$A$4:$A$390,$V117),0)</f>
        <v>142</v>
      </c>
      <c r="AM117" s="422">
        <f>IFERROR(AVERAGEIFS('EmiFact Stationary'!G$4:G$390,'EmiFact Stationary'!$C$4:$C$390,$W117,'EmiFact Stationary'!$A$4:$A$390,$V117),0)</f>
        <v>20</v>
      </c>
      <c r="AN117" s="422">
        <f>IFERROR(AVERAGEIFS('EmiFact Stationary'!H$4:H$390,'EmiFact Stationary'!$C$4:$C$390,$W117,'EmiFact Stationary'!$A$4:$A$390,$V117),0)</f>
        <v>2.2666666666666666</v>
      </c>
      <c r="AO117" s="422">
        <f>IFERROR(AVERAGEIFS('EmiFact Stationary'!I$4:I$390,'EmiFact Stationary'!$C$4:$C$390,$W117,'EmiFact Stationary'!$A$4:$A$390,$V117),0)</f>
        <v>70</v>
      </c>
      <c r="AP117" s="422">
        <f>IFERROR(AVERAGEIFS('EmiFact Stationary'!J$4:J$390,'EmiFact Stationary'!$C$4:$C$390,$W117,'EmiFact Stationary'!$A$4:$A$390,$V117),0)</f>
        <v>79.42</v>
      </c>
      <c r="AQ117" s="422">
        <f>IFERROR(AVERAGEIFS('EmiFact Stationary'!K$4:K$390,'EmiFact Stationary'!$C$4:$C$390,$W117,'EmiFact Stationary'!$A$4:$A$390,$V117),0)</f>
        <v>0.39999999999999997</v>
      </c>
      <c r="AR117" s="422">
        <f>IFERROR(AVERAGEIFS('EmiFact Stationary'!L$4:L$390,'EmiFact Stationary'!$C$4:$C$390,$W117,'EmiFact Stationary'!$A$4:$A$390,$V117),0)</f>
        <v>0</v>
      </c>
      <c r="AS117" s="422">
        <f>IFERROR(AVERAGEIFS('EmiFact Stationary'!M$4:M$390,'EmiFact Stationary'!$C$4:$C$390,$W117,'EmiFact Stationary'!$A$4:$A$390,$V117),0)</f>
        <v>14</v>
      </c>
      <c r="AT117" s="422">
        <f>IFERROR(AVERAGEIFS('EmiFact Stationary'!N$4:N$390,'EmiFact Stationary'!$C$4:$C$390,$W117,'EmiFact Stationary'!$A$4:$A$390,$V117),0)</f>
        <v>10.5</v>
      </c>
      <c r="AU117" s="422">
        <f>IFERROR(AVERAGEIFS('EmiFact Stationary'!O$4:O$390,'EmiFact Stationary'!$C$4:$C$390,$W117,'EmiFact Stationary'!$A$4:$A$390,$V117),0)</f>
        <v>7</v>
      </c>
      <c r="AV117" s="423">
        <f>IFERROR(AVERAGEIFS('EmiFact Stationary'!P$4:P$390,'EmiFact Stationary'!$C$4:$C$390,$W117,'EmiFact Stationary'!$A$4:$A$390,$V117),0)</f>
        <v>3.92</v>
      </c>
      <c r="AW117" s="419">
        <f t="shared" si="7"/>
        <v>-30.966666666666697</v>
      </c>
    </row>
    <row r="118" spans="19:50" ht="12.75" customHeight="1">
      <c r="S118" s="307" t="s">
        <v>890</v>
      </c>
      <c r="T118" s="307"/>
      <c r="U118" s="307">
        <f t="array" ref="U118">INDEX('EmiFact Stationary'!B104:B490,MATCH(Emis!V118&amp;Emis!W118&amp;Emis!X118,'EmiFact Stationary'!A104:A490&amp;'EmiFact Stationary'!C104:C490&amp;'EmiFact Stationary'!D104:D490,0))</f>
        <v>20300</v>
      </c>
      <c r="V118" s="307" t="s">
        <v>769</v>
      </c>
      <c r="W118" s="307" t="s">
        <v>738</v>
      </c>
      <c r="X118" s="307" t="s">
        <v>739</v>
      </c>
      <c r="Y118" s="425">
        <f t="array" ref="Y118">IF($X118="Average value",AK118,INDEX('EmiFact Stationary'!$E$4:$P$390,MATCH($W118&amp;$V118&amp;$X118,'EmiFact Stationary'!$C$4:$C$390&amp;'EmiFact Stationary'!$A$4:$A$390&amp;'EmiFact Stationary'!$D$4:$D$390,0),MATCH(Y$8,'EmiFact Stationary'!$E$2:$P$2,0)))</f>
        <v>6.7</v>
      </c>
      <c r="Z118" s="422">
        <f t="array" ref="Z118">IF($X118="Average value",AL118,INDEX('EmiFact Stationary'!$E$4:$P$390,MATCH($W118&amp;$V118&amp;$X118,'EmiFact Stationary'!$C$4:$C$390&amp;'EmiFact Stationary'!$A$4:$A$390&amp;'EmiFact Stationary'!$D$4:$D$390,0),MATCH(Z$8,'EmiFact Stationary'!$E$2:$P$2,0)))</f>
        <v>52</v>
      </c>
      <c r="AA118" s="422">
        <f t="array" ref="AA118">IF($X118="Average value",AM118,INDEX('EmiFact Stationary'!$E$4:$P$390,MATCH($W118&amp;$V118&amp;$X118,'EmiFact Stationary'!$C$4:$C$390&amp;'EmiFact Stationary'!$A$4:$A$390&amp;'EmiFact Stationary'!$D$4:$D$390,0),MATCH(AA$8,'EmiFact Stationary'!$E$2:$P$2,0)))</f>
        <v>20</v>
      </c>
      <c r="AB118" s="422">
        <f t="array" ref="AB118">IF($X118="Average value",AN118,INDEX('EmiFact Stationary'!$E$4:$P$390,MATCH($W118&amp;$V118&amp;$X118,'EmiFact Stationary'!$C$4:$C$390&amp;'EmiFact Stationary'!$A$4:$A$390&amp;'EmiFact Stationary'!$D$4:$D$390,0),MATCH(AB$8,'EmiFact Stationary'!$E$2:$P$2,0)))</f>
        <v>0.7</v>
      </c>
      <c r="AC118" s="422">
        <f t="array" ref="AC118">IF($X118="Average value",AO118,INDEX('EmiFact Stationary'!$E$4:$P$390,MATCH($W118&amp;$V118&amp;$X118,'EmiFact Stationary'!$C$4:$C$390&amp;'EmiFact Stationary'!$A$4:$A$390&amp;'EmiFact Stationary'!$D$4:$D$390,0),MATCH(AC$8,'EmiFact Stationary'!$E$2:$P$2,0)))</f>
        <v>40</v>
      </c>
      <c r="AD118" s="422">
        <f t="array" ref="AD118">IF($X118="Average value",AP118,INDEX('EmiFact Stationary'!$E$4:$P$390,MATCH($W118&amp;$V118&amp;$X118,'EmiFact Stationary'!$C$4:$C$390&amp;'EmiFact Stationary'!$A$4:$A$390&amp;'EmiFact Stationary'!$D$4:$D$390,0),MATCH(AD$8,'EmiFact Stationary'!$E$2:$P$2,0)))</f>
        <v>74.099999999999994</v>
      </c>
      <c r="AE118" s="422">
        <f t="array" ref="AE118">IF($X118="Average value",AQ118,INDEX('EmiFact Stationary'!$E$4:$P$390,MATCH($W118&amp;$V118&amp;$X118,'EmiFact Stationary'!$C$4:$C$390&amp;'EmiFact Stationary'!$A$4:$A$390&amp;'EmiFact Stationary'!$D$4:$D$390,0),MATCH(AE$8,'EmiFact Stationary'!$E$2:$P$2,0)))</f>
        <v>0.4</v>
      </c>
      <c r="AF118" s="422" t="str">
        <f t="array" ref="AF118">IF($X118="Average value",AR118,INDEX('EmiFact Stationary'!$E$4:$P$390,MATCH($W118&amp;$V118&amp;$X118,'EmiFact Stationary'!$C$4:$C$390&amp;'EmiFact Stationary'!$A$4:$A$390&amp;'EmiFact Stationary'!$D$4:$D$390,0),MATCH(AF$8,'EmiFact Stationary'!$E$2:$P$2,0)))</f>
        <v>-</v>
      </c>
      <c r="AG118" s="422">
        <f t="array" ref="AG118">IF($X118="Average value",AS118,INDEX('EmiFact Stationary'!$E$4:$P$390,MATCH($W118&amp;$V118&amp;$X118,'EmiFact Stationary'!$C$4:$C$390&amp;'EmiFact Stationary'!$A$4:$A$390&amp;'EmiFact Stationary'!$D$4:$D$390,0),MATCH(AG$8,'EmiFact Stationary'!$E$2:$P$2,0)))</f>
        <v>5</v>
      </c>
      <c r="AH118" s="422">
        <f t="array" ref="AH118">IF($X118="Average value",AT118,INDEX('EmiFact Stationary'!$E$4:$P$390,MATCH($W118&amp;$V118&amp;$X118,'EmiFact Stationary'!$C$4:$C$390&amp;'EmiFact Stationary'!$A$4:$A$390&amp;'EmiFact Stationary'!$D$4:$D$390,0),MATCH(AH$8,'EmiFact Stationary'!$E$2:$P$2,0)))</f>
        <v>5</v>
      </c>
      <c r="AI118" s="422">
        <f t="array" ref="AI118">IF($X118="Average value",AU118,INDEX('EmiFact Stationary'!$E$4:$P$390,MATCH($W118&amp;$V118&amp;$X118,'EmiFact Stationary'!$C$4:$C$390&amp;'EmiFact Stationary'!$A$4:$A$390&amp;'EmiFact Stationary'!$D$4:$D$390,0),MATCH(AI$8,'EmiFact Stationary'!$E$2:$P$2,0)))</f>
        <v>5</v>
      </c>
      <c r="AJ118" s="423">
        <f t="array" ref="AJ118">IF($X118="Average value",AV118,INDEX('EmiFact Stationary'!$E$4:$P$390,MATCH($W118&amp;$V118&amp;$X118,'EmiFact Stationary'!$C$4:$C$390&amp;'EmiFact Stationary'!$A$4:$A$390&amp;'EmiFact Stationary'!$D$4:$D$390,0),MATCH(AJ$8,'EmiFact Stationary'!$E$2:$P$2,0)))</f>
        <v>2.8</v>
      </c>
      <c r="AK118" s="422">
        <f>IFERROR(AVERAGEIFS('EmiFact Stationary'!E$4:E$390,'EmiFact Stationary'!$C$4:$C$390,$W118,'EmiFact Stationary'!$A$4:$A$390,$V118),0)</f>
        <v>6.7</v>
      </c>
      <c r="AL118" s="422">
        <f>IFERROR(AVERAGEIFS('EmiFact Stationary'!F$4:F$390,'EmiFact Stationary'!$C$4:$C$390,$W118,'EmiFact Stationary'!$A$4:$A$390,$V118),0)</f>
        <v>348.66666666666669</v>
      </c>
      <c r="AM118" s="422">
        <f>IFERROR(AVERAGEIFS('EmiFact Stationary'!G$4:G$390,'EmiFact Stationary'!$C$4:$C$390,$W118,'EmiFact Stationary'!$A$4:$A$390,$V118),0)</f>
        <v>25.7</v>
      </c>
      <c r="AN118" s="422">
        <f>IFERROR(AVERAGEIFS('EmiFact Stationary'!H$4:H$390,'EmiFact Stationary'!$C$4:$C$390,$W118,'EmiFact Stationary'!$A$4:$A$390,$V118),0)</f>
        <v>8.4666666666666668</v>
      </c>
      <c r="AO118" s="422">
        <f>IFERROR(AVERAGEIFS('EmiFact Stationary'!I$4:I$390,'EmiFact Stationary'!$C$4:$C$390,$W118,'EmiFact Stationary'!$A$4:$A$390,$V118),0)</f>
        <v>70</v>
      </c>
      <c r="AP118" s="422">
        <f>IFERROR(AVERAGEIFS('EmiFact Stationary'!J$4:J$390,'EmiFact Stationary'!$C$4:$C$390,$W118,'EmiFact Stationary'!$A$4:$A$390,$V118),0)</f>
        <v>74.099999999999994</v>
      </c>
      <c r="AQ118" s="422">
        <f>IFERROR(AVERAGEIFS('EmiFact Stationary'!K$4:K$390,'EmiFact Stationary'!$C$4:$C$390,$W118,'EmiFact Stationary'!$A$4:$A$390,$V118),0)</f>
        <v>0.96666666666666679</v>
      </c>
      <c r="AR118" s="422">
        <f>IFERROR(AVERAGEIFS('EmiFact Stationary'!L$4:L$390,'EmiFact Stationary'!$C$4:$C$390,$W118,'EmiFact Stationary'!$A$4:$A$390,$V118),0)</f>
        <v>0</v>
      </c>
      <c r="AS118" s="422">
        <f>IFERROR(AVERAGEIFS('EmiFact Stationary'!M$4:M$390,'EmiFact Stationary'!$C$4:$C$390,$W118,'EmiFact Stationary'!$A$4:$A$390,$V118),0)</f>
        <v>5</v>
      </c>
      <c r="AT118" s="422">
        <f>IFERROR(AVERAGEIFS('EmiFact Stationary'!N$4:N$390,'EmiFact Stationary'!$C$4:$C$390,$W118,'EmiFact Stationary'!$A$4:$A$390,$V118),0)</f>
        <v>5</v>
      </c>
      <c r="AU118" s="422">
        <f>IFERROR(AVERAGEIFS('EmiFact Stationary'!O$4:O$390,'EmiFact Stationary'!$C$4:$C$390,$W118,'EmiFact Stationary'!$A$4:$A$390,$V118),0)</f>
        <v>5</v>
      </c>
      <c r="AV118" s="423">
        <f>IFERROR(AVERAGEIFS('EmiFact Stationary'!P$4:P$390,'EmiFact Stationary'!$C$4:$C$390,$W118,'EmiFact Stationary'!$A$4:$A$390,$V118),0)</f>
        <v>3.1666666666666665</v>
      </c>
      <c r="AW118" s="419">
        <f t="shared" si="7"/>
        <v>-341.06666666666661</v>
      </c>
    </row>
    <row r="119" spans="19:50" ht="12.75" customHeight="1">
      <c r="S119" s="307" t="s">
        <v>890</v>
      </c>
      <c r="T119" s="307"/>
      <c r="U119" s="307">
        <f t="array" ref="U119">INDEX('EmiFact Stationary'!B105:B491,MATCH(Emis!V119&amp;Emis!W119&amp;Emis!X119,'EmiFact Stationary'!A105:A491&amp;'EmiFact Stationary'!C105:C491&amp;'EmiFact Stationary'!D105:D491,0))</f>
        <v>20300</v>
      </c>
      <c r="V119" s="307" t="s">
        <v>771</v>
      </c>
      <c r="W119" s="307" t="s">
        <v>738</v>
      </c>
      <c r="X119" s="307" t="s">
        <v>739</v>
      </c>
      <c r="Y119" s="425">
        <f t="array" ref="Y119">IF($X119="Average value",AK119,INDEX('EmiFact Stationary'!$E$4:$P$390,MATCH($W119&amp;$V119&amp;$X119,'EmiFact Stationary'!$C$4:$C$390&amp;'EmiFact Stationary'!$A$4:$A$390&amp;'EmiFact Stationary'!$D$4:$D$390,0),MATCH(Y$8,'EmiFact Stationary'!$E$2:$P$2,0)))</f>
        <v>5</v>
      </c>
      <c r="Z119" s="422">
        <f t="array" ref="Z119">IF($X119="Average value",AL119,INDEX('EmiFact Stationary'!$E$4:$P$390,MATCH($W119&amp;$V119&amp;$X119,'EmiFact Stationary'!$C$4:$C$390&amp;'EmiFact Stationary'!$A$4:$A$390&amp;'EmiFact Stationary'!$D$4:$D$390,0),MATCH(Z$8,'EmiFact Stationary'!$E$2:$P$2,0)))</f>
        <v>51</v>
      </c>
      <c r="AA119" s="422">
        <f t="array" ref="AA119">IF($X119="Average value",AM119,INDEX('EmiFact Stationary'!$E$4:$P$390,MATCH($W119&amp;$V119&amp;$X119,'EmiFact Stationary'!$C$4:$C$390&amp;'EmiFact Stationary'!$A$4:$A$390&amp;'EmiFact Stationary'!$D$4:$D$390,0),MATCH(AA$8,'EmiFact Stationary'!$E$2:$P$2,0)))</f>
        <v>20</v>
      </c>
      <c r="AB119" s="422">
        <f t="array" ref="AB119">IF($X119="Average value",AN119,INDEX('EmiFact Stationary'!$E$4:$P$390,MATCH($W119&amp;$V119&amp;$X119,'EmiFact Stationary'!$C$4:$C$390&amp;'EmiFact Stationary'!$A$4:$A$390&amp;'EmiFact Stationary'!$D$4:$D$390,0),MATCH(AB$8,'EmiFact Stationary'!$E$2:$P$2,0)))</f>
        <v>10</v>
      </c>
      <c r="AC119" s="422">
        <f t="array" ref="AC119">IF($X119="Average value",AO119,INDEX('EmiFact Stationary'!$E$4:$P$390,MATCH($W119&amp;$V119&amp;$X119,'EmiFact Stationary'!$C$4:$C$390&amp;'EmiFact Stationary'!$A$4:$A$390&amp;'EmiFact Stationary'!$D$4:$D$390,0),MATCH(AC$8,'EmiFact Stationary'!$E$2:$P$2,0)))</f>
        <v>40</v>
      </c>
      <c r="AD119" s="422">
        <f t="array" ref="AD119">IF($X119="Average value",AP119,INDEX('EmiFact Stationary'!$E$4:$P$390,MATCH($W119&amp;$V119&amp;$X119,'EmiFact Stationary'!$C$4:$C$390&amp;'EmiFact Stationary'!$A$4:$A$390&amp;'EmiFact Stationary'!$D$4:$D$390,0),MATCH(AD$8,'EmiFact Stationary'!$E$2:$P$2,0)))</f>
        <v>71.900000000000006</v>
      </c>
      <c r="AE119" s="422">
        <f t="array" ref="AE119">IF($X119="Average value",AQ119,INDEX('EmiFact Stationary'!$E$4:$P$390,MATCH($W119&amp;$V119&amp;$X119,'EmiFact Stationary'!$C$4:$C$390&amp;'EmiFact Stationary'!$A$4:$A$390&amp;'EmiFact Stationary'!$D$4:$D$390,0),MATCH(AE$8,'EmiFact Stationary'!$E$2:$P$2,0)))</f>
        <v>0.6</v>
      </c>
      <c r="AF119" s="422" t="str">
        <f t="array" ref="AF119">IF($X119="Average value",AR119,INDEX('EmiFact Stationary'!$E$4:$P$390,MATCH($W119&amp;$V119&amp;$X119,'EmiFact Stationary'!$C$4:$C$390&amp;'EmiFact Stationary'!$A$4:$A$390&amp;'EmiFact Stationary'!$D$4:$D$390,0),MATCH(AF$8,'EmiFact Stationary'!$E$2:$P$2,0)))</f>
        <v>-</v>
      </c>
      <c r="AG119" s="422">
        <f t="array" ref="AG119">IF($X119="Average value",AS119,INDEX('EmiFact Stationary'!$E$4:$P$390,MATCH($W119&amp;$V119&amp;$X119,'EmiFact Stationary'!$C$4:$C$390&amp;'EmiFact Stationary'!$A$4:$A$390&amp;'EmiFact Stationary'!$D$4:$D$390,0),MATCH(AG$8,'EmiFact Stationary'!$E$2:$P$2,0)))</f>
        <v>5</v>
      </c>
      <c r="AH119" s="422">
        <f t="array" ref="AH119">IF($X119="Average value",AT119,INDEX('EmiFact Stationary'!$E$4:$P$390,MATCH($W119&amp;$V119&amp;$X119,'EmiFact Stationary'!$C$4:$C$390&amp;'EmiFact Stationary'!$A$4:$A$390&amp;'EmiFact Stationary'!$D$4:$D$390,0),MATCH(AH$8,'EmiFact Stationary'!$E$2:$P$2,0)))</f>
        <v>5</v>
      </c>
      <c r="AI119" s="422">
        <f t="array" ref="AI119">IF($X119="Average value",AU119,INDEX('EmiFact Stationary'!$E$4:$P$390,MATCH($W119&amp;$V119&amp;$X119,'EmiFact Stationary'!$C$4:$C$390&amp;'EmiFact Stationary'!$A$4:$A$390&amp;'EmiFact Stationary'!$D$4:$D$390,0),MATCH(AI$8,'EmiFact Stationary'!$E$2:$P$2,0)))</f>
        <v>5</v>
      </c>
      <c r="AJ119" s="423">
        <f t="array" ref="AJ119">IF($X119="Average value",AV119,INDEX('EmiFact Stationary'!$E$4:$P$390,MATCH($W119&amp;$V119&amp;$X119,'EmiFact Stationary'!$C$4:$C$390&amp;'EmiFact Stationary'!$A$4:$A$390&amp;'EmiFact Stationary'!$D$4:$D$390,0),MATCH(AJ$8,'EmiFact Stationary'!$E$2:$P$2,0)))</f>
        <v>2.8</v>
      </c>
      <c r="AK119" s="422">
        <f>IFERROR(AVERAGEIFS('EmiFact Stationary'!E$4:E$390,'EmiFact Stationary'!$C$4:$C$390,$W119,'EmiFact Stationary'!$A$4:$A$390,$V119),0)</f>
        <v>5</v>
      </c>
      <c r="AL119" s="422">
        <f>IFERROR(AVERAGEIFS('EmiFact Stationary'!F$4:F$390,'EmiFact Stationary'!$C$4:$C$390,$W119,'EmiFact Stationary'!$A$4:$A$390,$V119),0)</f>
        <v>51</v>
      </c>
      <c r="AM119" s="422">
        <f>IFERROR(AVERAGEIFS('EmiFact Stationary'!G$4:G$390,'EmiFact Stationary'!$C$4:$C$390,$W119,'EmiFact Stationary'!$A$4:$A$390,$V119),0)</f>
        <v>20</v>
      </c>
      <c r="AN119" s="422">
        <f>IFERROR(AVERAGEIFS('EmiFact Stationary'!H$4:H$390,'EmiFact Stationary'!$C$4:$C$390,$W119,'EmiFact Stationary'!$A$4:$A$390,$V119),0)</f>
        <v>10</v>
      </c>
      <c r="AO119" s="422">
        <f>IFERROR(AVERAGEIFS('EmiFact Stationary'!I$4:I$390,'EmiFact Stationary'!$C$4:$C$390,$W119,'EmiFact Stationary'!$A$4:$A$390,$V119),0)</f>
        <v>40</v>
      </c>
      <c r="AP119" s="422">
        <f>IFERROR(AVERAGEIFS('EmiFact Stationary'!J$4:J$390,'EmiFact Stationary'!$C$4:$C$390,$W119,'EmiFact Stationary'!$A$4:$A$390,$V119),0)</f>
        <v>71.900000000000006</v>
      </c>
      <c r="AQ119" s="422">
        <f>IFERROR(AVERAGEIFS('EmiFact Stationary'!K$4:K$390,'EmiFact Stationary'!$C$4:$C$390,$W119,'EmiFact Stationary'!$A$4:$A$390,$V119),0)</f>
        <v>0.6</v>
      </c>
      <c r="AR119" s="422">
        <f>IFERROR(AVERAGEIFS('EmiFact Stationary'!L$4:L$390,'EmiFact Stationary'!$C$4:$C$390,$W119,'EmiFact Stationary'!$A$4:$A$390,$V119),0)</f>
        <v>0</v>
      </c>
      <c r="AS119" s="422">
        <f>IFERROR(AVERAGEIFS('EmiFact Stationary'!M$4:M$390,'EmiFact Stationary'!$C$4:$C$390,$W119,'EmiFact Stationary'!$A$4:$A$390,$V119),0)</f>
        <v>5</v>
      </c>
      <c r="AT119" s="422">
        <f>IFERROR(AVERAGEIFS('EmiFact Stationary'!N$4:N$390,'EmiFact Stationary'!$C$4:$C$390,$W119,'EmiFact Stationary'!$A$4:$A$390,$V119),0)</f>
        <v>5</v>
      </c>
      <c r="AU119" s="422">
        <f>IFERROR(AVERAGEIFS('EmiFact Stationary'!O$4:O$390,'EmiFact Stationary'!$C$4:$C$390,$W119,'EmiFact Stationary'!$A$4:$A$390,$V119),0)</f>
        <v>5</v>
      </c>
      <c r="AV119" s="423">
        <f>IFERROR(AVERAGEIFS('EmiFact Stationary'!P$4:P$390,'EmiFact Stationary'!$C$4:$C$390,$W119,'EmiFact Stationary'!$A$4:$A$390,$V119),0)</f>
        <v>2.8</v>
      </c>
      <c r="AW119" s="419">
        <f t="shared" si="7"/>
        <v>0</v>
      </c>
    </row>
    <row r="120" spans="19:50" ht="12.75" customHeight="1">
      <c r="S120" s="307" t="s">
        <v>890</v>
      </c>
      <c r="T120" s="307"/>
      <c r="U120" s="307">
        <f t="array" ref="U120">INDEX('EmiFact Stationary'!B106:B492,MATCH(Emis!V120&amp;Emis!W120&amp;Emis!X120,'EmiFact Stationary'!A106:A492&amp;'EmiFact Stationary'!C106:C492&amp;'EmiFact Stationary'!D106:D492,0))</f>
        <v>20300</v>
      </c>
      <c r="V120" s="307" t="s">
        <v>773</v>
      </c>
      <c r="W120" s="307" t="s">
        <v>738</v>
      </c>
      <c r="X120" s="307" t="s">
        <v>739</v>
      </c>
      <c r="Y120" s="425">
        <f t="array" ref="Y120">IF($X120="Average value",AK120,INDEX('EmiFact Stationary'!$E$4:$P$390,MATCH($W120&amp;$V120&amp;$X120,'EmiFact Stationary'!$C$4:$C$390&amp;'EmiFact Stationary'!$A$4:$A$390&amp;'EmiFact Stationary'!$D$4:$D$390,0),MATCH(Y$8,'EmiFact Stationary'!$E$2:$P$2,0)))</f>
        <v>0.43</v>
      </c>
      <c r="Z120" s="422">
        <f t="array" ref="Z120">IF($X120="Average value",AL120,INDEX('EmiFact Stationary'!$E$4:$P$390,MATCH($W120&amp;$V120&amp;$X120,'EmiFact Stationary'!$C$4:$C$390&amp;'EmiFact Stationary'!$A$4:$A$390&amp;'EmiFact Stationary'!$D$4:$D$390,0),MATCH(Z$8,'EmiFact Stationary'!$E$2:$P$2,0)))</f>
        <v>32.020000000000003</v>
      </c>
      <c r="AA120" s="422">
        <f t="array" ref="AA120">IF($X120="Average value",AM120,INDEX('EmiFact Stationary'!$E$4:$P$390,MATCH($W120&amp;$V120&amp;$X120,'EmiFact Stationary'!$C$4:$C$390&amp;'EmiFact Stationary'!$A$4:$A$390&amp;'EmiFact Stationary'!$D$4:$D$390,0),MATCH(AA$8,'EmiFact Stationary'!$E$2:$P$2,0)))</f>
        <v>2</v>
      </c>
      <c r="AB120" s="422">
        <f t="array" ref="AB120">IF($X120="Average value",AN120,INDEX('EmiFact Stationary'!$E$4:$P$390,MATCH($W120&amp;$V120&amp;$X120,'EmiFact Stationary'!$C$4:$C$390&amp;'EmiFact Stationary'!$A$4:$A$390&amp;'EmiFact Stationary'!$D$4:$D$390,0),MATCH(AB$8,'EmiFact Stationary'!$E$2:$P$2,0)))</f>
        <v>1</v>
      </c>
      <c r="AC120" s="422">
        <f t="array" ref="AC120">IF($X120="Average value",AO120,INDEX('EmiFact Stationary'!$E$4:$P$390,MATCH($W120&amp;$V120&amp;$X120,'EmiFact Stationary'!$C$4:$C$390&amp;'EmiFact Stationary'!$A$4:$A$390&amp;'EmiFact Stationary'!$D$4:$D$390,0),MATCH(AC$8,'EmiFact Stationary'!$E$2:$P$2,0)))</f>
        <v>28</v>
      </c>
      <c r="AD120" s="422">
        <f t="array" ref="AD120">IF($X120="Average value",AP120,INDEX('EmiFact Stationary'!$E$4:$P$390,MATCH($W120&amp;$V120&amp;$X120,'EmiFact Stationary'!$C$4:$C$390&amp;'EmiFact Stationary'!$A$4:$A$390&amp;'EmiFact Stationary'!$D$4:$D$390,0),MATCH(AD$8,'EmiFact Stationary'!$E$2:$P$2,0)))</f>
        <v>56.89</v>
      </c>
      <c r="AE120" s="422">
        <f t="array" ref="AE120">IF($X120="Average value",AQ120,INDEX('EmiFact Stationary'!$E$4:$P$390,MATCH($W120&amp;$V120&amp;$X120,'EmiFact Stationary'!$C$4:$C$390&amp;'EmiFact Stationary'!$A$4:$A$390&amp;'EmiFact Stationary'!$D$4:$D$390,0),MATCH(AE$8,'EmiFact Stationary'!$E$2:$P$2,0)))</f>
        <v>1</v>
      </c>
      <c r="AF120" s="422" t="str">
        <f t="array" ref="AF120">IF($X120="Average value",AR120,INDEX('EmiFact Stationary'!$E$4:$P$390,MATCH($W120&amp;$V120&amp;$X120,'EmiFact Stationary'!$C$4:$C$390&amp;'EmiFact Stationary'!$A$4:$A$390&amp;'EmiFact Stationary'!$D$4:$D$390,0),MATCH(AF$8,'EmiFact Stationary'!$E$2:$P$2,0)))</f>
        <v>-</v>
      </c>
      <c r="AG120" s="422">
        <f t="array" ref="AG120">IF($X120="Average value",AS120,INDEX('EmiFact Stationary'!$E$4:$P$390,MATCH($W120&amp;$V120&amp;$X120,'EmiFact Stationary'!$C$4:$C$390&amp;'EmiFact Stationary'!$A$4:$A$390&amp;'EmiFact Stationary'!$D$4:$D$390,0),MATCH(AG$8,'EmiFact Stationary'!$E$2:$P$2,0)))</f>
        <v>0.1</v>
      </c>
      <c r="AH120" s="422">
        <f t="array" ref="AH120">IF($X120="Average value",AT120,INDEX('EmiFact Stationary'!$E$4:$P$390,MATCH($W120&amp;$V120&amp;$X120,'EmiFact Stationary'!$C$4:$C$390&amp;'EmiFact Stationary'!$A$4:$A$390&amp;'EmiFact Stationary'!$D$4:$D$390,0),MATCH(AH$8,'EmiFact Stationary'!$E$2:$P$2,0)))</f>
        <v>0.1</v>
      </c>
      <c r="AI120" s="422">
        <f t="array" ref="AI120">IF($X120="Average value",AU120,INDEX('EmiFact Stationary'!$E$4:$P$390,MATCH($W120&amp;$V120&amp;$X120,'EmiFact Stationary'!$C$4:$C$390&amp;'EmiFact Stationary'!$A$4:$A$390&amp;'EmiFact Stationary'!$D$4:$D$390,0),MATCH(AI$8,'EmiFact Stationary'!$E$2:$P$2,0)))</f>
        <v>0.1</v>
      </c>
      <c r="AJ120" s="423">
        <f t="array" ref="AJ120">IF($X120="Average value",AV120,INDEX('EmiFact Stationary'!$E$4:$P$390,MATCH($W120&amp;$V120&amp;$X120,'EmiFact Stationary'!$C$4:$C$390&amp;'EmiFact Stationary'!$A$4:$A$390&amp;'EmiFact Stationary'!$D$4:$D$390,0),MATCH(AJ$8,'EmiFact Stationary'!$E$2:$P$2,0)))</f>
        <v>4.0000000000000001E-3</v>
      </c>
      <c r="AK120" s="422">
        <f>IFERROR(AVERAGEIFS('EmiFact Stationary'!E$4:E$390,'EmiFact Stationary'!$C$4:$C$390,$W120,'EmiFact Stationary'!$A$4:$A$390,$V120),0)</f>
        <v>0.45333333333333331</v>
      </c>
      <c r="AL120" s="422">
        <f>IFERROR(AVERAGEIFS('EmiFact Stationary'!F$4:F$390,'EmiFact Stationary'!$C$4:$C$390,$W120,'EmiFact Stationary'!$A$4:$A$390,$V120),0)</f>
        <v>71.673333333333332</v>
      </c>
      <c r="AM120" s="422">
        <f>IFERROR(AVERAGEIFS('EmiFact Stationary'!G$4:G$390,'EmiFact Stationary'!$C$4:$C$390,$W120,'EmiFact Stationary'!$A$4:$A$390,$V120),0)</f>
        <v>31.866666666666664</v>
      </c>
      <c r="AN120" s="422">
        <f>IFERROR(AVERAGEIFS('EmiFact Stationary'!H$4:H$390,'EmiFact Stationary'!$C$4:$C$390,$W120,'EmiFact Stationary'!$A$4:$A$390,$V120),0)</f>
        <v>161</v>
      </c>
      <c r="AO120" s="422">
        <f>IFERROR(AVERAGEIFS('EmiFact Stationary'!I$4:I$390,'EmiFact Stationary'!$C$4:$C$390,$W120,'EmiFact Stationary'!$A$4:$A$390,$V120),0)</f>
        <v>30.266666666666666</v>
      </c>
      <c r="AP120" s="422">
        <f>IFERROR(AVERAGEIFS('EmiFact Stationary'!J$4:J$390,'EmiFact Stationary'!$C$4:$C$390,$W120,'EmiFact Stationary'!$A$4:$A$390,$V120),0)</f>
        <v>56.890000000000008</v>
      </c>
      <c r="AQ120" s="422">
        <f>IFERROR(AVERAGEIFS('EmiFact Stationary'!K$4:K$390,'EmiFact Stationary'!$C$4:$C$390,$W120,'EmiFact Stationary'!$A$4:$A$390,$V120),0)</f>
        <v>0.86</v>
      </c>
      <c r="AR120" s="422">
        <f>IFERROR(AVERAGEIFS('EmiFact Stationary'!L$4:L$390,'EmiFact Stationary'!$C$4:$C$390,$W120,'EmiFact Stationary'!$A$4:$A$390,$V120),0)</f>
        <v>0</v>
      </c>
      <c r="AS120" s="422">
        <f>IFERROR(AVERAGEIFS('EmiFact Stationary'!M$4:M$390,'EmiFact Stationary'!$C$4:$C$390,$W120,'EmiFact Stationary'!$A$4:$A$390,$V120),0)</f>
        <v>0.32</v>
      </c>
      <c r="AT120" s="422">
        <f>IFERROR(AVERAGEIFS('EmiFact Stationary'!N$4:N$390,'EmiFact Stationary'!$C$4:$C$390,$W120,'EmiFact Stationary'!$A$4:$A$390,$V120),0)</f>
        <v>0.11666666666666665</v>
      </c>
      <c r="AU120" s="422">
        <f>IFERROR(AVERAGEIFS('EmiFact Stationary'!O$4:O$390,'EmiFact Stationary'!$C$4:$C$390,$W120,'EmiFact Stationary'!$A$4:$A$390,$V120),0)</f>
        <v>0.104</v>
      </c>
      <c r="AV120" s="423">
        <f>IFERROR(AVERAGEIFS('EmiFact Stationary'!P$4:P$390,'EmiFact Stationary'!$C$4:$C$390,$W120,'EmiFact Stationary'!$A$4:$A$390,$V120),0)</f>
        <v>3.0999999999999999E-3</v>
      </c>
      <c r="AW120" s="419">
        <f t="shared" si="7"/>
        <v>-231.90976666666666</v>
      </c>
    </row>
    <row r="121" spans="19:50" ht="12.75" customHeight="1">
      <c r="S121" s="307" t="s">
        <v>890</v>
      </c>
      <c r="T121" s="307"/>
      <c r="U121" s="307">
        <f t="array" ref="U121">INDEX('EmiFact Stationary'!B107:B493,MATCH(Emis!V121&amp;Emis!W121&amp;Emis!X121,'EmiFact Stationary'!A107:A493&amp;'EmiFact Stationary'!C107:C493&amp;'EmiFact Stationary'!D107:D493,0))</f>
        <v>20300</v>
      </c>
      <c r="V121" s="307" t="s">
        <v>776</v>
      </c>
      <c r="W121" s="307" t="s">
        <v>738</v>
      </c>
      <c r="X121" s="307" t="s">
        <v>739</v>
      </c>
      <c r="Y121" s="425">
        <f t="array" ref="Y121">IF($X121="Average value",AK121,INDEX('EmiFact Stationary'!$E$4:$P$390,MATCH($W121&amp;$V121&amp;$X121,'EmiFact Stationary'!$C$4:$C$390&amp;'EmiFact Stationary'!$A$4:$A$390&amp;'EmiFact Stationary'!$D$4:$D$390,0),MATCH(Y$8,'EmiFact Stationary'!$E$2:$P$2,0)))</f>
        <v>0.13</v>
      </c>
      <c r="Z121" s="422">
        <f t="array" ref="Z121">IF($X121="Average value",AL121,INDEX('EmiFact Stationary'!$E$4:$P$390,MATCH($W121&amp;$V121&amp;$X121,'EmiFact Stationary'!$C$4:$C$390&amp;'EmiFact Stationary'!$A$4:$A$390&amp;'EmiFact Stationary'!$D$4:$D$390,0),MATCH(Z$8,'EmiFact Stationary'!$E$2:$P$2,0)))</f>
        <v>71</v>
      </c>
      <c r="AA121" s="422">
        <f t="array" ref="AA121">IF($X121="Average value",AM121,INDEX('EmiFact Stationary'!$E$4:$P$390,MATCH($W121&amp;$V121&amp;$X121,'EmiFact Stationary'!$C$4:$C$390&amp;'EmiFact Stationary'!$A$4:$A$390&amp;'EmiFact Stationary'!$D$4:$D$390,0),MATCH(AA$8,'EmiFact Stationary'!$E$2:$P$2,0)))</f>
        <v>20</v>
      </c>
      <c r="AB121" s="422">
        <f t="array" ref="AB121">IF($X121="Average value",AN121,INDEX('EmiFact Stationary'!$E$4:$P$390,MATCH($W121&amp;$V121&amp;$X121,'EmiFact Stationary'!$C$4:$C$390&amp;'EmiFact Stationary'!$A$4:$A$390&amp;'EmiFact Stationary'!$D$4:$D$390,0),MATCH(AB$8,'EmiFact Stationary'!$E$2:$P$2,0)))</f>
        <v>5</v>
      </c>
      <c r="AC121" s="422">
        <f t="array" ref="AC121">IF($X121="Average value",AO121,INDEX('EmiFact Stationary'!$E$4:$P$390,MATCH($W121&amp;$V121&amp;$X121,'EmiFact Stationary'!$C$4:$C$390&amp;'EmiFact Stationary'!$A$4:$A$390&amp;'EmiFact Stationary'!$D$4:$D$390,0),MATCH(AC$8,'EmiFact Stationary'!$E$2:$P$2,0)))</f>
        <v>40</v>
      </c>
      <c r="AD121" s="422">
        <f t="array" ref="AD121">IF($X121="Average value",AP121,INDEX('EmiFact Stationary'!$E$4:$P$390,MATCH($W121&amp;$V121&amp;$X121,'EmiFact Stationary'!$C$4:$C$390&amp;'EmiFact Stationary'!$A$4:$A$390&amp;'EmiFact Stationary'!$D$4:$D$390,0),MATCH(AD$8,'EmiFact Stationary'!$E$2:$P$2,0)))</f>
        <v>63.1</v>
      </c>
      <c r="AE121" s="422">
        <f t="array" ref="AE121">IF($X121="Average value",AQ121,INDEX('EmiFact Stationary'!$E$4:$P$390,MATCH($W121&amp;$V121&amp;$X121,'EmiFact Stationary'!$C$4:$C$390&amp;'EmiFact Stationary'!$A$4:$A$390&amp;'EmiFact Stationary'!$D$4:$D$390,0),MATCH(AE$8,'EmiFact Stationary'!$E$2:$P$2,0)))</f>
        <v>0.1</v>
      </c>
      <c r="AF121" s="422" t="str">
        <f t="array" ref="AF121">IF($X121="Average value",AR121,INDEX('EmiFact Stationary'!$E$4:$P$390,MATCH($W121&amp;$V121&amp;$X121,'EmiFact Stationary'!$C$4:$C$390&amp;'EmiFact Stationary'!$A$4:$A$390&amp;'EmiFact Stationary'!$D$4:$D$390,0),MATCH(AF$8,'EmiFact Stationary'!$E$2:$P$2,0)))</f>
        <v>-</v>
      </c>
      <c r="AG121" s="422">
        <f t="array" ref="AG121">IF($X121="Average value",AS121,INDEX('EmiFact Stationary'!$E$4:$P$390,MATCH($W121&amp;$V121&amp;$X121,'EmiFact Stationary'!$C$4:$C$390&amp;'EmiFact Stationary'!$A$4:$A$390&amp;'EmiFact Stationary'!$D$4:$D$390,0),MATCH(AG$8,'EmiFact Stationary'!$E$2:$P$2,0)))</f>
        <v>0.2</v>
      </c>
      <c r="AH121" s="422">
        <f t="array" ref="AH121">IF($X121="Average value",AT121,INDEX('EmiFact Stationary'!$E$4:$P$390,MATCH($W121&amp;$V121&amp;$X121,'EmiFact Stationary'!$C$4:$C$390&amp;'EmiFact Stationary'!$A$4:$A$390&amp;'EmiFact Stationary'!$D$4:$D$390,0),MATCH(AH$8,'EmiFact Stationary'!$E$2:$P$2,0)))</f>
        <v>0.2</v>
      </c>
      <c r="AI121" s="422">
        <f t="array" ref="AI121">IF($X121="Average value",AU121,INDEX('EmiFact Stationary'!$E$4:$P$390,MATCH($W121&amp;$V121&amp;$X121,'EmiFact Stationary'!$C$4:$C$390&amp;'EmiFact Stationary'!$A$4:$A$390&amp;'EmiFact Stationary'!$D$4:$D$390,0),MATCH(AI$8,'EmiFact Stationary'!$E$2:$P$2,0)))</f>
        <v>0.2</v>
      </c>
      <c r="AJ121" s="423">
        <f t="array" ref="AJ121">IF($X121="Average value",AV121,INDEX('EmiFact Stationary'!$E$4:$P$390,MATCH($W121&amp;$V121&amp;$X121,'EmiFact Stationary'!$C$4:$C$390&amp;'EmiFact Stationary'!$A$4:$A$390&amp;'EmiFact Stationary'!$D$4:$D$390,0),MATCH(AJ$8,'EmiFact Stationary'!$E$2:$P$2,0)))</f>
        <v>8.0000000000000002E-3</v>
      </c>
      <c r="AK121" s="422">
        <f>IFERROR(AVERAGEIFS('EmiFact Stationary'!E$4:E$390,'EmiFact Stationary'!$C$4:$C$390,$W121,'EmiFact Stationary'!$A$4:$A$390,$V121),0)</f>
        <v>0.13</v>
      </c>
      <c r="AL121" s="422">
        <f>IFERROR(AVERAGEIFS('EmiFact Stationary'!F$4:F$390,'EmiFact Stationary'!$C$4:$C$390,$W121,'EmiFact Stationary'!$A$4:$A$390,$V121),0)</f>
        <v>71</v>
      </c>
      <c r="AM121" s="422">
        <f>IFERROR(AVERAGEIFS('EmiFact Stationary'!G$4:G$390,'EmiFact Stationary'!$C$4:$C$390,$W121,'EmiFact Stationary'!$A$4:$A$390,$V121),0)</f>
        <v>20</v>
      </c>
      <c r="AN121" s="422">
        <f>IFERROR(AVERAGEIFS('EmiFact Stationary'!H$4:H$390,'EmiFact Stationary'!$C$4:$C$390,$W121,'EmiFact Stationary'!$A$4:$A$390,$V121),0)</f>
        <v>5</v>
      </c>
      <c r="AO121" s="422">
        <f>IFERROR(AVERAGEIFS('EmiFact Stationary'!I$4:I$390,'EmiFact Stationary'!$C$4:$C$390,$W121,'EmiFact Stationary'!$A$4:$A$390,$V121),0)</f>
        <v>40</v>
      </c>
      <c r="AP121" s="422">
        <f>IFERROR(AVERAGEIFS('EmiFact Stationary'!J$4:J$390,'EmiFact Stationary'!$C$4:$C$390,$W121,'EmiFact Stationary'!$A$4:$A$390,$V121),0)</f>
        <v>63.1</v>
      </c>
      <c r="AQ121" s="422">
        <f>IFERROR(AVERAGEIFS('EmiFact Stationary'!K$4:K$390,'EmiFact Stationary'!$C$4:$C$390,$W121,'EmiFact Stationary'!$A$4:$A$390,$V121),0)</f>
        <v>0.1</v>
      </c>
      <c r="AR121" s="422">
        <f>IFERROR(AVERAGEIFS('EmiFact Stationary'!L$4:L$390,'EmiFact Stationary'!$C$4:$C$390,$W121,'EmiFact Stationary'!$A$4:$A$390,$V121),0)</f>
        <v>0</v>
      </c>
      <c r="AS121" s="422">
        <f>IFERROR(AVERAGEIFS('EmiFact Stationary'!M$4:M$390,'EmiFact Stationary'!$C$4:$C$390,$W121,'EmiFact Stationary'!$A$4:$A$390,$V121),0)</f>
        <v>0.2</v>
      </c>
      <c r="AT121" s="422">
        <f>IFERROR(AVERAGEIFS('EmiFact Stationary'!N$4:N$390,'EmiFact Stationary'!$C$4:$C$390,$W121,'EmiFact Stationary'!$A$4:$A$390,$V121),0)</f>
        <v>0.2</v>
      </c>
      <c r="AU121" s="422">
        <f>IFERROR(AVERAGEIFS('EmiFact Stationary'!O$4:O$390,'EmiFact Stationary'!$C$4:$C$390,$W121,'EmiFact Stationary'!$A$4:$A$390,$V121),0)</f>
        <v>0.2</v>
      </c>
      <c r="AV121" s="423">
        <f>IFERROR(AVERAGEIFS('EmiFact Stationary'!P$4:P$390,'EmiFact Stationary'!$C$4:$C$390,$W121,'EmiFact Stationary'!$A$4:$A$390,$V121),0)</f>
        <v>8.0000000000000002E-3</v>
      </c>
      <c r="AW121" s="419">
        <f t="shared" si="7"/>
        <v>0</v>
      </c>
    </row>
    <row r="122" spans="19:50" ht="12.75" customHeight="1">
      <c r="S122" s="307" t="s">
        <v>890</v>
      </c>
      <c r="T122" s="307"/>
      <c r="U122" s="307">
        <f t="array" ref="U122">INDEX('EmiFact Stationary'!B108:B494,MATCH(Emis!V122&amp;Emis!W122&amp;Emis!X122,'EmiFact Stationary'!A108:A494&amp;'EmiFact Stationary'!C108:C494&amp;'EmiFact Stationary'!D108:D494,0))</f>
        <v>20300</v>
      </c>
      <c r="V122" s="307" t="s">
        <v>778</v>
      </c>
      <c r="W122" s="307" t="s">
        <v>738</v>
      </c>
      <c r="X122" s="307" t="s">
        <v>739</v>
      </c>
      <c r="Y122" s="425">
        <f t="array" ref="Y122">IF($X122="Average value",AK122,INDEX('EmiFact Stationary'!$E$4:$P$390,MATCH($W122&amp;$V122&amp;$X122,'EmiFact Stationary'!$C$4:$C$390&amp;'EmiFact Stationary'!$A$4:$A$390&amp;'EmiFact Stationary'!$D$4:$D$390,0),MATCH(Y$8,'EmiFact Stationary'!$E$2:$P$2,0)))</f>
        <v>25</v>
      </c>
      <c r="Z122" s="422">
        <f t="array" ref="Z122">IF($X122="Average value",AL122,INDEX('EmiFact Stationary'!$E$4:$P$390,MATCH($W122&amp;$V122&amp;$X122,'EmiFact Stationary'!$C$4:$C$390&amp;'EmiFact Stationary'!$A$4:$A$390&amp;'EmiFact Stationary'!$D$4:$D$390,0),MATCH(Z$8,'EmiFact Stationary'!$E$2:$P$2,0)))</f>
        <v>28</v>
      </c>
      <c r="AA122" s="422">
        <f t="array" ref="AA122">IF($X122="Average value",AM122,INDEX('EmiFact Stationary'!$E$4:$P$390,MATCH($W122&amp;$V122&amp;$X122,'EmiFact Stationary'!$C$4:$C$390&amp;'EmiFact Stationary'!$A$4:$A$390&amp;'EmiFact Stationary'!$D$4:$D$390,0),MATCH(AA$8,'EmiFact Stationary'!$E$2:$P$2,0)))</f>
        <v>2</v>
      </c>
      <c r="AB122" s="422">
        <f t="array" ref="AB122">IF($X122="Average value",AN122,INDEX('EmiFact Stationary'!$E$4:$P$390,MATCH($W122&amp;$V122&amp;$X122,'EmiFact Stationary'!$C$4:$C$390&amp;'EmiFact Stationary'!$A$4:$A$390&amp;'EmiFact Stationary'!$D$4:$D$390,0),MATCH(AB$8,'EmiFact Stationary'!$E$2:$P$2,0)))</f>
        <v>5</v>
      </c>
      <c r="AC122" s="422">
        <f t="array" ref="AC122">IF($X122="Average value",AO122,INDEX('EmiFact Stationary'!$E$4:$P$390,MATCH($W122&amp;$V122&amp;$X122,'EmiFact Stationary'!$C$4:$C$390&amp;'EmiFact Stationary'!$A$4:$A$390&amp;'EmiFact Stationary'!$D$4:$D$390,0),MATCH(AC$8,'EmiFact Stationary'!$E$2:$P$2,0)))</f>
        <v>36</v>
      </c>
      <c r="AD122" s="422">
        <f t="array" ref="AD122">IF($X122="Average value",AP122,INDEX('EmiFact Stationary'!$E$4:$P$390,MATCH($W122&amp;$V122&amp;$X122,'EmiFact Stationary'!$C$4:$C$390&amp;'EmiFact Stationary'!$A$4:$A$390&amp;'EmiFact Stationary'!$D$4:$D$390,0),MATCH(AD$8,'EmiFact Stationary'!$E$2:$P$2,0)))</f>
        <v>84.1</v>
      </c>
      <c r="AE122" s="422">
        <f t="array" ref="AE122">IF($X122="Average value",AQ122,INDEX('EmiFact Stationary'!$E$4:$P$390,MATCH($W122&amp;$V122&amp;$X122,'EmiFact Stationary'!$C$4:$C$390&amp;'EmiFact Stationary'!$A$4:$A$390&amp;'EmiFact Stationary'!$D$4:$D$390,0),MATCH(AE$8,'EmiFact Stationary'!$E$2:$P$2,0)))</f>
        <v>0.1</v>
      </c>
      <c r="AF122" s="422" t="str">
        <f t="array" ref="AF122">IF($X122="Average value",AR122,INDEX('EmiFact Stationary'!$E$4:$P$390,MATCH($W122&amp;$V122&amp;$X122,'EmiFact Stationary'!$C$4:$C$390&amp;'EmiFact Stationary'!$A$4:$A$390&amp;'EmiFact Stationary'!$D$4:$D$390,0),MATCH(AF$8,'EmiFact Stationary'!$E$2:$P$2,0)))</f>
        <v>-</v>
      </c>
      <c r="AG122" s="422">
        <f t="array" ref="AG122">IF($X122="Average value",AS122,INDEX('EmiFact Stationary'!$E$4:$P$390,MATCH($W122&amp;$V122&amp;$X122,'EmiFact Stationary'!$C$4:$C$390&amp;'EmiFact Stationary'!$A$4:$A$390&amp;'EmiFact Stationary'!$D$4:$D$390,0),MATCH(AG$8,'EmiFact Stationary'!$E$2:$P$2,0)))</f>
        <v>1.5</v>
      </c>
      <c r="AH122" s="422">
        <f t="array" ref="AH122">IF($X122="Average value",AT122,INDEX('EmiFact Stationary'!$E$4:$P$390,MATCH($W122&amp;$V122&amp;$X122,'EmiFact Stationary'!$C$4:$C$390&amp;'EmiFact Stationary'!$A$4:$A$390&amp;'EmiFact Stationary'!$D$4:$D$390,0),MATCH(AH$8,'EmiFact Stationary'!$E$2:$P$2,0)))</f>
        <v>1.5</v>
      </c>
      <c r="AI122" s="422">
        <f t="array" ref="AI122">IF($X122="Average value",AU122,INDEX('EmiFact Stationary'!$E$4:$P$390,MATCH($W122&amp;$V122&amp;$X122,'EmiFact Stationary'!$C$4:$C$390&amp;'EmiFact Stationary'!$A$4:$A$390&amp;'EmiFact Stationary'!$D$4:$D$390,0),MATCH(AI$8,'EmiFact Stationary'!$E$2:$P$2,0)))</f>
        <v>1.5</v>
      </c>
      <c r="AJ122" s="423">
        <f t="array" ref="AJ122">IF($X122="Average value",AV122,INDEX('EmiFact Stationary'!$E$4:$P$390,MATCH($W122&amp;$V122&amp;$X122,'EmiFact Stationary'!$C$4:$C$390&amp;'EmiFact Stationary'!$A$4:$A$390&amp;'EmiFact Stationary'!$D$4:$D$390,0),MATCH(AJ$8,'EmiFact Stationary'!$E$2:$P$2,0)))</f>
        <v>0.42</v>
      </c>
      <c r="AK122" s="422">
        <f>IFERROR(AVERAGEIFS('EmiFact Stationary'!E$4:E$390,'EmiFact Stationary'!$C$4:$C$390,$W122,'EmiFact Stationary'!$A$4:$A$390,$V122),0)</f>
        <v>21.133333333333336</v>
      </c>
      <c r="AL122" s="422">
        <f>IFERROR(AVERAGEIFS('EmiFact Stationary'!F$4:F$390,'EmiFact Stationary'!$C$4:$C$390,$W122,'EmiFact Stationary'!$A$4:$A$390,$V122),0)</f>
        <v>144</v>
      </c>
      <c r="AM122" s="422">
        <f>IFERROR(AVERAGEIFS('EmiFact Stationary'!G$4:G$390,'EmiFact Stationary'!$C$4:$C$390,$W122,'EmiFact Stationary'!$A$4:$A$390,$V122),0)</f>
        <v>7.333333333333333</v>
      </c>
      <c r="AN122" s="422">
        <f>IFERROR(AVERAGEIFS('EmiFact Stationary'!H$4:H$390,'EmiFact Stationary'!$C$4:$C$390,$W122,'EmiFact Stationary'!$A$4:$A$390,$V122),0)</f>
        <v>291</v>
      </c>
      <c r="AO122" s="422">
        <f>IFERROR(AVERAGEIFS('EmiFact Stationary'!I$4:I$390,'EmiFact Stationary'!$C$4:$C$390,$W122,'EmiFact Stationary'!$A$4:$A$390,$V122),0)</f>
        <v>218.66666666666666</v>
      </c>
      <c r="AP122" s="422">
        <f>IFERROR(AVERAGEIFS('EmiFact Stationary'!J$4:J$390,'EmiFact Stationary'!$C$4:$C$390,$W122,'EmiFact Stationary'!$A$4:$A$390,$V122),0)</f>
        <v>84.1</v>
      </c>
      <c r="AQ122" s="422">
        <f>IFERROR(AVERAGEIFS('EmiFact Stationary'!K$4:K$390,'EmiFact Stationary'!$C$4:$C$390,$W122,'EmiFact Stationary'!$A$4:$A$390,$V122),0)</f>
        <v>1.1000000000000001</v>
      </c>
      <c r="AR122" s="422">
        <f>IFERROR(AVERAGEIFS('EmiFact Stationary'!L$4:L$390,'EmiFact Stationary'!$C$4:$C$390,$W122,'EmiFact Stationary'!$A$4:$A$390,$V122),0)</f>
        <v>0</v>
      </c>
      <c r="AS122" s="422">
        <f>IFERROR(AVERAGEIFS('EmiFact Stationary'!M$4:M$390,'EmiFact Stationary'!$C$4:$C$390,$W122,'EmiFact Stationary'!$A$4:$A$390,$V122),0)</f>
        <v>2.2533333333333334</v>
      </c>
      <c r="AT122" s="422">
        <f>IFERROR(AVERAGEIFS('EmiFact Stationary'!N$4:N$390,'EmiFact Stationary'!$C$4:$C$390,$W122,'EmiFact Stationary'!$A$4:$A$390,$V122),0)</f>
        <v>0.80066666666666675</v>
      </c>
      <c r="AU122" s="422">
        <f>IFERROR(AVERAGEIFS('EmiFact Stationary'!O$4:O$390,'EmiFact Stationary'!$C$4:$C$390,$W122,'EmiFact Stationary'!$A$4:$A$390,$V122),0)</f>
        <v>0.63733333333333331</v>
      </c>
      <c r="AV122" s="423">
        <f>IFERROR(AVERAGEIFS('EmiFact Stationary'!P$4:P$390,'EmiFact Stationary'!$C$4:$C$390,$W122,'EmiFact Stationary'!$A$4:$A$390,$V122),0)</f>
        <v>0.16149266666666667</v>
      </c>
      <c r="AW122" s="419">
        <f t="shared" si="7"/>
        <v>-586.0661593333333</v>
      </c>
    </row>
    <row r="123" spans="19:50" ht="12.75" customHeight="1">
      <c r="S123" s="307" t="s">
        <v>890</v>
      </c>
      <c r="T123" s="307"/>
      <c r="U123" s="307">
        <f t="array" ref="U123">INDEX('EmiFact Stationary'!B109:B495,MATCH(Emis!V123&amp;Emis!W123&amp;Emis!X123,'EmiFact Stationary'!A109:A495&amp;'EmiFact Stationary'!C109:C495&amp;'EmiFact Stationary'!D109:D495,0))</f>
        <v>20300</v>
      </c>
      <c r="V123" s="307" t="s">
        <v>780</v>
      </c>
      <c r="W123" s="307" t="s">
        <v>738</v>
      </c>
      <c r="X123" s="307" t="s">
        <v>739</v>
      </c>
      <c r="Y123" s="425">
        <f t="array" ref="Y123">IF($X123="Average value",AK123,INDEX('EmiFact Stationary'!$E$4:$P$390,MATCH($W123&amp;$V123&amp;$X123,'EmiFact Stationary'!$C$4:$C$390&amp;'EmiFact Stationary'!$A$4:$A$390&amp;'EmiFact Stationary'!$D$4:$D$390,0),MATCH(Y$8,'EmiFact Stationary'!$E$2:$P$2,0)))</f>
        <v>0.43</v>
      </c>
      <c r="Z123" s="422">
        <f t="array" ref="Z123">IF($X123="Average value",AL123,INDEX('EmiFact Stationary'!$E$4:$P$390,MATCH($W123&amp;$V123&amp;$X123,'EmiFact Stationary'!$C$4:$C$390&amp;'EmiFact Stationary'!$A$4:$A$390&amp;'EmiFact Stationary'!$D$4:$D$390,0),MATCH(Z$8,'EmiFact Stationary'!$E$2:$P$2,0)))</f>
        <v>32.020000000000003</v>
      </c>
      <c r="AA123" s="422">
        <f t="array" ref="AA123">IF($X123="Average value",AM123,INDEX('EmiFact Stationary'!$E$4:$P$390,MATCH($W123&amp;$V123&amp;$X123,'EmiFact Stationary'!$C$4:$C$390&amp;'EmiFact Stationary'!$A$4:$A$390&amp;'EmiFact Stationary'!$D$4:$D$390,0),MATCH(AA$8,'EmiFact Stationary'!$E$2:$P$2,0)))</f>
        <v>2</v>
      </c>
      <c r="AB123" s="422">
        <f t="array" ref="AB123">IF($X123="Average value",AN123,INDEX('EmiFact Stationary'!$E$4:$P$390,MATCH($W123&amp;$V123&amp;$X123,'EmiFact Stationary'!$C$4:$C$390&amp;'EmiFact Stationary'!$A$4:$A$390&amp;'EmiFact Stationary'!$D$4:$D$390,0),MATCH(AB$8,'EmiFact Stationary'!$E$2:$P$2,0)))</f>
        <v>1</v>
      </c>
      <c r="AC123" s="422">
        <f t="array" ref="AC123">IF($X123="Average value",AO123,INDEX('EmiFact Stationary'!$E$4:$P$390,MATCH($W123&amp;$V123&amp;$X123,'EmiFact Stationary'!$C$4:$C$390&amp;'EmiFact Stationary'!$A$4:$A$390&amp;'EmiFact Stationary'!$D$4:$D$390,0),MATCH(AC$8,'EmiFact Stationary'!$E$2:$P$2,0)))</f>
        <v>28</v>
      </c>
      <c r="AD123" s="422">
        <f t="array" ref="AD123">IF($X123="Average value",AP123,INDEX('EmiFact Stationary'!$E$4:$P$390,MATCH($W123&amp;$V123&amp;$X123,'EmiFact Stationary'!$C$4:$C$390&amp;'EmiFact Stationary'!$A$4:$A$390&amp;'EmiFact Stationary'!$D$4:$D$390,0),MATCH(AD$8,'EmiFact Stationary'!$E$2:$P$2,0)))</f>
        <v>55.55</v>
      </c>
      <c r="AE123" s="422">
        <f t="array" ref="AE123">IF($X123="Average value",AQ123,INDEX('EmiFact Stationary'!$E$4:$P$390,MATCH($W123&amp;$V123&amp;$X123,'EmiFact Stationary'!$C$4:$C$390&amp;'EmiFact Stationary'!$A$4:$A$390&amp;'EmiFact Stationary'!$D$4:$D$390,0),MATCH(AE$8,'EmiFact Stationary'!$E$2:$P$2,0)))</f>
        <v>1</v>
      </c>
      <c r="AF123" s="422" t="str">
        <f t="array" ref="AF123">IF($X123="Average value",AR123,INDEX('EmiFact Stationary'!$E$4:$P$390,MATCH($W123&amp;$V123&amp;$X123,'EmiFact Stationary'!$C$4:$C$390&amp;'EmiFact Stationary'!$A$4:$A$390&amp;'EmiFact Stationary'!$D$4:$D$390,0),MATCH(AF$8,'EmiFact Stationary'!$E$2:$P$2,0)))</f>
        <v>-</v>
      </c>
      <c r="AG123" s="422">
        <f t="array" ref="AG123">IF($X123="Average value",AS123,INDEX('EmiFact Stationary'!$E$4:$P$390,MATCH($W123&amp;$V123&amp;$X123,'EmiFact Stationary'!$C$4:$C$390&amp;'EmiFact Stationary'!$A$4:$A$390&amp;'EmiFact Stationary'!$D$4:$D$390,0),MATCH(AG$8,'EmiFact Stationary'!$E$2:$P$2,0)))</f>
        <v>0.1</v>
      </c>
      <c r="AH123" s="422">
        <f t="array" ref="AH123">IF($X123="Average value",AT123,INDEX('EmiFact Stationary'!$E$4:$P$390,MATCH($W123&amp;$V123&amp;$X123,'EmiFact Stationary'!$C$4:$C$390&amp;'EmiFact Stationary'!$A$4:$A$390&amp;'EmiFact Stationary'!$D$4:$D$390,0),MATCH(AH$8,'EmiFact Stationary'!$E$2:$P$2,0)))</f>
        <v>0.1</v>
      </c>
      <c r="AI123" s="422">
        <f t="array" ref="AI123">IF($X123="Average value",AU123,INDEX('EmiFact Stationary'!$E$4:$P$390,MATCH($W123&amp;$V123&amp;$X123,'EmiFact Stationary'!$C$4:$C$390&amp;'EmiFact Stationary'!$A$4:$A$390&amp;'EmiFact Stationary'!$D$4:$D$390,0),MATCH(AI$8,'EmiFact Stationary'!$E$2:$P$2,0)))</f>
        <v>0.1</v>
      </c>
      <c r="AJ123" s="423">
        <f t="array" ref="AJ123">IF($X123="Average value",AV123,INDEX('EmiFact Stationary'!$E$4:$P$390,MATCH($W123&amp;$V123&amp;$X123,'EmiFact Stationary'!$C$4:$C$390&amp;'EmiFact Stationary'!$A$4:$A$390&amp;'EmiFact Stationary'!$D$4:$D$390,0),MATCH(AJ$8,'EmiFact Stationary'!$E$2:$P$2,0)))</f>
        <v>4.0000000000000001E-3</v>
      </c>
      <c r="AK123" s="422">
        <f>IFERROR(AVERAGEIFS('EmiFact Stationary'!E$4:E$390,'EmiFact Stationary'!$C$4:$C$390,$W123,'EmiFact Stationary'!$A$4:$A$390,$V123),0)</f>
        <v>0.45333333333333331</v>
      </c>
      <c r="AL123" s="422">
        <f>IFERROR(AVERAGEIFS('EmiFact Stationary'!F$4:F$390,'EmiFact Stationary'!$C$4:$C$390,$W123,'EmiFact Stationary'!$A$4:$A$390,$V123),0)</f>
        <v>71.673333333333332</v>
      </c>
      <c r="AM123" s="422">
        <f>IFERROR(AVERAGEIFS('EmiFact Stationary'!G$4:G$390,'EmiFact Stationary'!$C$4:$C$390,$W123,'EmiFact Stationary'!$A$4:$A$390,$V123),0)</f>
        <v>31.866666666666664</v>
      </c>
      <c r="AN123" s="422">
        <f>IFERROR(AVERAGEIFS('EmiFact Stationary'!H$4:H$390,'EmiFact Stationary'!$C$4:$C$390,$W123,'EmiFact Stationary'!$A$4:$A$390,$V123),0)</f>
        <v>161</v>
      </c>
      <c r="AO123" s="422">
        <f>IFERROR(AVERAGEIFS('EmiFact Stationary'!I$4:I$390,'EmiFact Stationary'!$C$4:$C$390,$W123,'EmiFact Stationary'!$A$4:$A$390,$V123),0)</f>
        <v>30.266666666666666</v>
      </c>
      <c r="AP123" s="422">
        <f>IFERROR(AVERAGEIFS('EmiFact Stationary'!J$4:J$390,'EmiFact Stationary'!$C$4:$C$390,$W123,'EmiFact Stationary'!$A$4:$A$390,$V123),0)</f>
        <v>55.54999999999999</v>
      </c>
      <c r="AQ123" s="422">
        <f>IFERROR(AVERAGEIFS('EmiFact Stationary'!K$4:K$390,'EmiFact Stationary'!$C$4:$C$390,$W123,'EmiFact Stationary'!$A$4:$A$390,$V123),0)</f>
        <v>0.86</v>
      </c>
      <c r="AR123" s="422">
        <f>IFERROR(AVERAGEIFS('EmiFact Stationary'!L$4:L$390,'EmiFact Stationary'!$C$4:$C$390,$W123,'EmiFact Stationary'!$A$4:$A$390,$V123),0)</f>
        <v>0</v>
      </c>
      <c r="AS123" s="422">
        <f>IFERROR(AVERAGEIFS('EmiFact Stationary'!M$4:M$390,'EmiFact Stationary'!$C$4:$C$390,$W123,'EmiFact Stationary'!$A$4:$A$390,$V123),0)</f>
        <v>0.32</v>
      </c>
      <c r="AT123" s="422">
        <f>IFERROR(AVERAGEIFS('EmiFact Stationary'!N$4:N$390,'EmiFact Stationary'!$C$4:$C$390,$W123,'EmiFact Stationary'!$A$4:$A$390,$V123),0)</f>
        <v>0.11666666666666665</v>
      </c>
      <c r="AU123" s="422">
        <f>IFERROR(AVERAGEIFS('EmiFact Stationary'!O$4:O$390,'EmiFact Stationary'!$C$4:$C$390,$W123,'EmiFact Stationary'!$A$4:$A$390,$V123),0)</f>
        <v>0.104</v>
      </c>
      <c r="AV123" s="423">
        <f>IFERROR(AVERAGEIFS('EmiFact Stationary'!P$4:P$390,'EmiFact Stationary'!$C$4:$C$390,$W123,'EmiFact Stationary'!$A$4:$A$390,$V123),0)</f>
        <v>3.0999999999999999E-3</v>
      </c>
      <c r="AW123" s="419">
        <f t="shared" si="7"/>
        <v>-231.90976666666671</v>
      </c>
    </row>
    <row r="124" spans="19:50" ht="12.75" customHeight="1">
      <c r="S124" s="307" t="s">
        <v>903</v>
      </c>
      <c r="T124" s="307" t="s">
        <v>895</v>
      </c>
      <c r="U124" s="307">
        <f t="array" ref="U124">INDEX('EmiFact Stationary'!B110:B496,MATCH(Emis!V124&amp;Emis!W124&amp;Emis!X124,'EmiFact Stationary'!A110:A496&amp;'EmiFact Stationary'!C110:C496&amp;'EmiFact Stationary'!D110:D496,0))</f>
        <v>20200</v>
      </c>
      <c r="V124" s="307" t="s">
        <v>764</v>
      </c>
      <c r="W124" s="307" t="s">
        <v>737</v>
      </c>
      <c r="X124" s="307" t="s">
        <v>737</v>
      </c>
      <c r="Y124" s="425">
        <f t="array" ref="Y124">IF($X124="Average value",AK124,INDEX('EmiFact Stationary'!$E$4:$P$390,MATCH($W124&amp;$V124&amp;$X124,'EmiFact Stationary'!$C$4:$C$390&amp;'EmiFact Stationary'!$A$4:$A$390&amp;'EmiFact Stationary'!$D$4:$D$390,0),MATCH(Y$8,'EmiFact Stationary'!$E$2:$P$2,0)))</f>
        <v>115</v>
      </c>
      <c r="Z124" s="422">
        <f t="array" ref="Z124">IF($X124="Average value",AL124,INDEX('EmiFact Stationary'!$E$4:$P$390,MATCH($W124&amp;$V124&amp;$X124,'EmiFact Stationary'!$C$4:$C$390&amp;'EmiFact Stationary'!$A$4:$A$390&amp;'EmiFact Stationary'!$D$4:$D$390,0),MATCH(Z$8,'EmiFact Stationary'!$E$2:$P$2,0)))</f>
        <v>154</v>
      </c>
      <c r="AA124" s="422">
        <f t="array" ref="AA124">IF($X124="Average value",AM124,INDEX('EmiFact Stationary'!$E$4:$P$390,MATCH($W124&amp;$V124&amp;$X124,'EmiFact Stationary'!$C$4:$C$390&amp;'EmiFact Stationary'!$A$4:$A$390&amp;'EmiFact Stationary'!$D$4:$D$390,0),MATCH(AA$8,'EmiFact Stationary'!$E$2:$P$2,0)))</f>
        <v>600</v>
      </c>
      <c r="AB124" s="422">
        <f t="array" ref="AB124">IF($X124="Average value",AN124,INDEX('EmiFact Stationary'!$E$4:$P$390,MATCH($W124&amp;$V124&amp;$X124,'EmiFact Stationary'!$C$4:$C$390&amp;'EmiFact Stationary'!$A$4:$A$390&amp;'EmiFact Stationary'!$D$4:$D$390,0),MATCH(AB$8,'EmiFact Stationary'!$E$2:$P$2,0)))</f>
        <v>300</v>
      </c>
      <c r="AC124" s="422">
        <f t="array" ref="AC124">IF($X124="Average value",AO124,INDEX('EmiFact Stationary'!$E$4:$P$390,MATCH($W124&amp;$V124&amp;$X124,'EmiFact Stationary'!$C$4:$C$390&amp;'EmiFact Stationary'!$A$4:$A$390&amp;'EmiFact Stationary'!$D$4:$D$390,0),MATCH(AC$8,'EmiFact Stationary'!$E$2:$P$2,0)))</f>
        <v>2000</v>
      </c>
      <c r="AD124" s="422">
        <f t="array" ref="AD124">IF($X124="Average value",AP124,INDEX('EmiFact Stationary'!$E$4:$P$390,MATCH($W124&amp;$V124&amp;$X124,'EmiFact Stationary'!$C$4:$C$390&amp;'EmiFact Stationary'!$A$4:$A$390&amp;'EmiFact Stationary'!$D$4:$D$390,0),MATCH(AD$8,'EmiFact Stationary'!$E$2:$P$2,0)))</f>
        <v>100</v>
      </c>
      <c r="AE124" s="422">
        <f t="array" ref="AE124">IF($X124="Average value",AQ124,INDEX('EmiFact Stationary'!$E$4:$P$390,MATCH($W124&amp;$V124&amp;$X124,'EmiFact Stationary'!$C$4:$C$390&amp;'EmiFact Stationary'!$A$4:$A$390&amp;'EmiFact Stationary'!$D$4:$D$390,0),MATCH(AE$8,'EmiFact Stationary'!$E$2:$P$2,0)))</f>
        <v>4</v>
      </c>
      <c r="AF124" s="422">
        <f t="array" ref="AF124">IF($X124="Average value",AR124,INDEX('EmiFact Stationary'!$E$4:$P$390,MATCH($W124&amp;$V124&amp;$X124,'EmiFact Stationary'!$C$4:$C$390&amp;'EmiFact Stationary'!$A$4:$A$390&amp;'EmiFact Stationary'!$D$4:$D$390,0),MATCH(AF$8,'EmiFact Stationary'!$E$2:$P$2,0)))</f>
        <v>70</v>
      </c>
      <c r="AG124" s="422">
        <f t="array" ref="AG124">IF($X124="Average value",AS124,INDEX('EmiFact Stationary'!$E$4:$P$390,MATCH($W124&amp;$V124&amp;$X124,'EmiFact Stationary'!$C$4:$C$390&amp;'EmiFact Stationary'!$A$4:$A$390&amp;'EmiFact Stationary'!$D$4:$D$390,0),MATCH(AG$8,'EmiFact Stationary'!$E$2:$P$2,0)))</f>
        <v>433</v>
      </c>
      <c r="AH124" s="422">
        <f t="array" ref="AH124">IF($X124="Average value",AT124,INDEX('EmiFact Stationary'!$E$4:$P$390,MATCH($W124&amp;$V124&amp;$X124,'EmiFact Stationary'!$C$4:$C$390&amp;'EmiFact Stationary'!$A$4:$A$390&amp;'EmiFact Stationary'!$D$4:$D$390,0),MATCH(AH$8,'EmiFact Stationary'!$E$2:$P$2,0)))</f>
        <v>433</v>
      </c>
      <c r="AI124" s="422">
        <f t="array" ref="AI124">IF($X124="Average value",AU124,INDEX('EmiFact Stationary'!$E$4:$P$390,MATCH($W124&amp;$V124&amp;$X124,'EmiFact Stationary'!$C$4:$C$390&amp;'EmiFact Stationary'!$A$4:$A$390&amp;'EmiFact Stationary'!$D$4:$D$390,0),MATCH(AI$8,'EmiFact Stationary'!$E$2:$P$2,0)))</f>
        <v>433</v>
      </c>
      <c r="AJ124" s="423">
        <f t="array" ref="AJ124">IF($X124="Average value",AV124,INDEX('EmiFact Stationary'!$E$4:$P$390,MATCH($W124&amp;$V124&amp;$X124,'EmiFact Stationary'!$C$4:$C$390&amp;'EmiFact Stationary'!$A$4:$A$390&amp;'EmiFact Stationary'!$D$4:$D$390,0),MATCH(AJ$8,'EmiFact Stationary'!$E$2:$P$2,0)))</f>
        <v>121</v>
      </c>
      <c r="AK124" s="422">
        <f>IFERROR(AVERAGEIFS('EmiFact Stationary'!E$4:E$390,'EmiFact Stationary'!$C$4:$C$390,$W124,'EmiFact Stationary'!$A$4:$A$390,$V124),0)</f>
        <v>115</v>
      </c>
      <c r="AL124" s="422">
        <f>IFERROR(AVERAGEIFS('EmiFact Stationary'!F$4:F$390,'EmiFact Stationary'!$C$4:$C$390,$W124,'EmiFact Stationary'!$A$4:$A$390,$V124),0)</f>
        <v>154</v>
      </c>
      <c r="AM124" s="422">
        <f>IFERROR(AVERAGEIFS('EmiFact Stationary'!G$4:G$390,'EmiFact Stationary'!$C$4:$C$390,$W124,'EmiFact Stationary'!$A$4:$A$390,$V124),0)</f>
        <v>600</v>
      </c>
      <c r="AN124" s="422">
        <f>IFERROR(AVERAGEIFS('EmiFact Stationary'!H$4:H$390,'EmiFact Stationary'!$C$4:$C$390,$W124,'EmiFact Stationary'!$A$4:$A$390,$V124),0)</f>
        <v>300</v>
      </c>
      <c r="AO124" s="422">
        <f>IFERROR(AVERAGEIFS('EmiFact Stationary'!I$4:I$390,'EmiFact Stationary'!$C$4:$C$390,$W124,'EmiFact Stationary'!$A$4:$A$390,$V124),0)</f>
        <v>2000</v>
      </c>
      <c r="AP124" s="422">
        <f>IFERROR(AVERAGEIFS('EmiFact Stationary'!J$4:J$390,'EmiFact Stationary'!$C$4:$C$390,$W124,'EmiFact Stationary'!$A$4:$A$390,$V124),0)</f>
        <v>100</v>
      </c>
      <c r="AQ124" s="422">
        <f>IFERROR(AVERAGEIFS('EmiFact Stationary'!K$4:K$390,'EmiFact Stationary'!$C$4:$C$390,$W124,'EmiFact Stationary'!$A$4:$A$390,$V124),0)</f>
        <v>4</v>
      </c>
      <c r="AR124" s="422">
        <f>IFERROR(AVERAGEIFS('EmiFact Stationary'!L$4:L$390,'EmiFact Stationary'!$C$4:$C$390,$W124,'EmiFact Stationary'!$A$4:$A$390,$V124),0)</f>
        <v>70</v>
      </c>
      <c r="AS124" s="422">
        <f>IFERROR(AVERAGEIFS('EmiFact Stationary'!M$4:M$390,'EmiFact Stationary'!$C$4:$C$390,$W124,'EmiFact Stationary'!$A$4:$A$390,$V124),0)</f>
        <v>433</v>
      </c>
      <c r="AT124" s="422">
        <f>IFERROR(AVERAGEIFS('EmiFact Stationary'!N$4:N$390,'EmiFact Stationary'!$C$4:$C$390,$W124,'EmiFact Stationary'!$A$4:$A$390,$V124),0)</f>
        <v>433</v>
      </c>
      <c r="AU124" s="422">
        <f>IFERROR(AVERAGEIFS('EmiFact Stationary'!O$4:O$390,'EmiFact Stationary'!$C$4:$C$390,$W124,'EmiFact Stationary'!$A$4:$A$390,$V124),0)</f>
        <v>433</v>
      </c>
      <c r="AV124" s="423">
        <f>IFERROR(AVERAGEIFS('EmiFact Stationary'!P$4:P$390,'EmiFact Stationary'!$C$4:$C$390,$W124,'EmiFact Stationary'!$A$4:$A$390,$V124),0)</f>
        <v>121</v>
      </c>
      <c r="AW124" s="419">
        <f t="shared" si="7"/>
        <v>0</v>
      </c>
    </row>
    <row r="125" spans="19:50" ht="12.75" customHeight="1">
      <c r="S125" s="307" t="s">
        <v>903</v>
      </c>
      <c r="T125" s="307" t="s">
        <v>896</v>
      </c>
      <c r="U125" s="307">
        <f t="array" ref="U125">INDEX('EmiFact Stationary'!B111:B497,MATCH(Emis!V125&amp;Emis!W125&amp;Emis!X125,'EmiFact Stationary'!A111:A497&amp;'EmiFact Stationary'!C111:C497&amp;'EmiFact Stationary'!D111:D497,0))</f>
        <v>20200</v>
      </c>
      <c r="V125" s="307" t="s">
        <v>765</v>
      </c>
      <c r="W125" s="307" t="s">
        <v>737</v>
      </c>
      <c r="X125" s="307" t="s">
        <v>737</v>
      </c>
      <c r="Y125" s="425">
        <f t="array" ref="Y125">IF($X125="Average value",AK125,INDEX('EmiFact Stationary'!$E$4:$P$390,MATCH($W125&amp;$V125&amp;$X125,'EmiFact Stationary'!$C$4:$C$390&amp;'EmiFact Stationary'!$A$4:$A$390&amp;'EmiFact Stationary'!$D$4:$D$390,0),MATCH(Y$8,'EmiFact Stationary'!$E$2:$P$2,0)))</f>
        <v>344</v>
      </c>
      <c r="Z125" s="422">
        <f t="array" ref="Z125">IF($X125="Average value",AL125,INDEX('EmiFact Stationary'!$E$4:$P$390,MATCH($W125&amp;$V125&amp;$X125,'EmiFact Stationary'!$C$4:$C$390&amp;'EmiFact Stationary'!$A$4:$A$390&amp;'EmiFact Stationary'!$D$4:$D$390,0),MATCH(Z$8,'EmiFact Stationary'!$E$2:$P$2,0)))</f>
        <v>142</v>
      </c>
      <c r="AA125" s="422">
        <f t="array" ref="AA125">IF($X125="Average value",AM125,INDEX('EmiFact Stationary'!$E$4:$P$390,MATCH($W125&amp;$V125&amp;$X125,'EmiFact Stationary'!$C$4:$C$390&amp;'EmiFact Stationary'!$A$4:$A$390&amp;'EmiFact Stationary'!$D$4:$D$390,0),MATCH(AA$8,'EmiFact Stationary'!$E$2:$P$2,0)))</f>
        <v>20</v>
      </c>
      <c r="AB125" s="422">
        <f t="array" ref="AB125">IF($X125="Average value",AN125,INDEX('EmiFact Stationary'!$E$4:$P$390,MATCH($W125&amp;$V125&amp;$X125,'EmiFact Stationary'!$C$4:$C$390&amp;'EmiFact Stationary'!$A$4:$A$390&amp;'EmiFact Stationary'!$D$4:$D$390,0),MATCH(AB$8,'EmiFact Stationary'!$E$2:$P$2,0)))</f>
        <v>1.4</v>
      </c>
      <c r="AC125" s="422">
        <f t="array" ref="AC125">IF($X125="Average value",AO125,INDEX('EmiFact Stationary'!$E$4:$P$390,MATCH($W125&amp;$V125&amp;$X125,'EmiFact Stationary'!$C$4:$C$390&amp;'EmiFact Stationary'!$A$4:$A$390&amp;'EmiFact Stationary'!$D$4:$D$390,0),MATCH(AC$8,'EmiFact Stationary'!$E$2:$P$2,0)))</f>
        <v>57</v>
      </c>
      <c r="AD125" s="422">
        <f t="array" ref="AD125">IF($X125="Average value",AP125,INDEX('EmiFact Stationary'!$E$4:$P$390,MATCH($W125&amp;$V125&amp;$X125,'EmiFact Stationary'!$C$4:$C$390&amp;'EmiFact Stationary'!$A$4:$A$390&amp;'EmiFact Stationary'!$D$4:$D$390,0),MATCH(AD$8,'EmiFact Stationary'!$E$2:$P$2,0)))</f>
        <v>79.42</v>
      </c>
      <c r="AE125" s="422">
        <f t="array" ref="AE125">IF($X125="Average value",AQ125,INDEX('EmiFact Stationary'!$E$4:$P$390,MATCH($W125&amp;$V125&amp;$X125,'EmiFact Stationary'!$C$4:$C$390&amp;'EmiFact Stationary'!$A$4:$A$390&amp;'EmiFact Stationary'!$D$4:$D$390,0),MATCH(AE$8,'EmiFact Stationary'!$E$2:$P$2,0)))</f>
        <v>0.6</v>
      </c>
      <c r="AF125" s="422" t="str">
        <f t="array" ref="AF125">IF($X125="Average value",AR125,INDEX('EmiFact Stationary'!$E$4:$P$390,MATCH($W125&amp;$V125&amp;$X125,'EmiFact Stationary'!$C$4:$C$390&amp;'EmiFact Stationary'!$A$4:$A$390&amp;'EmiFact Stationary'!$D$4:$D$390,0),MATCH(AF$8,'EmiFact Stationary'!$E$2:$P$2,0)))</f>
        <v>-</v>
      </c>
      <c r="AG125" s="422">
        <f t="array" ref="AG125">IF($X125="Average value",AS125,INDEX('EmiFact Stationary'!$E$4:$P$390,MATCH($W125&amp;$V125&amp;$X125,'EmiFact Stationary'!$C$4:$C$390&amp;'EmiFact Stationary'!$A$4:$A$390&amp;'EmiFact Stationary'!$D$4:$D$390,0),MATCH(AG$8,'EmiFact Stationary'!$E$2:$P$2,0)))</f>
        <v>14</v>
      </c>
      <c r="AH125" s="422">
        <f t="array" ref="AH125">IF($X125="Average value",AT125,INDEX('EmiFact Stationary'!$E$4:$P$390,MATCH($W125&amp;$V125&amp;$X125,'EmiFact Stationary'!$C$4:$C$390&amp;'EmiFact Stationary'!$A$4:$A$390&amp;'EmiFact Stationary'!$D$4:$D$390,0),MATCH(AH$8,'EmiFact Stationary'!$E$2:$P$2,0)))</f>
        <v>10.5</v>
      </c>
      <c r="AI125" s="422">
        <f t="array" ref="AI125">IF($X125="Average value",AU125,INDEX('EmiFact Stationary'!$E$4:$P$390,MATCH($W125&amp;$V125&amp;$X125,'EmiFact Stationary'!$C$4:$C$390&amp;'EmiFact Stationary'!$A$4:$A$390&amp;'EmiFact Stationary'!$D$4:$D$390,0),MATCH(AI$8,'EmiFact Stationary'!$E$2:$P$2,0)))</f>
        <v>7</v>
      </c>
      <c r="AJ125" s="423">
        <f t="array" ref="AJ125">IF($X125="Average value",AV125,INDEX('EmiFact Stationary'!$E$4:$P$390,MATCH($W125&amp;$V125&amp;$X125,'EmiFact Stationary'!$C$4:$C$390&amp;'EmiFact Stationary'!$A$4:$A$390&amp;'EmiFact Stationary'!$D$4:$D$390,0),MATCH(AJ$8,'EmiFact Stationary'!$E$2:$P$2,0)))</f>
        <v>0.59499999999999997</v>
      </c>
      <c r="AK125" s="422">
        <f>IFERROR(AVERAGEIFS('EmiFact Stationary'!E$4:E$390,'EmiFact Stationary'!$C$4:$C$390,$W125,'EmiFact Stationary'!$A$4:$A$390,$V125),0)</f>
        <v>344</v>
      </c>
      <c r="AL125" s="422">
        <f>IFERROR(AVERAGEIFS('EmiFact Stationary'!F$4:F$390,'EmiFact Stationary'!$C$4:$C$390,$W125,'EmiFact Stationary'!$A$4:$A$390,$V125),0)</f>
        <v>142</v>
      </c>
      <c r="AM125" s="422">
        <f>IFERROR(AVERAGEIFS('EmiFact Stationary'!G$4:G$390,'EmiFact Stationary'!$C$4:$C$390,$W125,'EmiFact Stationary'!$A$4:$A$390,$V125),0)</f>
        <v>20</v>
      </c>
      <c r="AN125" s="422">
        <f>IFERROR(AVERAGEIFS('EmiFact Stationary'!H$4:H$390,'EmiFact Stationary'!$C$4:$C$390,$W125,'EmiFact Stationary'!$A$4:$A$390,$V125),0)</f>
        <v>1.4</v>
      </c>
      <c r="AO125" s="422">
        <f>IFERROR(AVERAGEIFS('EmiFact Stationary'!I$4:I$390,'EmiFact Stationary'!$C$4:$C$390,$W125,'EmiFact Stationary'!$A$4:$A$390,$V125),0)</f>
        <v>57</v>
      </c>
      <c r="AP125" s="422">
        <f>IFERROR(AVERAGEIFS('EmiFact Stationary'!J$4:J$390,'EmiFact Stationary'!$C$4:$C$390,$W125,'EmiFact Stationary'!$A$4:$A$390,$V125),0)</f>
        <v>79.42</v>
      </c>
      <c r="AQ125" s="422">
        <f>IFERROR(AVERAGEIFS('EmiFact Stationary'!K$4:K$390,'EmiFact Stationary'!$C$4:$C$390,$W125,'EmiFact Stationary'!$A$4:$A$390,$V125),0)</f>
        <v>0.6</v>
      </c>
      <c r="AR125" s="422">
        <f>IFERROR(AVERAGEIFS('EmiFact Stationary'!L$4:L$390,'EmiFact Stationary'!$C$4:$C$390,$W125,'EmiFact Stationary'!$A$4:$A$390,$V125),0)</f>
        <v>0</v>
      </c>
      <c r="AS125" s="422">
        <f>IFERROR(AVERAGEIFS('EmiFact Stationary'!M$4:M$390,'EmiFact Stationary'!$C$4:$C$390,$W125,'EmiFact Stationary'!$A$4:$A$390,$V125),0)</f>
        <v>14</v>
      </c>
      <c r="AT125" s="422">
        <f>IFERROR(AVERAGEIFS('EmiFact Stationary'!N$4:N$390,'EmiFact Stationary'!$C$4:$C$390,$W125,'EmiFact Stationary'!$A$4:$A$390,$V125),0)</f>
        <v>10.5</v>
      </c>
      <c r="AU125" s="422">
        <f>IFERROR(AVERAGEIFS('EmiFact Stationary'!O$4:O$390,'EmiFact Stationary'!$C$4:$C$390,$W125,'EmiFact Stationary'!$A$4:$A$390,$V125),0)</f>
        <v>7</v>
      </c>
      <c r="AV125" s="423">
        <f>IFERROR(AVERAGEIFS('EmiFact Stationary'!P$4:P$390,'EmiFact Stationary'!$C$4:$C$390,$W125,'EmiFact Stationary'!$A$4:$A$390,$V125),0)</f>
        <v>0.59499999999999997</v>
      </c>
      <c r="AW125" s="419">
        <f t="shared" si="7"/>
        <v>0</v>
      </c>
    </row>
    <row r="126" spans="19:50" ht="12.75" customHeight="1">
      <c r="S126" s="307" t="s">
        <v>903</v>
      </c>
      <c r="T126" s="307" t="s">
        <v>871</v>
      </c>
      <c r="U126" s="307">
        <f t="array" ref="U126">INDEX('EmiFact Stationary'!B112:B498,MATCH(Emis!V126&amp;Emis!W126&amp;Emis!X126,'EmiFact Stationary'!A112:A498&amp;'EmiFact Stationary'!C112:C498&amp;'EmiFact Stationary'!D112:D498,0))</f>
        <v>20200</v>
      </c>
      <c r="V126" s="307" t="s">
        <v>769</v>
      </c>
      <c r="W126" s="307" t="s">
        <v>737</v>
      </c>
      <c r="X126" s="307" t="s">
        <v>737</v>
      </c>
      <c r="Y126" s="425">
        <f t="array" ref="Y126">IF($X126="Average value",AK126,INDEX('EmiFact Stationary'!$E$4:$P$390,MATCH($W126&amp;$V126&amp;$X126,'EmiFact Stationary'!$C$4:$C$390&amp;'EmiFact Stationary'!$A$4:$A$390&amp;'EmiFact Stationary'!$D$4:$D$390,0),MATCH(Y$8,'EmiFact Stationary'!$E$2:$P$2,0)))</f>
        <v>6.7</v>
      </c>
      <c r="Z126" s="422">
        <f t="array" ref="Z126">IF($X126="Average value",AL126,INDEX('EmiFact Stationary'!$E$4:$P$390,MATCH($W126&amp;$V126&amp;$X126,'EmiFact Stationary'!$C$4:$C$390&amp;'EmiFact Stationary'!$A$4:$A$390&amp;'EmiFact Stationary'!$D$4:$D$390,0),MATCH(Z$8,'EmiFact Stationary'!$E$2:$P$2,0)))</f>
        <v>52</v>
      </c>
      <c r="AA126" s="422">
        <f t="array" ref="AA126">IF($X126="Average value",AM126,INDEX('EmiFact Stationary'!$E$4:$P$390,MATCH($W126&amp;$V126&amp;$X126,'EmiFact Stationary'!$C$4:$C$390&amp;'EmiFact Stationary'!$A$4:$A$390&amp;'EmiFact Stationary'!$D$4:$D$390,0),MATCH(AA$8,'EmiFact Stationary'!$E$2:$P$2,0)))</f>
        <v>20</v>
      </c>
      <c r="AB126" s="422">
        <f t="array" ref="AB126">IF($X126="Average value",AN126,INDEX('EmiFact Stationary'!$E$4:$P$390,MATCH($W126&amp;$V126&amp;$X126,'EmiFact Stationary'!$C$4:$C$390&amp;'EmiFact Stationary'!$A$4:$A$390&amp;'EmiFact Stationary'!$D$4:$D$390,0),MATCH(AB$8,'EmiFact Stationary'!$E$2:$P$2,0)))</f>
        <v>0.7</v>
      </c>
      <c r="AC126" s="422">
        <f t="array" ref="AC126">IF($X126="Average value",AO126,INDEX('EmiFact Stationary'!$E$4:$P$390,MATCH($W126&amp;$V126&amp;$X126,'EmiFact Stationary'!$C$4:$C$390&amp;'EmiFact Stationary'!$A$4:$A$390&amp;'EmiFact Stationary'!$D$4:$D$390,0),MATCH(AC$8,'EmiFact Stationary'!$E$2:$P$2,0)))</f>
        <v>3.7</v>
      </c>
      <c r="AD126" s="422">
        <f t="array" ref="AD126">IF($X126="Average value",AP126,INDEX('EmiFact Stationary'!$E$4:$P$390,MATCH($W126&amp;$V126&amp;$X126,'EmiFact Stationary'!$C$4:$C$390&amp;'EmiFact Stationary'!$A$4:$A$390&amp;'EmiFact Stationary'!$D$4:$D$390,0),MATCH(AD$8,'EmiFact Stationary'!$E$2:$P$2,0)))</f>
        <v>74.099999999999994</v>
      </c>
      <c r="AE126" s="422">
        <f t="array" ref="AE126">IF($X126="Average value",AQ126,INDEX('EmiFact Stationary'!$E$4:$P$390,MATCH($W126&amp;$V126&amp;$X126,'EmiFact Stationary'!$C$4:$C$390&amp;'EmiFact Stationary'!$A$4:$A$390&amp;'EmiFact Stationary'!$D$4:$D$390,0),MATCH(AE$8,'EmiFact Stationary'!$E$2:$P$2,0)))</f>
        <v>0.6</v>
      </c>
      <c r="AF126" s="422" t="str">
        <f t="array" ref="AF126">IF($X126="Average value",AR126,INDEX('EmiFact Stationary'!$E$4:$P$390,MATCH($W126&amp;$V126&amp;$X126,'EmiFact Stationary'!$C$4:$C$390&amp;'EmiFact Stationary'!$A$4:$A$390&amp;'EmiFact Stationary'!$D$4:$D$390,0),MATCH(AF$8,'EmiFact Stationary'!$E$2:$P$2,0)))</f>
        <v>-</v>
      </c>
      <c r="AG126" s="422">
        <f t="array" ref="AG126">IF($X126="Average value",AS126,INDEX('EmiFact Stationary'!$E$4:$P$390,MATCH($W126&amp;$V126&amp;$X126,'EmiFact Stationary'!$C$4:$C$390&amp;'EmiFact Stationary'!$A$4:$A$390&amp;'EmiFact Stationary'!$D$4:$D$390,0),MATCH(AG$8,'EmiFact Stationary'!$E$2:$P$2,0)))</f>
        <v>5</v>
      </c>
      <c r="AH126" s="422">
        <f t="array" ref="AH126">IF($X126="Average value",AT126,INDEX('EmiFact Stationary'!$E$4:$P$390,MATCH($W126&amp;$V126&amp;$X126,'EmiFact Stationary'!$C$4:$C$390&amp;'EmiFact Stationary'!$A$4:$A$390&amp;'EmiFact Stationary'!$D$4:$D$390,0),MATCH(AH$8,'EmiFact Stationary'!$E$2:$P$2,0)))</f>
        <v>5</v>
      </c>
      <c r="AI126" s="422">
        <f t="array" ref="AI126">IF($X126="Average value",AU126,INDEX('EmiFact Stationary'!$E$4:$P$390,MATCH($W126&amp;$V126&amp;$X126,'EmiFact Stationary'!$C$4:$C$390&amp;'EmiFact Stationary'!$A$4:$A$390&amp;'EmiFact Stationary'!$D$4:$D$390,0),MATCH(AI$8,'EmiFact Stationary'!$E$2:$P$2,0)))</f>
        <v>5</v>
      </c>
      <c r="AJ126" s="423">
        <f t="array" ref="AJ126">IF($X126="Average value",AV126,INDEX('EmiFact Stationary'!$E$4:$P$390,MATCH($W126&amp;$V126&amp;$X126,'EmiFact Stationary'!$C$4:$C$390&amp;'EmiFact Stationary'!$A$4:$A$390&amp;'EmiFact Stationary'!$D$4:$D$390,0),MATCH(AJ$8,'EmiFact Stationary'!$E$2:$P$2,0)))</f>
        <v>0.19500000000000001</v>
      </c>
      <c r="AK126" s="422">
        <f>IFERROR(AVERAGEIFS('EmiFact Stationary'!E$4:E$390,'EmiFact Stationary'!$C$4:$C$390,$W126,'EmiFact Stationary'!$A$4:$A$390,$V126),0)</f>
        <v>6.7</v>
      </c>
      <c r="AL126" s="422">
        <f>IFERROR(AVERAGEIFS('EmiFact Stationary'!F$4:F$390,'EmiFact Stationary'!$C$4:$C$390,$W126,'EmiFact Stationary'!$A$4:$A$390,$V126),0)</f>
        <v>497</v>
      </c>
      <c r="AM126" s="422">
        <f>IFERROR(AVERAGEIFS('EmiFact Stationary'!G$4:G$390,'EmiFact Stationary'!$C$4:$C$390,$W126,'EmiFact Stationary'!$A$4:$A$390,$V126),0)</f>
        <v>28.55</v>
      </c>
      <c r="AN126" s="422">
        <f>IFERROR(AVERAGEIFS('EmiFact Stationary'!H$4:H$390,'EmiFact Stationary'!$C$4:$C$390,$W126,'EmiFact Stationary'!$A$4:$A$390,$V126),0)</f>
        <v>12.35</v>
      </c>
      <c r="AO126" s="422">
        <f>IFERROR(AVERAGEIFS('EmiFact Stationary'!I$4:I$390,'EmiFact Stationary'!$C$4:$C$390,$W126,'EmiFact Stationary'!$A$4:$A$390,$V126),0)</f>
        <v>66.849999999999994</v>
      </c>
      <c r="AP126" s="422">
        <f>IFERROR(AVERAGEIFS('EmiFact Stationary'!J$4:J$390,'EmiFact Stationary'!$C$4:$C$390,$W126,'EmiFact Stationary'!$A$4:$A$390,$V126),0)</f>
        <v>74.099999999999994</v>
      </c>
      <c r="AQ126" s="422">
        <f>IFERROR(AVERAGEIFS('EmiFact Stationary'!K$4:K$390,'EmiFact Stationary'!$C$4:$C$390,$W126,'EmiFact Stationary'!$A$4:$A$390,$V126),0)</f>
        <v>1.35</v>
      </c>
      <c r="AR126" s="422">
        <f>IFERROR(AVERAGEIFS('EmiFact Stationary'!L$4:L$390,'EmiFact Stationary'!$C$4:$C$390,$W126,'EmiFact Stationary'!$A$4:$A$390,$V126),0)</f>
        <v>0</v>
      </c>
      <c r="AS126" s="422">
        <f>IFERROR(AVERAGEIFS('EmiFact Stationary'!M$4:M$390,'EmiFact Stationary'!$C$4:$C$390,$W126,'EmiFact Stationary'!$A$4:$A$390,$V126),0)</f>
        <v>5</v>
      </c>
      <c r="AT126" s="422">
        <f>IFERROR(AVERAGEIFS('EmiFact Stationary'!N$4:N$390,'EmiFact Stationary'!$C$4:$C$390,$W126,'EmiFact Stationary'!$A$4:$A$390,$V126),0)</f>
        <v>5</v>
      </c>
      <c r="AU126" s="422">
        <f>IFERROR(AVERAGEIFS('EmiFact Stationary'!O$4:O$390,'EmiFact Stationary'!$C$4:$C$390,$W126,'EmiFact Stationary'!$A$4:$A$390,$V126),0)</f>
        <v>5</v>
      </c>
      <c r="AV126" s="423">
        <f>IFERROR(AVERAGEIFS('EmiFact Stationary'!P$4:P$390,'EmiFact Stationary'!$C$4:$C$390,$W126,'EmiFact Stationary'!$A$4:$A$390,$V126),0)</f>
        <v>2.0474999999999999</v>
      </c>
      <c r="AW126" s="419">
        <f t="shared" si="7"/>
        <v>-530.9525000000001</v>
      </c>
      <c r="AX126" s="3" t="s">
        <v>867</v>
      </c>
    </row>
    <row r="127" spans="19:50" ht="12.75" customHeight="1">
      <c r="S127" s="307" t="s">
        <v>903</v>
      </c>
      <c r="T127" s="307" t="s">
        <v>897</v>
      </c>
      <c r="U127" s="307">
        <f t="array" ref="U127">INDEX('EmiFact Stationary'!B113:B499,MATCH(Emis!V127&amp;Emis!W127&amp;Emis!X127,'EmiFact Stationary'!A113:A499&amp;'EmiFact Stationary'!C113:C499&amp;'EmiFact Stationary'!D113:D499,0))</f>
        <v>20200</v>
      </c>
      <c r="V127" s="307" t="s">
        <v>771</v>
      </c>
      <c r="W127" s="307" t="s">
        <v>737</v>
      </c>
      <c r="X127" s="307" t="s">
        <v>737</v>
      </c>
      <c r="Y127" s="425">
        <f t="array" ref="Y127">IF($X127="Average value",AK127,INDEX('EmiFact Stationary'!$E$4:$P$390,MATCH($W127&amp;$V127&amp;$X127,'EmiFact Stationary'!$C$4:$C$390&amp;'EmiFact Stationary'!$A$4:$A$390&amp;'EmiFact Stationary'!$D$4:$D$390,0),MATCH(Y$8,'EmiFact Stationary'!$E$2:$P$2,0)))</f>
        <v>5</v>
      </c>
      <c r="Z127" s="422">
        <f t="array" ref="Z127">IF($X127="Average value",AL127,INDEX('EmiFact Stationary'!$E$4:$P$390,MATCH($W127&amp;$V127&amp;$X127,'EmiFact Stationary'!$C$4:$C$390&amp;'EmiFact Stationary'!$A$4:$A$390&amp;'EmiFact Stationary'!$D$4:$D$390,0),MATCH(Z$8,'EmiFact Stationary'!$E$2:$P$2,0)))</f>
        <v>51</v>
      </c>
      <c r="AA127" s="422">
        <f t="array" ref="AA127">IF($X127="Average value",AM127,INDEX('EmiFact Stationary'!$E$4:$P$390,MATCH($W127&amp;$V127&amp;$X127,'EmiFact Stationary'!$C$4:$C$390&amp;'EmiFact Stationary'!$A$4:$A$390&amp;'EmiFact Stationary'!$D$4:$D$390,0),MATCH(AA$8,'EmiFact Stationary'!$E$2:$P$2,0)))</f>
        <v>20</v>
      </c>
      <c r="AB127" s="422">
        <f t="array" ref="AB127">IF($X127="Average value",AN127,INDEX('EmiFact Stationary'!$E$4:$P$390,MATCH($W127&amp;$V127&amp;$X127,'EmiFact Stationary'!$C$4:$C$390&amp;'EmiFact Stationary'!$A$4:$A$390&amp;'EmiFact Stationary'!$D$4:$D$390,0),MATCH(AB$8,'EmiFact Stationary'!$E$2:$P$2,0)))</f>
        <v>10</v>
      </c>
      <c r="AC127" s="422">
        <f t="array" ref="AC127">IF($X127="Average value",AO127,INDEX('EmiFact Stationary'!$E$4:$P$390,MATCH($W127&amp;$V127&amp;$X127,'EmiFact Stationary'!$C$4:$C$390&amp;'EmiFact Stationary'!$A$4:$A$390&amp;'EmiFact Stationary'!$D$4:$D$390,0),MATCH(AC$8,'EmiFact Stationary'!$E$2:$P$2,0)))</f>
        <v>3.7</v>
      </c>
      <c r="AD127" s="422">
        <f t="array" ref="AD127">IF($X127="Average value",AP127,INDEX('EmiFact Stationary'!$E$4:$P$390,MATCH($W127&amp;$V127&amp;$X127,'EmiFact Stationary'!$C$4:$C$390&amp;'EmiFact Stationary'!$A$4:$A$390&amp;'EmiFact Stationary'!$D$4:$D$390,0),MATCH(AD$8,'EmiFact Stationary'!$E$2:$P$2,0)))</f>
        <v>71.900000000000006</v>
      </c>
      <c r="AE127" s="422">
        <f t="array" ref="AE127">IF($X127="Average value",AQ127,INDEX('EmiFact Stationary'!$E$4:$P$390,MATCH($W127&amp;$V127&amp;$X127,'EmiFact Stationary'!$C$4:$C$390&amp;'EmiFact Stationary'!$A$4:$A$390&amp;'EmiFact Stationary'!$D$4:$D$390,0),MATCH(AE$8,'EmiFact Stationary'!$E$2:$P$2,0)))</f>
        <v>0.6</v>
      </c>
      <c r="AF127" s="422" t="str">
        <f t="array" ref="AF127">IF($X127="Average value",AR127,INDEX('EmiFact Stationary'!$E$4:$P$390,MATCH($W127&amp;$V127&amp;$X127,'EmiFact Stationary'!$C$4:$C$390&amp;'EmiFact Stationary'!$A$4:$A$390&amp;'EmiFact Stationary'!$D$4:$D$390,0),MATCH(AF$8,'EmiFact Stationary'!$E$2:$P$2,0)))</f>
        <v>-</v>
      </c>
      <c r="AG127" s="422">
        <f t="array" ref="AG127">IF($X127="Average value",AS127,INDEX('EmiFact Stationary'!$E$4:$P$390,MATCH($W127&amp;$V127&amp;$X127,'EmiFact Stationary'!$C$4:$C$390&amp;'EmiFact Stationary'!$A$4:$A$390&amp;'EmiFact Stationary'!$D$4:$D$390,0),MATCH(AG$8,'EmiFact Stationary'!$E$2:$P$2,0)))</f>
        <v>5</v>
      </c>
      <c r="AH127" s="422">
        <f t="array" ref="AH127">IF($X127="Average value",AT127,INDEX('EmiFact Stationary'!$E$4:$P$390,MATCH($W127&amp;$V127&amp;$X127,'EmiFact Stationary'!$C$4:$C$390&amp;'EmiFact Stationary'!$A$4:$A$390&amp;'EmiFact Stationary'!$D$4:$D$390,0),MATCH(AH$8,'EmiFact Stationary'!$E$2:$P$2,0)))</f>
        <v>5</v>
      </c>
      <c r="AI127" s="422">
        <f t="array" ref="AI127">IF($X127="Average value",AU127,INDEX('EmiFact Stationary'!$E$4:$P$390,MATCH($W127&amp;$V127&amp;$X127,'EmiFact Stationary'!$C$4:$C$390&amp;'EmiFact Stationary'!$A$4:$A$390&amp;'EmiFact Stationary'!$D$4:$D$390,0),MATCH(AI$8,'EmiFact Stationary'!$E$2:$P$2,0)))</f>
        <v>5</v>
      </c>
      <c r="AJ127" s="423">
        <f t="array" ref="AJ127">IF($X127="Average value",AV127,INDEX('EmiFact Stationary'!$E$4:$P$390,MATCH($W127&amp;$V127&amp;$X127,'EmiFact Stationary'!$C$4:$C$390&amp;'EmiFact Stationary'!$A$4:$A$390&amp;'EmiFact Stationary'!$D$4:$D$390,0),MATCH(AJ$8,'EmiFact Stationary'!$E$2:$P$2,0)))</f>
        <v>0.42499999999999999</v>
      </c>
      <c r="AK127" s="422">
        <f>IFERROR(AVERAGEIFS('EmiFact Stationary'!E$4:E$390,'EmiFact Stationary'!$C$4:$C$390,$W127,'EmiFact Stationary'!$A$4:$A$390,$V127),0)</f>
        <v>5</v>
      </c>
      <c r="AL127" s="422">
        <f>IFERROR(AVERAGEIFS('EmiFact Stationary'!F$4:F$390,'EmiFact Stationary'!$C$4:$C$390,$W127,'EmiFact Stationary'!$A$4:$A$390,$V127),0)</f>
        <v>51</v>
      </c>
      <c r="AM127" s="422">
        <f>IFERROR(AVERAGEIFS('EmiFact Stationary'!G$4:G$390,'EmiFact Stationary'!$C$4:$C$390,$W127,'EmiFact Stationary'!$A$4:$A$390,$V127),0)</f>
        <v>20</v>
      </c>
      <c r="AN127" s="422">
        <f>IFERROR(AVERAGEIFS('EmiFact Stationary'!H$4:H$390,'EmiFact Stationary'!$C$4:$C$390,$W127,'EmiFact Stationary'!$A$4:$A$390,$V127),0)</f>
        <v>10</v>
      </c>
      <c r="AO127" s="422">
        <f>IFERROR(AVERAGEIFS('EmiFact Stationary'!I$4:I$390,'EmiFact Stationary'!$C$4:$C$390,$W127,'EmiFact Stationary'!$A$4:$A$390,$V127),0)</f>
        <v>3.7</v>
      </c>
      <c r="AP127" s="422">
        <f>IFERROR(AVERAGEIFS('EmiFact Stationary'!J$4:J$390,'EmiFact Stationary'!$C$4:$C$390,$W127,'EmiFact Stationary'!$A$4:$A$390,$V127),0)</f>
        <v>71.900000000000006</v>
      </c>
      <c r="AQ127" s="422">
        <f>IFERROR(AVERAGEIFS('EmiFact Stationary'!K$4:K$390,'EmiFact Stationary'!$C$4:$C$390,$W127,'EmiFact Stationary'!$A$4:$A$390,$V127),0)</f>
        <v>0.6</v>
      </c>
      <c r="AR127" s="422">
        <f>IFERROR(AVERAGEIFS('EmiFact Stationary'!L$4:L$390,'EmiFact Stationary'!$C$4:$C$390,$W127,'EmiFact Stationary'!$A$4:$A$390,$V127),0)</f>
        <v>0</v>
      </c>
      <c r="AS127" s="422">
        <f>IFERROR(AVERAGEIFS('EmiFact Stationary'!M$4:M$390,'EmiFact Stationary'!$C$4:$C$390,$W127,'EmiFact Stationary'!$A$4:$A$390,$V127),0)</f>
        <v>5</v>
      </c>
      <c r="AT127" s="422">
        <f>IFERROR(AVERAGEIFS('EmiFact Stationary'!N$4:N$390,'EmiFact Stationary'!$C$4:$C$390,$W127,'EmiFact Stationary'!$A$4:$A$390,$V127),0)</f>
        <v>5</v>
      </c>
      <c r="AU127" s="422">
        <f>IFERROR(AVERAGEIFS('EmiFact Stationary'!O$4:O$390,'EmiFact Stationary'!$C$4:$C$390,$W127,'EmiFact Stationary'!$A$4:$A$390,$V127),0)</f>
        <v>5</v>
      </c>
      <c r="AV127" s="423">
        <f>IFERROR(AVERAGEIFS('EmiFact Stationary'!P$4:P$390,'EmiFact Stationary'!$C$4:$C$390,$W127,'EmiFact Stationary'!$A$4:$A$390,$V127),0)</f>
        <v>0.42499999999999999</v>
      </c>
      <c r="AW127" s="419">
        <f t="shared" si="7"/>
        <v>0</v>
      </c>
    </row>
    <row r="128" spans="19:50" ht="12.75" customHeight="1">
      <c r="S128" s="307" t="s">
        <v>903</v>
      </c>
      <c r="T128" s="307" t="s">
        <v>898</v>
      </c>
      <c r="U128" s="307">
        <f t="array" ref="U128">INDEX('EmiFact Stationary'!B114:B500,MATCH(Emis!V128&amp;Emis!W128&amp;Emis!X128,'EmiFact Stationary'!A114:A500&amp;'EmiFact Stationary'!C114:C500&amp;'EmiFact Stationary'!D114:D500,0))</f>
        <v>20200</v>
      </c>
      <c r="V128" s="307" t="s">
        <v>772</v>
      </c>
      <c r="W128" s="307" t="s">
        <v>737</v>
      </c>
      <c r="X128" s="307" t="s">
        <v>737</v>
      </c>
      <c r="Y128" s="425">
        <f t="array" ref="Y128">IF($X128="Average value",AK128,INDEX('EmiFact Stationary'!$E$4:$P$390,MATCH($W128&amp;$V128&amp;$X128,'EmiFact Stationary'!$C$4:$C$390&amp;'EmiFact Stationary'!$A$4:$A$390&amp;'EmiFact Stationary'!$D$4:$D$390,0),MATCH(Y$8,'EmiFact Stationary'!$E$2:$P$2,0)))</f>
        <v>0.3</v>
      </c>
      <c r="Z128" s="422">
        <f t="array" ref="Z128">IF($X128="Average value",AL128,INDEX('EmiFact Stationary'!$E$4:$P$390,MATCH($W128&amp;$V128&amp;$X128,'EmiFact Stationary'!$C$4:$C$390&amp;'EmiFact Stationary'!$A$4:$A$390&amp;'EmiFact Stationary'!$D$4:$D$390,0),MATCH(Z$8,'EmiFact Stationary'!$E$2:$P$2,0)))</f>
        <v>52</v>
      </c>
      <c r="AA128" s="422">
        <f t="array" ref="AA128">IF($X128="Average value",AM128,INDEX('EmiFact Stationary'!$E$4:$P$390,MATCH($W128&amp;$V128&amp;$X128,'EmiFact Stationary'!$C$4:$C$390&amp;'EmiFact Stationary'!$A$4:$A$390&amp;'EmiFact Stationary'!$D$4:$D$390,0),MATCH(AA$8,'EmiFact Stationary'!$E$2:$P$2,0)))</f>
        <v>20</v>
      </c>
      <c r="AB128" s="422">
        <f t="array" ref="AB128">IF($X128="Average value",AN128,INDEX('EmiFact Stationary'!$E$4:$P$390,MATCH($W128&amp;$V128&amp;$X128,'EmiFact Stationary'!$C$4:$C$390&amp;'EmiFact Stationary'!$A$4:$A$390&amp;'EmiFact Stationary'!$D$4:$D$390,0),MATCH(AB$8,'EmiFact Stationary'!$E$2:$P$2,0)))</f>
        <v>10</v>
      </c>
      <c r="AC128" s="422">
        <f t="array" ref="AC128">IF($X128="Average value",AO128,INDEX('EmiFact Stationary'!$E$4:$P$390,MATCH($W128&amp;$V128&amp;$X128,'EmiFact Stationary'!$C$4:$C$390&amp;'EmiFact Stationary'!$A$4:$A$390&amp;'EmiFact Stationary'!$D$4:$D$390,0),MATCH(AC$8,'EmiFact Stationary'!$E$2:$P$2,0)))</f>
        <v>3.7</v>
      </c>
      <c r="AD128" s="422">
        <f t="array" ref="AD128">IF($X128="Average value",AP128,INDEX('EmiFact Stationary'!$E$4:$P$390,MATCH($W128&amp;$V128&amp;$X128,'EmiFact Stationary'!$C$4:$C$390&amp;'EmiFact Stationary'!$A$4:$A$390&amp;'EmiFact Stationary'!$D$4:$D$390,0),MATCH(AD$8,'EmiFact Stationary'!$E$2:$P$2,0)))</f>
        <v>70.8</v>
      </c>
      <c r="AE128" s="422">
        <f t="array" ref="AE128">IF($X128="Average value",AQ128,INDEX('EmiFact Stationary'!$E$4:$P$390,MATCH($W128&amp;$V128&amp;$X128,'EmiFact Stationary'!$C$4:$C$390&amp;'EmiFact Stationary'!$A$4:$A$390&amp;'EmiFact Stationary'!$D$4:$D$390,0),MATCH(AE$8,'EmiFact Stationary'!$E$2:$P$2,0)))</f>
        <v>0.6</v>
      </c>
      <c r="AF128" s="422" t="str">
        <f t="array" ref="AF128">IF($X128="Average value",AR128,INDEX('EmiFact Stationary'!$E$4:$P$390,MATCH($W128&amp;$V128&amp;$X128,'EmiFact Stationary'!$C$4:$C$390&amp;'EmiFact Stationary'!$A$4:$A$390&amp;'EmiFact Stationary'!$D$4:$D$390,0),MATCH(AF$8,'EmiFact Stationary'!$E$2:$P$2,0)))</f>
        <v>-</v>
      </c>
      <c r="AG128" s="422">
        <f t="array" ref="AG128">IF($X128="Average value",AS128,INDEX('EmiFact Stationary'!$E$4:$P$390,MATCH($W128&amp;$V128&amp;$X128,'EmiFact Stationary'!$C$4:$C$390&amp;'EmiFact Stationary'!$A$4:$A$390&amp;'EmiFact Stationary'!$D$4:$D$390,0),MATCH(AG$8,'EmiFact Stationary'!$E$2:$P$2,0)))</f>
        <v>5</v>
      </c>
      <c r="AH128" s="422">
        <f t="array" ref="AH128">IF($X128="Average value",AT128,INDEX('EmiFact Stationary'!$E$4:$P$390,MATCH($W128&amp;$V128&amp;$X128,'EmiFact Stationary'!$C$4:$C$390&amp;'EmiFact Stationary'!$A$4:$A$390&amp;'EmiFact Stationary'!$D$4:$D$390,0),MATCH(AH$8,'EmiFact Stationary'!$E$2:$P$2,0)))</f>
        <v>5</v>
      </c>
      <c r="AI128" s="422">
        <f t="array" ref="AI128">IF($X128="Average value",AU128,INDEX('EmiFact Stationary'!$E$4:$P$390,MATCH($W128&amp;$V128&amp;$X128,'EmiFact Stationary'!$C$4:$C$390&amp;'EmiFact Stationary'!$A$4:$A$390&amp;'EmiFact Stationary'!$D$4:$D$390,0),MATCH(AI$8,'EmiFact Stationary'!$E$2:$P$2,0)))</f>
        <v>5</v>
      </c>
      <c r="AJ128" s="423">
        <f t="array" ref="AJ128">IF($X128="Average value",AV128,INDEX('EmiFact Stationary'!$E$4:$P$390,MATCH($W128&amp;$V128&amp;$X128,'EmiFact Stationary'!$C$4:$C$390&amp;'EmiFact Stationary'!$A$4:$A$390&amp;'EmiFact Stationary'!$D$4:$D$390,0),MATCH(AJ$8,'EmiFact Stationary'!$E$2:$P$2,0)))</f>
        <v>0.2</v>
      </c>
      <c r="AK128" s="422">
        <f>IFERROR(AVERAGEIFS('EmiFact Stationary'!E$4:E$390,'EmiFact Stationary'!$C$4:$C$390,$W128,'EmiFact Stationary'!$A$4:$A$390,$V128),0)</f>
        <v>0.3</v>
      </c>
      <c r="AL128" s="422">
        <f>IFERROR(AVERAGEIFS('EmiFact Stationary'!F$4:F$390,'EmiFact Stationary'!$C$4:$C$390,$W128,'EmiFact Stationary'!$A$4:$A$390,$V128),0)</f>
        <v>52</v>
      </c>
      <c r="AM128" s="422">
        <f>IFERROR(AVERAGEIFS('EmiFact Stationary'!G$4:G$390,'EmiFact Stationary'!$C$4:$C$390,$W128,'EmiFact Stationary'!$A$4:$A$390,$V128),0)</f>
        <v>20</v>
      </c>
      <c r="AN128" s="422">
        <f>IFERROR(AVERAGEIFS('EmiFact Stationary'!H$4:H$390,'EmiFact Stationary'!$C$4:$C$390,$W128,'EmiFact Stationary'!$A$4:$A$390,$V128),0)</f>
        <v>10</v>
      </c>
      <c r="AO128" s="422">
        <f>IFERROR(AVERAGEIFS('EmiFact Stationary'!I$4:I$390,'EmiFact Stationary'!$C$4:$C$390,$W128,'EmiFact Stationary'!$A$4:$A$390,$V128),0)</f>
        <v>3.7</v>
      </c>
      <c r="AP128" s="422">
        <f>IFERROR(AVERAGEIFS('EmiFact Stationary'!J$4:J$390,'EmiFact Stationary'!$C$4:$C$390,$W128,'EmiFact Stationary'!$A$4:$A$390,$V128),0)</f>
        <v>70.8</v>
      </c>
      <c r="AQ128" s="422">
        <f>IFERROR(AVERAGEIFS('EmiFact Stationary'!K$4:K$390,'EmiFact Stationary'!$C$4:$C$390,$W128,'EmiFact Stationary'!$A$4:$A$390,$V128),0)</f>
        <v>0.6</v>
      </c>
      <c r="AR128" s="422">
        <f>IFERROR(AVERAGEIFS('EmiFact Stationary'!L$4:L$390,'EmiFact Stationary'!$C$4:$C$390,$W128,'EmiFact Stationary'!$A$4:$A$390,$V128),0)</f>
        <v>0</v>
      </c>
      <c r="AS128" s="422">
        <f>IFERROR(AVERAGEIFS('EmiFact Stationary'!M$4:M$390,'EmiFact Stationary'!$C$4:$C$390,$W128,'EmiFact Stationary'!$A$4:$A$390,$V128),0)</f>
        <v>5</v>
      </c>
      <c r="AT128" s="422">
        <f>IFERROR(AVERAGEIFS('EmiFact Stationary'!N$4:N$390,'EmiFact Stationary'!$C$4:$C$390,$W128,'EmiFact Stationary'!$A$4:$A$390,$V128),0)</f>
        <v>5</v>
      </c>
      <c r="AU128" s="422">
        <f>IFERROR(AVERAGEIFS('EmiFact Stationary'!O$4:O$390,'EmiFact Stationary'!$C$4:$C$390,$W128,'EmiFact Stationary'!$A$4:$A$390,$V128),0)</f>
        <v>5</v>
      </c>
      <c r="AV128" s="423">
        <f>IFERROR(AVERAGEIFS('EmiFact Stationary'!P$4:P$390,'EmiFact Stationary'!$C$4:$C$390,$W128,'EmiFact Stationary'!$A$4:$A$390,$V128),0)</f>
        <v>0.2</v>
      </c>
      <c r="AW128" s="419">
        <f t="shared" si="7"/>
        <v>0</v>
      </c>
    </row>
    <row r="129" spans="19:50" ht="12.75" customHeight="1">
      <c r="S129" s="307" t="s">
        <v>903</v>
      </c>
      <c r="T129" s="307" t="s">
        <v>899</v>
      </c>
      <c r="U129" s="307">
        <f t="array" ref="U129">INDEX('EmiFact Stationary'!B115:B501,MATCH(Emis!V129&amp;Emis!W129&amp;Emis!X129,'EmiFact Stationary'!A115:A501&amp;'EmiFact Stationary'!C115:C501&amp;'EmiFact Stationary'!D115:D501,0))</f>
        <v>20200</v>
      </c>
      <c r="V129" s="307" t="s">
        <v>773</v>
      </c>
      <c r="W129" s="307" t="s">
        <v>737</v>
      </c>
      <c r="X129" s="307" t="s">
        <v>737</v>
      </c>
      <c r="Y129" s="425">
        <f t="array" ref="Y129">IF($X129="Average value",AK129,INDEX('EmiFact Stationary'!$E$4:$P$390,MATCH($W129&amp;$V129&amp;$X129,'EmiFact Stationary'!$C$4:$C$390&amp;'EmiFact Stationary'!$A$4:$A$390&amp;'EmiFact Stationary'!$D$4:$D$390,0),MATCH(Y$8,'EmiFact Stationary'!$E$2:$P$2,0)))</f>
        <v>0.43</v>
      </c>
      <c r="Z129" s="422">
        <f t="array" ref="Z129">IF($X129="Average value",AL129,INDEX('EmiFact Stationary'!$E$4:$P$390,MATCH($W129&amp;$V129&amp;$X129,'EmiFact Stationary'!$C$4:$C$390&amp;'EmiFact Stationary'!$A$4:$A$390&amp;'EmiFact Stationary'!$D$4:$D$390,0),MATCH(Z$8,'EmiFact Stationary'!$E$2:$P$2,0)))</f>
        <v>20.399999999999999</v>
      </c>
      <c r="AA129" s="422">
        <f t="array" ref="AA129">IF($X129="Average value",AM129,INDEX('EmiFact Stationary'!$E$4:$P$390,MATCH($W129&amp;$V129&amp;$X129,'EmiFact Stationary'!$C$4:$C$390&amp;'EmiFact Stationary'!$A$4:$A$390&amp;'EmiFact Stationary'!$D$4:$D$390,0),MATCH(AA$8,'EmiFact Stationary'!$E$2:$P$2,0)))</f>
        <v>4</v>
      </c>
      <c r="AB129" s="422">
        <f t="array" ref="AB129">IF($X129="Average value",AN129,INDEX('EmiFact Stationary'!$E$4:$P$390,MATCH($W129&amp;$V129&amp;$X129,'EmiFact Stationary'!$C$4:$C$390&amp;'EmiFact Stationary'!$A$4:$A$390&amp;'EmiFact Stationary'!$D$4:$D$390,0),MATCH(AB$8,'EmiFact Stationary'!$E$2:$P$2,0)))</f>
        <v>1</v>
      </c>
      <c r="AC129" s="422">
        <f t="array" ref="AC129">IF($X129="Average value",AO129,INDEX('EmiFact Stationary'!$E$4:$P$390,MATCH($W129&amp;$V129&amp;$X129,'EmiFact Stationary'!$C$4:$C$390&amp;'EmiFact Stationary'!$A$4:$A$390&amp;'EmiFact Stationary'!$D$4:$D$390,0),MATCH(AC$8,'EmiFact Stationary'!$E$2:$P$2,0)))</f>
        <v>20</v>
      </c>
      <c r="AD129" s="422">
        <f t="array" ref="AD129">IF($X129="Average value",AP129,INDEX('EmiFact Stationary'!$E$4:$P$390,MATCH($W129&amp;$V129&amp;$X129,'EmiFact Stationary'!$C$4:$C$390&amp;'EmiFact Stationary'!$A$4:$A$390&amp;'EmiFact Stationary'!$D$4:$D$390,0),MATCH(AD$8,'EmiFact Stationary'!$E$2:$P$2,0)))</f>
        <v>56.89</v>
      </c>
      <c r="AE129" s="422">
        <f t="array" ref="AE129">IF($X129="Average value",AQ129,INDEX('EmiFact Stationary'!$E$4:$P$390,MATCH($W129&amp;$V129&amp;$X129,'EmiFact Stationary'!$C$4:$C$390&amp;'EmiFact Stationary'!$A$4:$A$390&amp;'EmiFact Stationary'!$D$4:$D$390,0),MATCH(AE$8,'EmiFact Stationary'!$E$2:$P$2,0)))</f>
        <v>1</v>
      </c>
      <c r="AF129" s="422" t="str">
        <f t="array" ref="AF129">IF($X129="Average value",AR129,INDEX('EmiFact Stationary'!$E$4:$P$390,MATCH($W129&amp;$V129&amp;$X129,'EmiFact Stationary'!$C$4:$C$390&amp;'EmiFact Stationary'!$A$4:$A$390&amp;'EmiFact Stationary'!$D$4:$D$390,0),MATCH(AF$8,'EmiFact Stationary'!$E$2:$P$2,0)))</f>
        <v>-</v>
      </c>
      <c r="AG129" s="422">
        <f t="array" ref="AG129">IF($X129="Average value",AS129,INDEX('EmiFact Stationary'!$E$4:$P$390,MATCH($W129&amp;$V129&amp;$X129,'EmiFact Stationary'!$C$4:$C$390&amp;'EmiFact Stationary'!$A$4:$A$390&amp;'EmiFact Stationary'!$D$4:$D$390,0),MATCH(AG$8,'EmiFact Stationary'!$E$2:$P$2,0)))</f>
        <v>0.1</v>
      </c>
      <c r="AH129" s="422">
        <f t="array" ref="AH129">IF($X129="Average value",AT129,INDEX('EmiFact Stationary'!$E$4:$P$390,MATCH($W129&amp;$V129&amp;$X129,'EmiFact Stationary'!$C$4:$C$390&amp;'EmiFact Stationary'!$A$4:$A$390&amp;'EmiFact Stationary'!$D$4:$D$390,0),MATCH(AH$8,'EmiFact Stationary'!$E$2:$P$2,0)))</f>
        <v>0.1</v>
      </c>
      <c r="AI129" s="422">
        <f t="array" ref="AI129">IF($X129="Average value",AU129,INDEX('EmiFact Stationary'!$E$4:$P$390,MATCH($W129&amp;$V129&amp;$X129,'EmiFact Stationary'!$C$4:$C$390&amp;'EmiFact Stationary'!$A$4:$A$390&amp;'EmiFact Stationary'!$D$4:$D$390,0),MATCH(AI$8,'EmiFact Stationary'!$E$2:$P$2,0)))</f>
        <v>0.1</v>
      </c>
      <c r="AJ129" s="423">
        <f t="array" ref="AJ129">IF($X129="Average value",AV129,INDEX('EmiFact Stationary'!$E$4:$P$390,MATCH($W129&amp;$V129&amp;$X129,'EmiFact Stationary'!$C$4:$C$390&amp;'EmiFact Stationary'!$A$4:$A$390&amp;'EmiFact Stationary'!$D$4:$D$390,0),MATCH(AJ$8,'EmiFact Stationary'!$E$2:$P$2,0)))</f>
        <v>5.4000000000000003E-3</v>
      </c>
      <c r="AK129" s="422">
        <f>IFERROR(AVERAGEIFS('EmiFact Stationary'!E$4:E$390,'EmiFact Stationary'!$C$4:$C$390,$W129,'EmiFact Stationary'!$A$4:$A$390,$V129),0)</f>
        <v>0.45333333333333331</v>
      </c>
      <c r="AL129" s="422">
        <f>IFERROR(AVERAGEIFS('EmiFact Stationary'!F$4:F$390,'EmiFact Stationary'!$C$4:$C$390,$W129,'EmiFact Stationary'!$A$4:$A$390,$V129),0)</f>
        <v>58.6</v>
      </c>
      <c r="AM129" s="422">
        <f>IFERROR(AVERAGEIFS('EmiFact Stationary'!G$4:G$390,'EmiFact Stationary'!$C$4:$C$390,$W129,'EmiFact Stationary'!$A$4:$A$390,$V129),0)</f>
        <v>33.333333333333336</v>
      </c>
      <c r="AN129" s="422">
        <f>IFERROR(AVERAGEIFS('EmiFact Stationary'!H$4:H$390,'EmiFact Stationary'!$C$4:$C$390,$W129,'EmiFact Stationary'!$A$4:$A$390,$V129),0)</f>
        <v>161</v>
      </c>
      <c r="AO129" s="422">
        <f>IFERROR(AVERAGEIFS('EmiFact Stationary'!I$4:I$390,'EmiFact Stationary'!$C$4:$C$390,$W129,'EmiFact Stationary'!$A$4:$A$390,$V129),0)</f>
        <v>32.666666666666664</v>
      </c>
      <c r="AP129" s="422">
        <f>IFERROR(AVERAGEIFS('EmiFact Stationary'!J$4:J$390,'EmiFact Stationary'!$C$4:$C$390,$W129,'EmiFact Stationary'!$A$4:$A$390,$V129),0)</f>
        <v>56.890000000000008</v>
      </c>
      <c r="AQ129" s="422">
        <f>IFERROR(AVERAGEIFS('EmiFact Stationary'!K$4:K$390,'EmiFact Stationary'!$C$4:$C$390,$W129,'EmiFact Stationary'!$A$4:$A$390,$V129),0)</f>
        <v>0.86</v>
      </c>
      <c r="AR129" s="422">
        <f>IFERROR(AVERAGEIFS('EmiFact Stationary'!L$4:L$390,'EmiFact Stationary'!$C$4:$C$390,$W129,'EmiFact Stationary'!$A$4:$A$390,$V129),0)</f>
        <v>0</v>
      </c>
      <c r="AS129" s="422">
        <f>IFERROR(AVERAGEIFS('EmiFact Stationary'!M$4:M$390,'EmiFact Stationary'!$C$4:$C$390,$W129,'EmiFact Stationary'!$A$4:$A$390,$V129),0)</f>
        <v>0.32</v>
      </c>
      <c r="AT129" s="422">
        <f>IFERROR(AVERAGEIFS('EmiFact Stationary'!N$4:N$390,'EmiFact Stationary'!$C$4:$C$390,$W129,'EmiFact Stationary'!$A$4:$A$390,$V129),0)</f>
        <v>0.12966666666666668</v>
      </c>
      <c r="AU129" s="422">
        <f>IFERROR(AVERAGEIFS('EmiFact Stationary'!O$4:O$390,'EmiFact Stationary'!$C$4:$C$390,$W129,'EmiFact Stationary'!$A$4:$A$390,$V129),0)</f>
        <v>0.12033333333333333</v>
      </c>
      <c r="AV129" s="423">
        <f>IFERROR(AVERAGEIFS('EmiFact Stationary'!P$4:P$390,'EmiFact Stationary'!$C$4:$C$390,$W129,'EmiFact Stationary'!$A$4:$A$390,$V129),0)</f>
        <v>4.9416666666666671E-3</v>
      </c>
      <c r="AW129" s="419">
        <f t="shared" si="7"/>
        <v>-240.35287499999998</v>
      </c>
      <c r="AX129" s="3" t="s">
        <v>867</v>
      </c>
    </row>
    <row r="130" spans="19:50" ht="12.75" customHeight="1">
      <c r="S130" s="307" t="s">
        <v>903</v>
      </c>
      <c r="T130" s="307" t="s">
        <v>900</v>
      </c>
      <c r="U130" s="307">
        <f t="array" ref="U130">INDEX('EmiFact Stationary'!B116:B502,MATCH(Emis!V130&amp;Emis!W130&amp;Emis!X130,'EmiFact Stationary'!A116:A502&amp;'EmiFact Stationary'!C116:C502&amp;'EmiFact Stationary'!D116:D502,0))</f>
        <v>20200</v>
      </c>
      <c r="V130" s="307" t="s">
        <v>776</v>
      </c>
      <c r="W130" s="307" t="s">
        <v>737</v>
      </c>
      <c r="X130" s="307" t="s">
        <v>737</v>
      </c>
      <c r="Y130" s="425">
        <f t="array" ref="Y130">IF($X130="Average value",AK130,INDEX('EmiFact Stationary'!$E$4:$P$390,MATCH($W130&amp;$V130&amp;$X130,'EmiFact Stationary'!$C$4:$C$390&amp;'EmiFact Stationary'!$A$4:$A$390&amp;'EmiFact Stationary'!$D$4:$D$390,0),MATCH(Y$8,'EmiFact Stationary'!$E$2:$P$2,0)))</f>
        <v>0.13</v>
      </c>
      <c r="Z130" s="422">
        <f t="array" ref="Z130">IF($X130="Average value",AL130,INDEX('EmiFact Stationary'!$E$4:$P$390,MATCH($W130&amp;$V130&amp;$X130,'EmiFact Stationary'!$C$4:$C$390&amp;'EmiFact Stationary'!$A$4:$A$390&amp;'EmiFact Stationary'!$D$4:$D$390,0),MATCH(Z$8,'EmiFact Stationary'!$E$2:$P$2,0)))</f>
        <v>47</v>
      </c>
      <c r="AA130" s="422">
        <f t="array" ref="AA130">IF($X130="Average value",AM130,INDEX('EmiFact Stationary'!$E$4:$P$390,MATCH($W130&amp;$V130&amp;$X130,'EmiFact Stationary'!$C$4:$C$390&amp;'EmiFact Stationary'!$A$4:$A$390&amp;'EmiFact Stationary'!$D$4:$D$390,0),MATCH(AA$8,'EmiFact Stationary'!$E$2:$P$2,0)))</f>
        <v>20</v>
      </c>
      <c r="AB130" s="422">
        <f t="array" ref="AB130">IF($X130="Average value",AN130,INDEX('EmiFact Stationary'!$E$4:$P$390,MATCH($W130&amp;$V130&amp;$X130,'EmiFact Stationary'!$C$4:$C$390&amp;'EmiFact Stationary'!$A$4:$A$390&amp;'EmiFact Stationary'!$D$4:$D$390,0),MATCH(AB$8,'EmiFact Stationary'!$E$2:$P$2,0)))</f>
        <v>5</v>
      </c>
      <c r="AC130" s="422">
        <f t="array" ref="AC130">IF($X130="Average value",AO130,INDEX('EmiFact Stationary'!$E$4:$P$390,MATCH($W130&amp;$V130&amp;$X130,'EmiFact Stationary'!$C$4:$C$390&amp;'EmiFact Stationary'!$A$4:$A$390&amp;'EmiFact Stationary'!$D$4:$D$390,0),MATCH(AC$8,'EmiFact Stationary'!$E$2:$P$2,0)))</f>
        <v>3.7</v>
      </c>
      <c r="AD130" s="422">
        <f t="array" ref="AD130">IF($X130="Average value",AP130,INDEX('EmiFact Stationary'!$E$4:$P$390,MATCH($W130&amp;$V130&amp;$X130,'EmiFact Stationary'!$C$4:$C$390&amp;'EmiFact Stationary'!$A$4:$A$390&amp;'EmiFact Stationary'!$D$4:$D$390,0),MATCH(AD$8,'EmiFact Stationary'!$E$2:$P$2,0)))</f>
        <v>63.1</v>
      </c>
      <c r="AE130" s="422">
        <f t="array" ref="AE130">IF($X130="Average value",AQ130,INDEX('EmiFact Stationary'!$E$4:$P$390,MATCH($W130&amp;$V130&amp;$X130,'EmiFact Stationary'!$C$4:$C$390&amp;'EmiFact Stationary'!$A$4:$A$390&amp;'EmiFact Stationary'!$D$4:$D$390,0),MATCH(AE$8,'EmiFact Stationary'!$E$2:$P$2,0)))</f>
        <v>0.1</v>
      </c>
      <c r="AF130" s="422" t="str">
        <f t="array" ref="AF130">IF($X130="Average value",AR130,INDEX('EmiFact Stationary'!$E$4:$P$390,MATCH($W130&amp;$V130&amp;$X130,'EmiFact Stationary'!$C$4:$C$390&amp;'EmiFact Stationary'!$A$4:$A$390&amp;'EmiFact Stationary'!$D$4:$D$390,0),MATCH(AF$8,'EmiFact Stationary'!$E$2:$P$2,0)))</f>
        <v>-</v>
      </c>
      <c r="AG130" s="422">
        <f t="array" ref="AG130">IF($X130="Average value",AS130,INDEX('EmiFact Stationary'!$E$4:$P$390,MATCH($W130&amp;$V130&amp;$X130,'EmiFact Stationary'!$C$4:$C$390&amp;'EmiFact Stationary'!$A$4:$A$390&amp;'EmiFact Stationary'!$D$4:$D$390,0),MATCH(AG$8,'EmiFact Stationary'!$E$2:$P$2,0)))</f>
        <v>0.2</v>
      </c>
      <c r="AH130" s="422">
        <f t="array" ref="AH130">IF($X130="Average value",AT130,INDEX('EmiFact Stationary'!$E$4:$P$390,MATCH($W130&amp;$V130&amp;$X130,'EmiFact Stationary'!$C$4:$C$390&amp;'EmiFact Stationary'!$A$4:$A$390&amp;'EmiFact Stationary'!$D$4:$D$390,0),MATCH(AH$8,'EmiFact Stationary'!$E$2:$P$2,0)))</f>
        <v>0.2</v>
      </c>
      <c r="AI130" s="422">
        <f t="array" ref="AI130">IF($X130="Average value",AU130,INDEX('EmiFact Stationary'!$E$4:$P$390,MATCH($W130&amp;$V130&amp;$X130,'EmiFact Stationary'!$C$4:$C$390&amp;'EmiFact Stationary'!$A$4:$A$390&amp;'EmiFact Stationary'!$D$4:$D$390,0),MATCH(AI$8,'EmiFact Stationary'!$E$2:$P$2,0)))</f>
        <v>0.2</v>
      </c>
      <c r="AJ130" s="423">
        <f t="array" ref="AJ130">IF($X130="Average value",AV130,INDEX('EmiFact Stationary'!$E$4:$P$390,MATCH($W130&amp;$V130&amp;$X130,'EmiFact Stationary'!$C$4:$C$390&amp;'EmiFact Stationary'!$A$4:$A$390&amp;'EmiFact Stationary'!$D$4:$D$390,0),MATCH(AJ$8,'EmiFact Stationary'!$E$2:$P$2,0)))</f>
        <v>1.0800000000000001E-2</v>
      </c>
      <c r="AK130" s="422">
        <f>IFERROR(AVERAGEIFS('EmiFact Stationary'!E$4:E$390,'EmiFact Stationary'!$C$4:$C$390,$W130,'EmiFact Stationary'!$A$4:$A$390,$V130),0)</f>
        <v>0.13</v>
      </c>
      <c r="AL130" s="422">
        <f>IFERROR(AVERAGEIFS('EmiFact Stationary'!F$4:F$390,'EmiFact Stationary'!$C$4:$C$390,$W130,'EmiFact Stationary'!$A$4:$A$390,$V130),0)</f>
        <v>47</v>
      </c>
      <c r="AM130" s="422">
        <f>IFERROR(AVERAGEIFS('EmiFact Stationary'!G$4:G$390,'EmiFact Stationary'!$C$4:$C$390,$W130,'EmiFact Stationary'!$A$4:$A$390,$V130),0)</f>
        <v>20</v>
      </c>
      <c r="AN130" s="422">
        <f>IFERROR(AVERAGEIFS('EmiFact Stationary'!H$4:H$390,'EmiFact Stationary'!$C$4:$C$390,$W130,'EmiFact Stationary'!$A$4:$A$390,$V130),0)</f>
        <v>5</v>
      </c>
      <c r="AO130" s="422">
        <f>IFERROR(AVERAGEIFS('EmiFact Stationary'!I$4:I$390,'EmiFact Stationary'!$C$4:$C$390,$W130,'EmiFact Stationary'!$A$4:$A$390,$V130),0)</f>
        <v>3.7</v>
      </c>
      <c r="AP130" s="422">
        <f>IFERROR(AVERAGEIFS('EmiFact Stationary'!J$4:J$390,'EmiFact Stationary'!$C$4:$C$390,$W130,'EmiFact Stationary'!$A$4:$A$390,$V130),0)</f>
        <v>63.1</v>
      </c>
      <c r="AQ130" s="422">
        <f>IFERROR(AVERAGEIFS('EmiFact Stationary'!K$4:K$390,'EmiFact Stationary'!$C$4:$C$390,$W130,'EmiFact Stationary'!$A$4:$A$390,$V130),0)</f>
        <v>0.1</v>
      </c>
      <c r="AR130" s="422">
        <f>IFERROR(AVERAGEIFS('EmiFact Stationary'!L$4:L$390,'EmiFact Stationary'!$C$4:$C$390,$W130,'EmiFact Stationary'!$A$4:$A$390,$V130),0)</f>
        <v>0</v>
      </c>
      <c r="AS130" s="422">
        <f>IFERROR(AVERAGEIFS('EmiFact Stationary'!M$4:M$390,'EmiFact Stationary'!$C$4:$C$390,$W130,'EmiFact Stationary'!$A$4:$A$390,$V130),0)</f>
        <v>0.2</v>
      </c>
      <c r="AT130" s="422">
        <f>IFERROR(AVERAGEIFS('EmiFact Stationary'!N$4:N$390,'EmiFact Stationary'!$C$4:$C$390,$W130,'EmiFact Stationary'!$A$4:$A$390,$V130),0)</f>
        <v>0.2</v>
      </c>
      <c r="AU130" s="422">
        <f>IFERROR(AVERAGEIFS('EmiFact Stationary'!O$4:O$390,'EmiFact Stationary'!$C$4:$C$390,$W130,'EmiFact Stationary'!$A$4:$A$390,$V130),0)</f>
        <v>0.2</v>
      </c>
      <c r="AV130" s="423">
        <f>IFERROR(AVERAGEIFS('EmiFact Stationary'!P$4:P$390,'EmiFact Stationary'!$C$4:$C$390,$W130,'EmiFact Stationary'!$A$4:$A$390,$V130),0)</f>
        <v>1.0800000000000001E-2</v>
      </c>
      <c r="AW130" s="419">
        <f t="shared" si="7"/>
        <v>0</v>
      </c>
    </row>
    <row r="131" spans="19:50" ht="12.75" customHeight="1">
      <c r="S131" s="307" t="s">
        <v>903</v>
      </c>
      <c r="T131" s="307" t="s">
        <v>901</v>
      </c>
      <c r="U131" s="307">
        <f t="array" ref="U131">INDEX('EmiFact Stationary'!B117:B503,MATCH(Emis!V131&amp;Emis!W131&amp;Emis!X131,'EmiFact Stationary'!A117:A503&amp;'EmiFact Stationary'!C117:C503&amp;'EmiFact Stationary'!D117:D503,0))</f>
        <v>20200</v>
      </c>
      <c r="V131" s="307" t="s">
        <v>778</v>
      </c>
      <c r="W131" s="307" t="s">
        <v>737</v>
      </c>
      <c r="X131" s="307" t="s">
        <v>737</v>
      </c>
      <c r="Y131" s="425">
        <f t="array" ref="Y131">IF($X131="Average value",AK131,INDEX('EmiFact Stationary'!$E$4:$P$390,MATCH($W131&amp;$V131&amp;$X131,'EmiFact Stationary'!$C$4:$C$390&amp;'EmiFact Stationary'!$A$4:$A$390&amp;'EmiFact Stationary'!$D$4:$D$390,0),MATCH(Y$8,'EmiFact Stationary'!$E$2:$P$2,0)))</f>
        <v>25</v>
      </c>
      <c r="Z131" s="422">
        <f t="array" ref="Z131">IF($X131="Average value",AL131,INDEX('EmiFact Stationary'!$E$4:$P$390,MATCH($W131&amp;$V131&amp;$X131,'EmiFact Stationary'!$C$4:$C$390&amp;'EmiFact Stationary'!$A$4:$A$390&amp;'EmiFact Stationary'!$D$4:$D$390,0),MATCH(Z$8,'EmiFact Stationary'!$E$2:$P$2,0)))</f>
        <v>20.399999999999999</v>
      </c>
      <c r="AA131" s="422">
        <f t="array" ref="AA131">IF($X131="Average value",AM131,INDEX('EmiFact Stationary'!$E$4:$P$390,MATCH($W131&amp;$V131&amp;$X131,'EmiFact Stationary'!$C$4:$C$390&amp;'EmiFact Stationary'!$A$4:$A$390&amp;'EmiFact Stationary'!$D$4:$D$390,0),MATCH(AA$8,'EmiFact Stationary'!$E$2:$P$2,0)))</f>
        <v>4</v>
      </c>
      <c r="AB131" s="422">
        <f t="array" ref="AB131">IF($X131="Average value",AN131,INDEX('EmiFact Stationary'!$E$4:$P$390,MATCH($W131&amp;$V131&amp;$X131,'EmiFact Stationary'!$C$4:$C$390&amp;'EmiFact Stationary'!$A$4:$A$390&amp;'EmiFact Stationary'!$D$4:$D$390,0),MATCH(AB$8,'EmiFact Stationary'!$E$2:$P$2,0)))</f>
        <v>1</v>
      </c>
      <c r="AC131" s="422">
        <f t="array" ref="AC131">IF($X131="Average value",AO131,INDEX('EmiFact Stationary'!$E$4:$P$390,MATCH($W131&amp;$V131&amp;$X131,'EmiFact Stationary'!$C$4:$C$390&amp;'EmiFact Stationary'!$A$4:$A$390&amp;'EmiFact Stationary'!$D$4:$D$390,0),MATCH(AC$8,'EmiFact Stationary'!$E$2:$P$2,0)))</f>
        <v>20</v>
      </c>
      <c r="AD131" s="422">
        <f t="array" ref="AD131">IF($X131="Average value",AP131,INDEX('EmiFact Stationary'!$E$4:$P$390,MATCH($W131&amp;$V131&amp;$X131,'EmiFact Stationary'!$C$4:$C$390&amp;'EmiFact Stationary'!$A$4:$A$390&amp;'EmiFact Stationary'!$D$4:$D$390,0),MATCH(AD$8,'EmiFact Stationary'!$E$2:$P$2,0)))</f>
        <v>84.1</v>
      </c>
      <c r="AE131" s="422">
        <f t="array" ref="AE131">IF($X131="Average value",AQ131,INDEX('EmiFact Stationary'!$E$4:$P$390,MATCH($W131&amp;$V131&amp;$X131,'EmiFact Stationary'!$C$4:$C$390&amp;'EmiFact Stationary'!$A$4:$A$390&amp;'EmiFact Stationary'!$D$4:$D$390,0),MATCH(AE$8,'EmiFact Stationary'!$E$2:$P$2,0)))</f>
        <v>1</v>
      </c>
      <c r="AF131" s="422" t="str">
        <f t="array" ref="AF131">IF($X131="Average value",AR131,INDEX('EmiFact Stationary'!$E$4:$P$390,MATCH($W131&amp;$V131&amp;$X131,'EmiFact Stationary'!$C$4:$C$390&amp;'EmiFact Stationary'!$A$4:$A$390&amp;'EmiFact Stationary'!$D$4:$D$390,0),MATCH(AF$8,'EmiFact Stationary'!$E$2:$P$2,0)))</f>
        <v>-</v>
      </c>
      <c r="AG131" s="422">
        <f t="array" ref="AG131">IF($X131="Average value",AS131,INDEX('EmiFact Stationary'!$E$4:$P$390,MATCH($W131&amp;$V131&amp;$X131,'EmiFact Stationary'!$C$4:$C$390&amp;'EmiFact Stationary'!$A$4:$A$390&amp;'EmiFact Stationary'!$D$4:$D$390,0),MATCH(AG$8,'EmiFact Stationary'!$E$2:$P$2,0)))</f>
        <v>0.1</v>
      </c>
      <c r="AH131" s="422">
        <f t="array" ref="AH131">IF($X131="Average value",AT131,INDEX('EmiFact Stationary'!$E$4:$P$390,MATCH($W131&amp;$V131&amp;$X131,'EmiFact Stationary'!$C$4:$C$390&amp;'EmiFact Stationary'!$A$4:$A$390&amp;'EmiFact Stationary'!$D$4:$D$390,0),MATCH(AH$8,'EmiFact Stationary'!$E$2:$P$2,0)))</f>
        <v>0.1</v>
      </c>
      <c r="AI131" s="422">
        <f t="array" ref="AI131">IF($X131="Average value",AU131,INDEX('EmiFact Stationary'!$E$4:$P$390,MATCH($W131&amp;$V131&amp;$X131,'EmiFact Stationary'!$C$4:$C$390&amp;'EmiFact Stationary'!$A$4:$A$390&amp;'EmiFact Stationary'!$D$4:$D$390,0),MATCH(AI$8,'EmiFact Stationary'!$E$2:$P$2,0)))</f>
        <v>0.1</v>
      </c>
      <c r="AJ131" s="423">
        <f t="array" ref="AJ131">IF($X131="Average value",AV131,INDEX('EmiFact Stationary'!$E$4:$P$390,MATCH($W131&amp;$V131&amp;$X131,'EmiFact Stationary'!$C$4:$C$390&amp;'EmiFact Stationary'!$A$4:$A$390&amp;'EmiFact Stationary'!$D$4:$D$390,0),MATCH(AJ$8,'EmiFact Stationary'!$E$2:$P$2,0)))</f>
        <v>5.4000000000000003E-3</v>
      </c>
      <c r="AK131" s="422">
        <f>IFERROR(AVERAGEIFS('EmiFact Stationary'!E$4:E$390,'EmiFact Stationary'!$C$4:$C$390,$W131,'EmiFact Stationary'!$A$4:$A$390,$V131),0)</f>
        <v>25</v>
      </c>
      <c r="AL131" s="422">
        <f>IFERROR(AVERAGEIFS('EmiFact Stationary'!F$4:F$390,'EmiFact Stationary'!$C$4:$C$390,$W131,'EmiFact Stationary'!$A$4:$A$390,$V131),0)</f>
        <v>20.399999999999999</v>
      </c>
      <c r="AM131" s="422">
        <f>IFERROR(AVERAGEIFS('EmiFact Stationary'!G$4:G$390,'EmiFact Stationary'!$C$4:$C$390,$W131,'EmiFact Stationary'!$A$4:$A$390,$V131),0)</f>
        <v>4</v>
      </c>
      <c r="AN131" s="422">
        <f>IFERROR(AVERAGEIFS('EmiFact Stationary'!H$4:H$390,'EmiFact Stationary'!$C$4:$C$390,$W131,'EmiFact Stationary'!$A$4:$A$390,$V131),0)</f>
        <v>1</v>
      </c>
      <c r="AO131" s="422">
        <f>IFERROR(AVERAGEIFS('EmiFact Stationary'!I$4:I$390,'EmiFact Stationary'!$C$4:$C$390,$W131,'EmiFact Stationary'!$A$4:$A$390,$V131),0)</f>
        <v>20</v>
      </c>
      <c r="AP131" s="422">
        <f>IFERROR(AVERAGEIFS('EmiFact Stationary'!J$4:J$390,'EmiFact Stationary'!$C$4:$C$390,$W131,'EmiFact Stationary'!$A$4:$A$390,$V131),0)</f>
        <v>84.1</v>
      </c>
      <c r="AQ131" s="422">
        <f>IFERROR(AVERAGEIFS('EmiFact Stationary'!K$4:K$390,'EmiFact Stationary'!$C$4:$C$390,$W131,'EmiFact Stationary'!$A$4:$A$390,$V131),0)</f>
        <v>1</v>
      </c>
      <c r="AR131" s="422">
        <f>IFERROR(AVERAGEIFS('EmiFact Stationary'!L$4:L$390,'EmiFact Stationary'!$C$4:$C$390,$W131,'EmiFact Stationary'!$A$4:$A$390,$V131),0)</f>
        <v>0</v>
      </c>
      <c r="AS131" s="422">
        <f>IFERROR(AVERAGEIFS('EmiFact Stationary'!M$4:M$390,'EmiFact Stationary'!$C$4:$C$390,$W131,'EmiFact Stationary'!$A$4:$A$390,$V131),0)</f>
        <v>0.1</v>
      </c>
      <c r="AT131" s="422">
        <f>IFERROR(AVERAGEIFS('EmiFact Stationary'!N$4:N$390,'EmiFact Stationary'!$C$4:$C$390,$W131,'EmiFact Stationary'!$A$4:$A$390,$V131),0)</f>
        <v>0.1</v>
      </c>
      <c r="AU131" s="422">
        <f>IFERROR(AVERAGEIFS('EmiFact Stationary'!O$4:O$390,'EmiFact Stationary'!$C$4:$C$390,$W131,'EmiFact Stationary'!$A$4:$A$390,$V131),0)</f>
        <v>0.1</v>
      </c>
      <c r="AV131" s="423">
        <f>IFERROR(AVERAGEIFS('EmiFact Stationary'!P$4:P$390,'EmiFact Stationary'!$C$4:$C$390,$W131,'EmiFact Stationary'!$A$4:$A$390,$V131),0)</f>
        <v>5.4000000000000003E-3</v>
      </c>
      <c r="AW131" s="419">
        <f t="shared" si="7"/>
        <v>0</v>
      </c>
    </row>
    <row r="132" spans="19:50" ht="12.75" customHeight="1">
      <c r="S132" s="307" t="s">
        <v>903</v>
      </c>
      <c r="T132" s="307" t="s">
        <v>902</v>
      </c>
      <c r="U132" s="307">
        <f t="array" ref="U132">INDEX('EmiFact Stationary'!B118:B504,MATCH(Emis!V132&amp;Emis!W132&amp;Emis!X132,'EmiFact Stationary'!A118:A504&amp;'EmiFact Stationary'!C118:C504&amp;'EmiFact Stationary'!D118:D504,0))</f>
        <v>20200</v>
      </c>
      <c r="V132" s="307" t="s">
        <v>780</v>
      </c>
      <c r="W132" s="307" t="s">
        <v>737</v>
      </c>
      <c r="X132" s="307" t="s">
        <v>737</v>
      </c>
      <c r="Y132" s="425">
        <f t="array" ref="Y132">IF($X132="Average value",AK132,INDEX('EmiFact Stationary'!$E$4:$P$390,MATCH($W132&amp;$V132&amp;$X132,'EmiFact Stationary'!$C$4:$C$390&amp;'EmiFact Stationary'!$A$4:$A$390&amp;'EmiFact Stationary'!$D$4:$D$390,0),MATCH(Y$8,'EmiFact Stationary'!$E$2:$P$2,0)))</f>
        <v>0.43</v>
      </c>
      <c r="Z132" s="422">
        <f t="array" ref="Z132">IF($X132="Average value",AL132,INDEX('EmiFact Stationary'!$E$4:$P$390,MATCH($W132&amp;$V132&amp;$X132,'EmiFact Stationary'!$C$4:$C$390&amp;'EmiFact Stationary'!$A$4:$A$390&amp;'EmiFact Stationary'!$D$4:$D$390,0),MATCH(Z$8,'EmiFact Stationary'!$E$2:$P$2,0)))</f>
        <v>20.399999999999999</v>
      </c>
      <c r="AA132" s="422">
        <f t="array" ref="AA132">IF($X132="Average value",AM132,INDEX('EmiFact Stationary'!$E$4:$P$390,MATCH($W132&amp;$V132&amp;$X132,'EmiFact Stationary'!$C$4:$C$390&amp;'EmiFact Stationary'!$A$4:$A$390&amp;'EmiFact Stationary'!$D$4:$D$390,0),MATCH(AA$8,'EmiFact Stationary'!$E$2:$P$2,0)))</f>
        <v>4</v>
      </c>
      <c r="AB132" s="422">
        <f t="array" ref="AB132">IF($X132="Average value",AN132,INDEX('EmiFact Stationary'!$E$4:$P$390,MATCH($W132&amp;$V132&amp;$X132,'EmiFact Stationary'!$C$4:$C$390&amp;'EmiFact Stationary'!$A$4:$A$390&amp;'EmiFact Stationary'!$D$4:$D$390,0),MATCH(AB$8,'EmiFact Stationary'!$E$2:$P$2,0)))</f>
        <v>1</v>
      </c>
      <c r="AC132" s="422">
        <f t="array" ref="AC132">IF($X132="Average value",AO132,INDEX('EmiFact Stationary'!$E$4:$P$390,MATCH($W132&amp;$V132&amp;$X132,'EmiFact Stationary'!$C$4:$C$390&amp;'EmiFact Stationary'!$A$4:$A$390&amp;'EmiFact Stationary'!$D$4:$D$390,0),MATCH(AC$8,'EmiFact Stationary'!$E$2:$P$2,0)))</f>
        <v>20</v>
      </c>
      <c r="AD132" s="422">
        <f t="array" ref="AD132">IF($X132="Average value",AP132,INDEX('EmiFact Stationary'!$E$4:$P$390,MATCH($W132&amp;$V132&amp;$X132,'EmiFact Stationary'!$C$4:$C$390&amp;'EmiFact Stationary'!$A$4:$A$390&amp;'EmiFact Stationary'!$D$4:$D$390,0),MATCH(AD$8,'EmiFact Stationary'!$E$2:$P$2,0)))</f>
        <v>55.55</v>
      </c>
      <c r="AE132" s="422">
        <f t="array" ref="AE132">IF($X132="Average value",AQ132,INDEX('EmiFact Stationary'!$E$4:$P$390,MATCH($W132&amp;$V132&amp;$X132,'EmiFact Stationary'!$C$4:$C$390&amp;'EmiFact Stationary'!$A$4:$A$390&amp;'EmiFact Stationary'!$D$4:$D$390,0),MATCH(AE$8,'EmiFact Stationary'!$E$2:$P$2,0)))</f>
        <v>1</v>
      </c>
      <c r="AF132" s="422" t="str">
        <f t="array" ref="AF132">IF($X132="Average value",AR132,INDEX('EmiFact Stationary'!$E$4:$P$390,MATCH($W132&amp;$V132&amp;$X132,'EmiFact Stationary'!$C$4:$C$390&amp;'EmiFact Stationary'!$A$4:$A$390&amp;'EmiFact Stationary'!$D$4:$D$390,0),MATCH(AF$8,'EmiFact Stationary'!$E$2:$P$2,0)))</f>
        <v>-</v>
      </c>
      <c r="AG132" s="422">
        <f t="array" ref="AG132">IF($X132="Average value",AS132,INDEX('EmiFact Stationary'!$E$4:$P$390,MATCH($W132&amp;$V132&amp;$X132,'EmiFact Stationary'!$C$4:$C$390&amp;'EmiFact Stationary'!$A$4:$A$390&amp;'EmiFact Stationary'!$D$4:$D$390,0),MATCH(AG$8,'EmiFact Stationary'!$E$2:$P$2,0)))</f>
        <v>0.1</v>
      </c>
      <c r="AH132" s="422">
        <f t="array" ref="AH132">IF($X132="Average value",AT132,INDEX('EmiFact Stationary'!$E$4:$P$390,MATCH($W132&amp;$V132&amp;$X132,'EmiFact Stationary'!$C$4:$C$390&amp;'EmiFact Stationary'!$A$4:$A$390&amp;'EmiFact Stationary'!$D$4:$D$390,0),MATCH(AH$8,'EmiFact Stationary'!$E$2:$P$2,0)))</f>
        <v>0.1</v>
      </c>
      <c r="AI132" s="422">
        <f t="array" ref="AI132">IF($X132="Average value",AU132,INDEX('EmiFact Stationary'!$E$4:$P$390,MATCH($W132&amp;$V132&amp;$X132,'EmiFact Stationary'!$C$4:$C$390&amp;'EmiFact Stationary'!$A$4:$A$390&amp;'EmiFact Stationary'!$D$4:$D$390,0),MATCH(AI$8,'EmiFact Stationary'!$E$2:$P$2,0)))</f>
        <v>0.1</v>
      </c>
      <c r="AJ132" s="423">
        <f t="array" ref="AJ132">IF($X132="Average value",AV132,INDEX('EmiFact Stationary'!$E$4:$P$390,MATCH($W132&amp;$V132&amp;$X132,'EmiFact Stationary'!$C$4:$C$390&amp;'EmiFact Stationary'!$A$4:$A$390&amp;'EmiFact Stationary'!$D$4:$D$390,0),MATCH(AJ$8,'EmiFact Stationary'!$E$2:$P$2,0)))</f>
        <v>5.4000000000000003E-3</v>
      </c>
      <c r="AK132" s="422">
        <f>IFERROR(AVERAGEIFS('EmiFact Stationary'!E$4:E$390,'EmiFact Stationary'!$C$4:$C$390,$W132,'EmiFact Stationary'!$A$4:$A$390,$V132),0)</f>
        <v>0.45333333333333331</v>
      </c>
      <c r="AL132" s="422">
        <f>IFERROR(AVERAGEIFS('EmiFact Stationary'!F$4:F$390,'EmiFact Stationary'!$C$4:$C$390,$W132,'EmiFact Stationary'!$A$4:$A$390,$V132),0)</f>
        <v>58.6</v>
      </c>
      <c r="AM132" s="422">
        <f>IFERROR(AVERAGEIFS('EmiFact Stationary'!G$4:G$390,'EmiFact Stationary'!$C$4:$C$390,$W132,'EmiFact Stationary'!$A$4:$A$390,$V132),0)</f>
        <v>33.333333333333336</v>
      </c>
      <c r="AN132" s="422">
        <f>IFERROR(AVERAGEIFS('EmiFact Stationary'!H$4:H$390,'EmiFact Stationary'!$C$4:$C$390,$W132,'EmiFact Stationary'!$A$4:$A$390,$V132),0)</f>
        <v>161</v>
      </c>
      <c r="AO132" s="422">
        <f>IFERROR(AVERAGEIFS('EmiFact Stationary'!I$4:I$390,'EmiFact Stationary'!$C$4:$C$390,$W132,'EmiFact Stationary'!$A$4:$A$390,$V132),0)</f>
        <v>32.666666666666664</v>
      </c>
      <c r="AP132" s="422">
        <f>IFERROR(AVERAGEIFS('EmiFact Stationary'!J$4:J$390,'EmiFact Stationary'!$C$4:$C$390,$W132,'EmiFact Stationary'!$A$4:$A$390,$V132),0)</f>
        <v>55.54999999999999</v>
      </c>
      <c r="AQ132" s="422">
        <f>IFERROR(AVERAGEIFS('EmiFact Stationary'!K$4:K$390,'EmiFact Stationary'!$C$4:$C$390,$W132,'EmiFact Stationary'!$A$4:$A$390,$V132),0)</f>
        <v>0.86</v>
      </c>
      <c r="AR132" s="422">
        <f>IFERROR(AVERAGEIFS('EmiFact Stationary'!L$4:L$390,'EmiFact Stationary'!$C$4:$C$390,$W132,'EmiFact Stationary'!$A$4:$A$390,$V132),0)</f>
        <v>0</v>
      </c>
      <c r="AS132" s="422">
        <f>IFERROR(AVERAGEIFS('EmiFact Stationary'!M$4:M$390,'EmiFact Stationary'!$C$4:$C$390,$W132,'EmiFact Stationary'!$A$4:$A$390,$V132),0)</f>
        <v>0.32</v>
      </c>
      <c r="AT132" s="422">
        <f>IFERROR(AVERAGEIFS('EmiFact Stationary'!N$4:N$390,'EmiFact Stationary'!$C$4:$C$390,$W132,'EmiFact Stationary'!$A$4:$A$390,$V132),0)</f>
        <v>0.12966666666666668</v>
      </c>
      <c r="AU132" s="422">
        <f>IFERROR(AVERAGEIFS('EmiFact Stationary'!O$4:O$390,'EmiFact Stationary'!$C$4:$C$390,$W132,'EmiFact Stationary'!$A$4:$A$390,$V132),0)</f>
        <v>0.12033333333333333</v>
      </c>
      <c r="AV132" s="423">
        <f>IFERROR(AVERAGEIFS('EmiFact Stationary'!P$4:P$390,'EmiFact Stationary'!$C$4:$C$390,$W132,'EmiFact Stationary'!$A$4:$A$390,$V132),0)</f>
        <v>4.9416666666666671E-3</v>
      </c>
      <c r="AW132" s="419">
        <f t="shared" si="7"/>
        <v>-240.35287500000004</v>
      </c>
      <c r="AX132" s="3" t="s">
        <v>867</v>
      </c>
    </row>
    <row r="133" spans="19:50" ht="12.75" customHeight="1">
      <c r="S133" s="307" t="s">
        <v>904</v>
      </c>
      <c r="T133" s="307" t="s">
        <v>883</v>
      </c>
      <c r="U133" s="307" t="e">
        <f t="array" ref="U133">INDEX('EmiFact Stationary'!B119:B505,MATCH(Emis!V133&amp;Emis!W133&amp;Emis!X133,'EmiFact Stationary'!A119:A505&amp;'EmiFact Stationary'!C119:C505&amp;'EmiFact Stationary'!D119:D505,0))</f>
        <v>#N/A</v>
      </c>
      <c r="V133" s="307" t="s">
        <v>759</v>
      </c>
      <c r="W133" s="307" t="s">
        <v>748</v>
      </c>
      <c r="X133" s="307" t="s">
        <v>748</v>
      </c>
      <c r="Y133" s="425">
        <f t="array" ref="Y133">IF($X133="Average value",AK133,INDEX('EmiFact Stationary'!$E$4:$P$390,MATCH($W133&amp;$V133&amp;$X133,'EmiFact Stationary'!$C$4:$C$390&amp;'EmiFact Stationary'!$A$4:$A$390&amp;'EmiFact Stationary'!$D$4:$D$390,0),MATCH(Y$8,'EmiFact Stationary'!$E$2:$P$2,0)))</f>
        <v>11</v>
      </c>
      <c r="Z133" s="422">
        <f t="array" ref="Z133">IF($X133="Average value",AL133,INDEX('EmiFact Stationary'!$E$4:$P$390,MATCH($W133&amp;$V133&amp;$X133,'EmiFact Stationary'!$C$4:$C$390&amp;'EmiFact Stationary'!$A$4:$A$390&amp;'EmiFact Stationary'!$D$4:$D$390,0),MATCH(Z$8,'EmiFact Stationary'!$E$2:$P$2,0)))</f>
        <v>90</v>
      </c>
      <c r="AA133" s="422">
        <f t="array" ref="AA133">IF($X133="Average value",AM133,INDEX('EmiFact Stationary'!$E$4:$P$390,MATCH($W133&amp;$V133&amp;$X133,'EmiFact Stationary'!$C$4:$C$390&amp;'EmiFact Stationary'!$A$4:$A$390&amp;'EmiFact Stationary'!$D$4:$D$390,0),MATCH(AA$8,'EmiFact Stationary'!$E$2:$P$2,0)))</f>
        <v>141</v>
      </c>
      <c r="AB133" s="422">
        <f t="array" ref="AB133">IF($X133="Average value",AN133,INDEX('EmiFact Stationary'!$E$4:$P$390,MATCH($W133&amp;$V133&amp;$X133,'EmiFact Stationary'!$C$4:$C$390&amp;'EmiFact Stationary'!$A$4:$A$390&amp;'EmiFact Stationary'!$D$4:$D$390,0),MATCH(AB$8,'EmiFact Stationary'!$E$2:$P$2,0)))</f>
        <v>11</v>
      </c>
      <c r="AC133" s="422">
        <f t="array" ref="AC133">IF($X133="Average value",AO133,INDEX('EmiFact Stationary'!$E$4:$P$390,MATCH($W133&amp;$V133&amp;$X133,'EmiFact Stationary'!$C$4:$C$390&amp;'EmiFact Stationary'!$A$4:$A$390&amp;'EmiFact Stationary'!$D$4:$D$390,0),MATCH(AC$8,'EmiFact Stationary'!$E$2:$P$2,0)))</f>
        <v>240</v>
      </c>
      <c r="AD133" s="422">
        <f t="array" ref="AD133">IF($X133="Average value",AP133,INDEX('EmiFact Stationary'!$E$4:$P$390,MATCH($W133&amp;$V133&amp;$X133,'EmiFact Stationary'!$C$4:$C$390&amp;'EmiFact Stationary'!$A$4:$A$390&amp;'EmiFact Stationary'!$D$4:$D$390,0),MATCH(AD$8,'EmiFact Stationary'!$E$2:$P$2,0)))</f>
        <v>112</v>
      </c>
      <c r="AE133" s="422">
        <f t="array" ref="AE133">IF($X133="Average value",AQ133,INDEX('EmiFact Stationary'!$E$4:$P$390,MATCH($W133&amp;$V133&amp;$X133,'EmiFact Stationary'!$C$4:$C$390&amp;'EmiFact Stationary'!$A$4:$A$390&amp;'EmiFact Stationary'!$D$4:$D$390,0),MATCH(AE$8,'EmiFact Stationary'!$E$2:$P$2,0)))</f>
        <v>4</v>
      </c>
      <c r="AF133" s="422">
        <f t="array" ref="AF133">IF($X133="Average value",AR133,INDEX('EmiFact Stationary'!$E$4:$P$390,MATCH($W133&amp;$V133&amp;$X133,'EmiFact Stationary'!$C$4:$C$390&amp;'EmiFact Stationary'!$A$4:$A$390&amp;'EmiFact Stationary'!$D$4:$D$390,0),MATCH(AF$8,'EmiFact Stationary'!$E$2:$P$2,0)))</f>
        <v>37</v>
      </c>
      <c r="AG133" s="422">
        <f t="array" ref="AG133">IF($X133="Average value",AS133,INDEX('EmiFact Stationary'!$E$4:$P$390,MATCH($W133&amp;$V133&amp;$X133,'EmiFact Stationary'!$C$4:$C$390&amp;'EmiFact Stationary'!$A$4:$A$390&amp;'EmiFact Stationary'!$D$4:$D$390,0),MATCH(AG$8,'EmiFact Stationary'!$E$2:$P$2,0)))</f>
        <v>19</v>
      </c>
      <c r="AH133" s="422">
        <f t="array" ref="AH133">IF($X133="Average value",AT133,INDEX('EmiFact Stationary'!$E$4:$P$390,MATCH($W133&amp;$V133&amp;$X133,'EmiFact Stationary'!$C$4:$C$390&amp;'EmiFact Stationary'!$A$4:$A$390&amp;'EmiFact Stationary'!$D$4:$D$390,0),MATCH(AH$8,'EmiFact Stationary'!$E$2:$P$2,0)))</f>
        <v>13</v>
      </c>
      <c r="AI133" s="422">
        <f t="array" ref="AI133">IF($X133="Average value",AU133,INDEX('EmiFact Stationary'!$E$4:$P$390,MATCH($W133&amp;$V133&amp;$X133,'EmiFact Stationary'!$C$4:$C$390&amp;'EmiFact Stationary'!$A$4:$A$390&amp;'EmiFact Stationary'!$D$4:$D$390,0),MATCH(AI$8,'EmiFact Stationary'!$E$2:$P$2,0)))</f>
        <v>10</v>
      </c>
      <c r="AJ133" s="423">
        <f t="array" ref="AJ133">IF($X133="Average value",AV133,INDEX('EmiFact Stationary'!$E$4:$P$390,MATCH($W133&amp;$V133&amp;$X133,'EmiFact Stationary'!$C$4:$C$390&amp;'EmiFact Stationary'!$A$4:$A$390&amp;'EmiFact Stationary'!$D$4:$D$390,0),MATCH(AJ$8,'EmiFact Stationary'!$E$2:$P$2,0)))</f>
        <v>2.8</v>
      </c>
      <c r="AK133" s="422">
        <f>IFERROR(AVERAGEIFS('EmiFact Stationary'!E$4:E$390,'EmiFact Stationary'!$C$4:$C$390,$W133,'EmiFact Stationary'!$A$4:$A$390,$V133),0)</f>
        <v>11</v>
      </c>
      <c r="AL133" s="422">
        <f>IFERROR(AVERAGEIFS('EmiFact Stationary'!F$4:F$390,'EmiFact Stationary'!$C$4:$C$390,$W133,'EmiFact Stationary'!$A$4:$A$390,$V133),0)</f>
        <v>90</v>
      </c>
      <c r="AM133" s="422">
        <f>IFERROR(AVERAGEIFS('EmiFact Stationary'!G$4:G$390,'EmiFact Stationary'!$C$4:$C$390,$W133,'EmiFact Stationary'!$A$4:$A$390,$V133),0)</f>
        <v>141</v>
      </c>
      <c r="AN133" s="422">
        <f>IFERROR(AVERAGEIFS('EmiFact Stationary'!H$4:H$390,'EmiFact Stationary'!$C$4:$C$390,$W133,'EmiFact Stationary'!$A$4:$A$390,$V133),0)</f>
        <v>11</v>
      </c>
      <c r="AO133" s="422">
        <f>IFERROR(AVERAGEIFS('EmiFact Stationary'!I$4:I$390,'EmiFact Stationary'!$C$4:$C$390,$W133,'EmiFact Stationary'!$A$4:$A$390,$V133),0)</f>
        <v>240</v>
      </c>
      <c r="AP133" s="422">
        <f>IFERROR(AVERAGEIFS('EmiFact Stationary'!J$4:J$390,'EmiFact Stationary'!$C$4:$C$390,$W133,'EmiFact Stationary'!$A$4:$A$390,$V133),0)</f>
        <v>112</v>
      </c>
      <c r="AQ133" s="422">
        <f>IFERROR(AVERAGEIFS('EmiFact Stationary'!K$4:K$390,'EmiFact Stationary'!$C$4:$C$390,$W133,'EmiFact Stationary'!$A$4:$A$390,$V133),0)</f>
        <v>4</v>
      </c>
      <c r="AR133" s="422">
        <f>IFERROR(AVERAGEIFS('EmiFact Stationary'!L$4:L$390,'EmiFact Stationary'!$C$4:$C$390,$W133,'EmiFact Stationary'!$A$4:$A$390,$V133),0)</f>
        <v>37</v>
      </c>
      <c r="AS133" s="422">
        <f>IFERROR(AVERAGEIFS('EmiFact Stationary'!M$4:M$390,'EmiFact Stationary'!$C$4:$C$390,$W133,'EmiFact Stationary'!$A$4:$A$390,$V133),0)</f>
        <v>19</v>
      </c>
      <c r="AT133" s="422">
        <f>IFERROR(AVERAGEIFS('EmiFact Stationary'!N$4:N$390,'EmiFact Stationary'!$C$4:$C$390,$W133,'EmiFact Stationary'!$A$4:$A$390,$V133),0)</f>
        <v>13</v>
      </c>
      <c r="AU133" s="422">
        <f>IFERROR(AVERAGEIFS('EmiFact Stationary'!O$4:O$390,'EmiFact Stationary'!$C$4:$C$390,$W133,'EmiFact Stationary'!$A$4:$A$390,$V133),0)</f>
        <v>10</v>
      </c>
      <c r="AV133" s="423">
        <f>IFERROR(AVERAGEIFS('EmiFact Stationary'!P$4:P$390,'EmiFact Stationary'!$C$4:$C$390,$W133,'EmiFact Stationary'!$A$4:$A$390,$V133),0)</f>
        <v>2.8</v>
      </c>
      <c r="AW133" s="419">
        <f t="shared" si="7"/>
        <v>0</v>
      </c>
    </row>
    <row r="134" spans="19:50" ht="12.75" customHeight="1">
      <c r="S134" s="307" t="s">
        <v>904</v>
      </c>
      <c r="T134" s="307" t="s">
        <v>880</v>
      </c>
      <c r="U134" s="307" t="e">
        <f t="array" ref="U134">INDEX('EmiFact Stationary'!B120:B506,MATCH(Emis!V134&amp;Emis!W134&amp;Emis!X134,'EmiFact Stationary'!A120:A506&amp;'EmiFact Stationary'!C120:C506&amp;'EmiFact Stationary'!D120:D506,0))</f>
        <v>#N/A</v>
      </c>
      <c r="V134" s="307" t="s">
        <v>761</v>
      </c>
      <c r="W134" s="307" t="s">
        <v>748</v>
      </c>
      <c r="X134" s="307" t="s">
        <v>748</v>
      </c>
      <c r="Y134" s="425">
        <f t="array" ref="Y134">IF($X134="Average value",AK134,INDEX('EmiFact Stationary'!$E$4:$P$390,MATCH($W134&amp;$V134&amp;$X134,'EmiFact Stationary'!$C$4:$C$390&amp;'EmiFact Stationary'!$A$4:$A$390&amp;'EmiFact Stationary'!$D$4:$D$390,0),MATCH(Y$8,'EmiFact Stationary'!$E$2:$P$2,0)))</f>
        <v>14</v>
      </c>
      <c r="Z134" s="422">
        <f t="array" ref="Z134">IF($X134="Average value",AL134,INDEX('EmiFact Stationary'!$E$4:$P$390,MATCH($W134&amp;$V134&amp;$X134,'EmiFact Stationary'!$C$4:$C$390&amp;'EmiFact Stationary'!$A$4:$A$390&amp;'EmiFact Stationary'!$D$4:$D$390,0),MATCH(Z$8,'EmiFact Stationary'!$E$2:$P$2,0)))</f>
        <v>164</v>
      </c>
      <c r="AA134" s="422">
        <f t="array" ref="AA134">IF($X134="Average value",AM134,INDEX('EmiFact Stationary'!$E$4:$P$390,MATCH($W134&amp;$V134&amp;$X134,'EmiFact Stationary'!$C$4:$C$390&amp;'EmiFact Stationary'!$A$4:$A$390&amp;'EmiFact Stationary'!$D$4:$D$390,0),MATCH(AA$8,'EmiFact Stationary'!$E$2:$P$2,0)))</f>
        <v>0.56000000000000005</v>
      </c>
      <c r="AB134" s="422">
        <f t="array" ref="AB134">IF($X134="Average value",AN134,INDEX('EmiFact Stationary'!$E$4:$P$390,MATCH($W134&amp;$V134&amp;$X134,'EmiFact Stationary'!$C$4:$C$390&amp;'EmiFact Stationary'!$A$4:$A$390&amp;'EmiFact Stationary'!$D$4:$D$390,0),MATCH(AB$8,'EmiFact Stationary'!$E$2:$P$2,0)))</f>
        <v>30</v>
      </c>
      <c r="AC134" s="422">
        <f t="array" ref="AC134">IF($X134="Average value",AO134,INDEX('EmiFact Stationary'!$E$4:$P$390,MATCH($W134&amp;$V134&amp;$X134,'EmiFact Stationary'!$C$4:$C$390&amp;'EmiFact Stationary'!$A$4:$A$390&amp;'EmiFact Stationary'!$D$4:$D$390,0),MATCH(AC$8,'EmiFact Stationary'!$E$2:$P$2,0)))</f>
        <v>10</v>
      </c>
      <c r="AD134" s="422" t="str">
        <f t="array" ref="AD134">IF($X134="Average value",AP134,INDEX('EmiFact Stationary'!$E$4:$P$390,MATCH($W134&amp;$V134&amp;$X134,'EmiFact Stationary'!$C$4:$C$390&amp;'EmiFact Stationary'!$A$4:$A$390&amp;'EmiFact Stationary'!$D$4:$D$390,0),MATCH(AD$8,'EmiFact Stationary'!$E$2:$P$2,0)))</f>
        <v>63.3 + 42.5</v>
      </c>
      <c r="AE134" s="422">
        <f t="array" ref="AE134">IF($X134="Average value",AQ134,INDEX('EmiFact Stationary'!$E$4:$P$390,MATCH($W134&amp;$V134&amp;$X134,'EmiFact Stationary'!$C$4:$C$390&amp;'EmiFact Stationary'!$A$4:$A$390&amp;'EmiFact Stationary'!$D$4:$D$390,0),MATCH(AE$8,'EmiFact Stationary'!$E$2:$P$2,0)))</f>
        <v>4</v>
      </c>
      <c r="AF134" s="422" t="str">
        <f t="array" ref="AF134">IF($X134="Average value",AR134,INDEX('EmiFact Stationary'!$E$4:$P$390,MATCH($W134&amp;$V134&amp;$X134,'EmiFact Stationary'!$C$4:$C$390&amp;'EmiFact Stationary'!$A$4:$A$390&amp;'EmiFact Stationary'!$D$4:$D$390,0),MATCH(AF$8,'EmiFact Stationary'!$E$2:$P$2,0)))</f>
        <v>-</v>
      </c>
      <c r="AG134" s="422">
        <f t="array" ref="AG134">IF($X134="Average value",AS134,INDEX('EmiFact Stationary'!$E$4:$P$390,MATCH($W134&amp;$V134&amp;$X134,'EmiFact Stationary'!$C$4:$C$390&amp;'EmiFact Stationary'!$A$4:$A$390&amp;'EmiFact Stationary'!$D$4:$D$390,0),MATCH(AG$8,'EmiFact Stationary'!$E$2:$P$2,0)))</f>
        <v>4.2</v>
      </c>
      <c r="AH134" s="422">
        <f t="array" ref="AH134">IF($X134="Average value",AT134,INDEX('EmiFact Stationary'!$E$4:$P$390,MATCH($W134&amp;$V134&amp;$X134,'EmiFact Stationary'!$C$4:$C$390&amp;'EmiFact Stationary'!$A$4:$A$390&amp;'EmiFact Stationary'!$D$4:$D$390,0),MATCH(AH$8,'EmiFact Stationary'!$E$2:$P$2,0)))</f>
        <v>3.2</v>
      </c>
      <c r="AI134" s="422">
        <f t="array" ref="AI134">IF($X134="Average value",AU134,INDEX('EmiFact Stationary'!$E$4:$P$390,MATCH($W134&amp;$V134&amp;$X134,'EmiFact Stationary'!$C$4:$C$390&amp;'EmiFact Stationary'!$A$4:$A$390&amp;'EmiFact Stationary'!$D$4:$D$390,0),MATCH(AI$8,'EmiFact Stationary'!$E$2:$P$2,0)))</f>
        <v>2.1</v>
      </c>
      <c r="AJ134" s="423">
        <f t="array" ref="AJ134">IF($X134="Average value",AV134,INDEX('EmiFact Stationary'!$E$4:$P$390,MATCH($W134&amp;$V134&amp;$X134,'EmiFact Stationary'!$C$4:$C$390&amp;'EmiFact Stationary'!$A$4:$A$390&amp;'EmiFact Stationary'!$D$4:$D$390,0),MATCH(AJ$8,'EmiFact Stationary'!$E$2:$P$2,0)))</f>
        <v>7.3499999999999996E-2</v>
      </c>
      <c r="AK134" s="422">
        <f>IFERROR(AVERAGEIFS('EmiFact Stationary'!E$4:E$390,'EmiFact Stationary'!$C$4:$C$390,$W134,'EmiFact Stationary'!$A$4:$A$390,$V134),0)</f>
        <v>14</v>
      </c>
      <c r="AL134" s="422">
        <f>IFERROR(AVERAGEIFS('EmiFact Stationary'!F$4:F$390,'EmiFact Stationary'!$C$4:$C$390,$W134,'EmiFact Stationary'!$A$4:$A$390,$V134),0)</f>
        <v>164</v>
      </c>
      <c r="AM134" s="422">
        <f>IFERROR(AVERAGEIFS('EmiFact Stationary'!G$4:G$390,'EmiFact Stationary'!$C$4:$C$390,$W134,'EmiFact Stationary'!$A$4:$A$390,$V134),0)</f>
        <v>0.56000000000000005</v>
      </c>
      <c r="AN134" s="422">
        <f>IFERROR(AVERAGEIFS('EmiFact Stationary'!H$4:H$390,'EmiFact Stationary'!$C$4:$C$390,$W134,'EmiFact Stationary'!$A$4:$A$390,$V134),0)</f>
        <v>30</v>
      </c>
      <c r="AO134" s="422">
        <f>IFERROR(AVERAGEIFS('EmiFact Stationary'!I$4:I$390,'EmiFact Stationary'!$C$4:$C$390,$W134,'EmiFact Stationary'!$A$4:$A$390,$V134),0)</f>
        <v>10</v>
      </c>
      <c r="AP134" s="422">
        <f>IFERROR(AVERAGEIFS('EmiFact Stationary'!J$4:J$390,'EmiFact Stationary'!$C$4:$C$390,$W134,'EmiFact Stationary'!$A$4:$A$390,$V134),0)</f>
        <v>0</v>
      </c>
      <c r="AQ134" s="422">
        <f>IFERROR(AVERAGEIFS('EmiFact Stationary'!K$4:K$390,'EmiFact Stationary'!$C$4:$C$390,$W134,'EmiFact Stationary'!$A$4:$A$390,$V134),0)</f>
        <v>4</v>
      </c>
      <c r="AR134" s="422">
        <f>IFERROR(AVERAGEIFS('EmiFact Stationary'!L$4:L$390,'EmiFact Stationary'!$C$4:$C$390,$W134,'EmiFact Stationary'!$A$4:$A$390,$V134),0)</f>
        <v>0</v>
      </c>
      <c r="AS134" s="422">
        <f>IFERROR(AVERAGEIFS('EmiFact Stationary'!M$4:M$390,'EmiFact Stationary'!$C$4:$C$390,$W134,'EmiFact Stationary'!$A$4:$A$390,$V134),0)</f>
        <v>4.2</v>
      </c>
      <c r="AT134" s="422">
        <f>IFERROR(AVERAGEIFS('EmiFact Stationary'!N$4:N$390,'EmiFact Stationary'!$C$4:$C$390,$W134,'EmiFact Stationary'!$A$4:$A$390,$V134),0)</f>
        <v>3.2</v>
      </c>
      <c r="AU134" s="422">
        <f>IFERROR(AVERAGEIFS('EmiFact Stationary'!O$4:O$390,'EmiFact Stationary'!$C$4:$C$390,$W134,'EmiFact Stationary'!$A$4:$A$390,$V134),0)</f>
        <v>2.1</v>
      </c>
      <c r="AV134" s="423">
        <f>IFERROR(AVERAGEIFS('EmiFact Stationary'!P$4:P$390,'EmiFact Stationary'!$C$4:$C$390,$W134,'EmiFact Stationary'!$A$4:$A$390,$V134),0)</f>
        <v>7.3499999999999996E-2</v>
      </c>
      <c r="AW134" s="419">
        <f t="shared" si="7"/>
        <v>0</v>
      </c>
    </row>
    <row r="135" spans="19:50" ht="12.75" customHeight="1">
      <c r="S135" s="307" t="s">
        <v>904</v>
      </c>
      <c r="T135" s="307" t="s">
        <v>876</v>
      </c>
      <c r="U135" s="307">
        <f t="array" ref="U135">INDEX('EmiFact Stationary'!B121:B507,MATCH(Emis!V135&amp;Emis!W135&amp;Emis!X135,'EmiFact Stationary'!A121:A507&amp;'EmiFact Stationary'!C121:C507&amp;'EmiFact Stationary'!D121:D507,0))</f>
        <v>31200</v>
      </c>
      <c r="V135" s="307" t="s">
        <v>765</v>
      </c>
      <c r="W135" s="307" t="s">
        <v>748</v>
      </c>
      <c r="X135" s="307" t="s">
        <v>748</v>
      </c>
      <c r="Y135" s="425">
        <f t="array" ref="Y135">IF($X135="Average value",AK135,INDEX('EmiFact Stationary'!$E$4:$P$390,MATCH($W135&amp;$V135&amp;$X135,'EmiFact Stationary'!$C$4:$C$390&amp;'EmiFact Stationary'!$A$4:$A$390&amp;'EmiFact Stationary'!$D$4:$D$390,0),MATCH(Y$8,'EmiFact Stationary'!$E$2:$P$2,0)))</f>
        <v>344</v>
      </c>
      <c r="Z135" s="422">
        <f t="array" ref="Z135">IF($X135="Average value",AL135,INDEX('EmiFact Stationary'!$E$4:$P$390,MATCH($W135&amp;$V135&amp;$X135,'EmiFact Stationary'!$C$4:$C$390&amp;'EmiFact Stationary'!$A$4:$A$390&amp;'EmiFact Stationary'!$D$4:$D$390,0),MATCH(Z$8,'EmiFact Stationary'!$E$2:$P$2,0)))</f>
        <v>129</v>
      </c>
      <c r="AA135" s="422">
        <f t="array" ref="AA135">IF($X135="Average value",AM135,INDEX('EmiFact Stationary'!$E$4:$P$390,MATCH($W135&amp;$V135&amp;$X135,'EmiFact Stationary'!$C$4:$C$390&amp;'EmiFact Stationary'!$A$4:$A$390&amp;'EmiFact Stationary'!$D$4:$D$390,0),MATCH(AA$8,'EmiFact Stationary'!$E$2:$P$2,0)))</f>
        <v>0.8</v>
      </c>
      <c r="AB135" s="422">
        <f t="array" ref="AB135">IF($X135="Average value",AN135,INDEX('EmiFact Stationary'!$E$4:$P$390,MATCH($W135&amp;$V135&amp;$X135,'EmiFact Stationary'!$C$4:$C$390&amp;'EmiFact Stationary'!$A$4:$A$390&amp;'EmiFact Stationary'!$D$4:$D$390,0),MATCH(AB$8,'EmiFact Stationary'!$E$2:$P$2,0)))</f>
        <v>1.3</v>
      </c>
      <c r="AC135" s="422">
        <f t="array" ref="AC135">IF($X135="Average value",AO135,INDEX('EmiFact Stationary'!$E$4:$P$390,MATCH($W135&amp;$V135&amp;$X135,'EmiFact Stationary'!$C$4:$C$390&amp;'EmiFact Stationary'!$A$4:$A$390&amp;'EmiFact Stationary'!$D$4:$D$390,0),MATCH(AC$8,'EmiFact Stationary'!$E$2:$P$2,0)))</f>
        <v>2.8</v>
      </c>
      <c r="AD135" s="422">
        <f t="array" ref="AD135">IF($X135="Average value",AP135,INDEX('EmiFact Stationary'!$E$4:$P$390,MATCH($W135&amp;$V135&amp;$X135,'EmiFact Stationary'!$C$4:$C$390&amp;'EmiFact Stationary'!$A$4:$A$390&amp;'EmiFact Stationary'!$D$4:$D$390,0),MATCH(AD$8,'EmiFact Stationary'!$E$2:$P$2,0)))</f>
        <v>79.42</v>
      </c>
      <c r="AE135" s="422">
        <f t="array" ref="AE135">IF($X135="Average value",AQ135,INDEX('EmiFact Stationary'!$E$4:$P$390,MATCH($W135&amp;$V135&amp;$X135,'EmiFact Stationary'!$C$4:$C$390&amp;'EmiFact Stationary'!$A$4:$A$390&amp;'EmiFact Stationary'!$D$4:$D$390,0),MATCH(AE$8,'EmiFact Stationary'!$E$2:$P$2,0)))</f>
        <v>5</v>
      </c>
      <c r="AF135" s="422" t="str">
        <f t="array" ref="AF135">IF($X135="Average value",AR135,INDEX('EmiFact Stationary'!$E$4:$P$390,MATCH($W135&amp;$V135&amp;$X135,'EmiFact Stationary'!$C$4:$C$390&amp;'EmiFact Stationary'!$A$4:$A$390&amp;'EmiFact Stationary'!$D$4:$D$390,0),MATCH(AF$8,'EmiFact Stationary'!$E$2:$P$2,0)))</f>
        <v>-</v>
      </c>
      <c r="AG135" s="422">
        <f t="array" ref="AG135">IF($X135="Average value",AS135,INDEX('EmiFact Stationary'!$E$4:$P$390,MATCH($W135&amp;$V135&amp;$X135,'EmiFact Stationary'!$C$4:$C$390&amp;'EmiFact Stationary'!$A$4:$A$390&amp;'EmiFact Stationary'!$D$4:$D$390,0),MATCH(AG$8,'EmiFact Stationary'!$E$2:$P$2,0)))</f>
        <v>9.5</v>
      </c>
      <c r="AH135" s="422">
        <f t="array" ref="AH135">IF($X135="Average value",AT135,INDEX('EmiFact Stationary'!$E$4:$P$390,MATCH($W135&amp;$V135&amp;$X135,'EmiFact Stationary'!$C$4:$C$390&amp;'EmiFact Stationary'!$A$4:$A$390&amp;'EmiFact Stationary'!$D$4:$D$390,0),MATCH(AH$8,'EmiFact Stationary'!$E$2:$P$2,0)))</f>
        <v>7.1</v>
      </c>
      <c r="AI135" s="422">
        <f t="array" ref="AI135">IF($X135="Average value",AU135,INDEX('EmiFact Stationary'!$E$4:$P$390,MATCH($W135&amp;$V135&amp;$X135,'EmiFact Stationary'!$C$4:$C$390&amp;'EmiFact Stationary'!$A$4:$A$390&amp;'EmiFact Stationary'!$D$4:$D$390,0),MATCH(AI$8,'EmiFact Stationary'!$E$2:$P$2,0)))</f>
        <v>4.8</v>
      </c>
      <c r="AJ135" s="423">
        <f t="array" ref="AJ135">IF($X135="Average value",AV135,INDEX('EmiFact Stationary'!$E$4:$P$390,MATCH($W135&amp;$V135&amp;$X135,'EmiFact Stationary'!$C$4:$C$390&amp;'EmiFact Stationary'!$A$4:$A$390&amp;'EmiFact Stationary'!$D$4:$D$390,0),MATCH(AJ$8,'EmiFact Stationary'!$E$2:$P$2,0)))</f>
        <v>2.6880000000000002</v>
      </c>
      <c r="AK135" s="422">
        <f>IFERROR(AVERAGEIFS('EmiFact Stationary'!E$4:E$390,'EmiFact Stationary'!$C$4:$C$390,$W135,'EmiFact Stationary'!$A$4:$A$390,$V135),0)</f>
        <v>344</v>
      </c>
      <c r="AL135" s="422">
        <f>IFERROR(AVERAGEIFS('EmiFact Stationary'!F$4:F$390,'EmiFact Stationary'!$C$4:$C$390,$W135,'EmiFact Stationary'!$A$4:$A$390,$V135),0)</f>
        <v>129</v>
      </c>
      <c r="AM135" s="422">
        <f>IFERROR(AVERAGEIFS('EmiFact Stationary'!G$4:G$390,'EmiFact Stationary'!$C$4:$C$390,$W135,'EmiFact Stationary'!$A$4:$A$390,$V135),0)</f>
        <v>0.8</v>
      </c>
      <c r="AN135" s="422">
        <f>IFERROR(AVERAGEIFS('EmiFact Stationary'!H$4:H$390,'EmiFact Stationary'!$C$4:$C$390,$W135,'EmiFact Stationary'!$A$4:$A$390,$V135),0)</f>
        <v>1.3</v>
      </c>
      <c r="AO135" s="422">
        <f>IFERROR(AVERAGEIFS('EmiFact Stationary'!I$4:I$390,'EmiFact Stationary'!$C$4:$C$390,$W135,'EmiFact Stationary'!$A$4:$A$390,$V135),0)</f>
        <v>2.8</v>
      </c>
      <c r="AP135" s="422">
        <f>IFERROR(AVERAGEIFS('EmiFact Stationary'!J$4:J$390,'EmiFact Stationary'!$C$4:$C$390,$W135,'EmiFact Stationary'!$A$4:$A$390,$V135),0)</f>
        <v>79.42</v>
      </c>
      <c r="AQ135" s="422">
        <f>IFERROR(AVERAGEIFS('EmiFact Stationary'!K$4:K$390,'EmiFact Stationary'!$C$4:$C$390,$W135,'EmiFact Stationary'!$A$4:$A$390,$V135),0)</f>
        <v>5</v>
      </c>
      <c r="AR135" s="422">
        <f>IFERROR(AVERAGEIFS('EmiFact Stationary'!L$4:L$390,'EmiFact Stationary'!$C$4:$C$390,$W135,'EmiFact Stationary'!$A$4:$A$390,$V135),0)</f>
        <v>0</v>
      </c>
      <c r="AS135" s="422">
        <f>IFERROR(AVERAGEIFS('EmiFact Stationary'!M$4:M$390,'EmiFact Stationary'!$C$4:$C$390,$W135,'EmiFact Stationary'!$A$4:$A$390,$V135),0)</f>
        <v>9.5</v>
      </c>
      <c r="AT135" s="422">
        <f>IFERROR(AVERAGEIFS('EmiFact Stationary'!N$4:N$390,'EmiFact Stationary'!$C$4:$C$390,$W135,'EmiFact Stationary'!$A$4:$A$390,$V135),0)</f>
        <v>7.1</v>
      </c>
      <c r="AU135" s="422">
        <f>IFERROR(AVERAGEIFS('EmiFact Stationary'!O$4:O$390,'EmiFact Stationary'!$C$4:$C$390,$W135,'EmiFact Stationary'!$A$4:$A$390,$V135),0)</f>
        <v>4.8</v>
      </c>
      <c r="AV135" s="423">
        <f>IFERROR(AVERAGEIFS('EmiFact Stationary'!P$4:P$390,'EmiFact Stationary'!$C$4:$C$390,$W135,'EmiFact Stationary'!$A$4:$A$390,$V135),0)</f>
        <v>2.6880000000000002</v>
      </c>
      <c r="AW135" s="419">
        <f t="shared" si="7"/>
        <v>0</v>
      </c>
    </row>
    <row r="136" spans="19:50" ht="12.75" customHeight="1">
      <c r="S136" s="307" t="s">
        <v>904</v>
      </c>
      <c r="T136" s="307" t="s">
        <v>871</v>
      </c>
      <c r="U136" s="307">
        <f t="array" ref="U136">INDEX('EmiFact Stationary'!B122:B508,MATCH(Emis!V136&amp;Emis!W136&amp;Emis!X136,'EmiFact Stationary'!A122:A508&amp;'EmiFact Stationary'!C122:C508&amp;'EmiFact Stationary'!D122:D508,0))</f>
        <v>31200</v>
      </c>
      <c r="V136" s="307" t="s">
        <v>769</v>
      </c>
      <c r="W136" s="307" t="s">
        <v>748</v>
      </c>
      <c r="X136" s="307" t="s">
        <v>748</v>
      </c>
      <c r="Y136" s="425">
        <f t="array" ref="Y136">IF($X136="Average value",AK136,INDEX('EmiFact Stationary'!$E$4:$P$390,MATCH($W136&amp;$V136&amp;$X136,'EmiFact Stationary'!$C$4:$C$390&amp;'EmiFact Stationary'!$A$4:$A$390&amp;'EmiFact Stationary'!$D$4:$D$390,0),MATCH(Y$8,'EmiFact Stationary'!$E$2:$P$2,0)))</f>
        <v>6.7</v>
      </c>
      <c r="Z136" s="422">
        <f t="array" ref="Z136">IF($X136="Average value",AL136,INDEX('EmiFact Stationary'!$E$4:$P$390,MATCH($W136&amp;$V136&amp;$X136,'EmiFact Stationary'!$C$4:$C$390&amp;'EmiFact Stationary'!$A$4:$A$390&amp;'EmiFact Stationary'!$D$4:$D$390,0),MATCH(Z$8,'EmiFact Stationary'!$E$2:$P$2,0)))</f>
        <v>130</v>
      </c>
      <c r="AA136" s="422">
        <f t="array" ref="AA136">IF($X136="Average value",AM136,INDEX('EmiFact Stationary'!$E$4:$P$390,MATCH($W136&amp;$V136&amp;$X136,'EmiFact Stationary'!$C$4:$C$390&amp;'EmiFact Stationary'!$A$4:$A$390&amp;'EmiFact Stationary'!$D$4:$D$390,0),MATCH(AA$8,'EmiFact Stationary'!$E$2:$P$2,0)))</f>
        <v>0.8</v>
      </c>
      <c r="AB136" s="422">
        <f t="array" ref="AB136">IF($X136="Average value",AN136,INDEX('EmiFact Stationary'!$E$4:$P$390,MATCH($W136&amp;$V136&amp;$X136,'EmiFact Stationary'!$C$4:$C$390&amp;'EmiFact Stationary'!$A$4:$A$390&amp;'EmiFact Stationary'!$D$4:$D$390,0),MATCH(AB$8,'EmiFact Stationary'!$E$2:$P$2,0)))</f>
        <v>0.2</v>
      </c>
      <c r="AC136" s="422">
        <f t="array" ref="AC136">IF($X136="Average value",AO136,INDEX('EmiFact Stationary'!$E$4:$P$390,MATCH($W136&amp;$V136&amp;$X136,'EmiFact Stationary'!$C$4:$C$390&amp;'EmiFact Stationary'!$A$4:$A$390&amp;'EmiFact Stationary'!$D$4:$D$390,0),MATCH(AC$8,'EmiFact Stationary'!$E$2:$P$2,0)))</f>
        <v>66</v>
      </c>
      <c r="AD136" s="422">
        <f t="array" ref="AD136">IF($X136="Average value",AP136,INDEX('EmiFact Stationary'!$E$4:$P$390,MATCH($W136&amp;$V136&amp;$X136,'EmiFact Stationary'!$C$4:$C$390&amp;'EmiFact Stationary'!$A$4:$A$390&amp;'EmiFact Stationary'!$D$4:$D$390,0),MATCH(AD$8,'EmiFact Stationary'!$E$2:$P$2,0)))</f>
        <v>74.099999999999994</v>
      </c>
      <c r="AE136" s="422">
        <f t="array" ref="AE136">IF($X136="Average value",AQ136,INDEX('EmiFact Stationary'!$E$4:$P$390,MATCH($W136&amp;$V136&amp;$X136,'EmiFact Stationary'!$C$4:$C$390&amp;'EmiFact Stationary'!$A$4:$A$390&amp;'EmiFact Stationary'!$D$4:$D$390,0),MATCH(AE$8,'EmiFact Stationary'!$E$2:$P$2,0)))</f>
        <v>0.4</v>
      </c>
      <c r="AF136" s="422" t="str">
        <f t="array" ref="AF136">IF($X136="Average value",AR136,INDEX('EmiFact Stationary'!$E$4:$P$390,MATCH($W136&amp;$V136&amp;$X136,'EmiFact Stationary'!$C$4:$C$390&amp;'EmiFact Stationary'!$A$4:$A$390&amp;'EmiFact Stationary'!$D$4:$D$390,0),MATCH(AF$8,'EmiFact Stationary'!$E$2:$P$2,0)))</f>
        <v>-</v>
      </c>
      <c r="AG136" s="422">
        <f t="array" ref="AG136">IF($X136="Average value",AS136,INDEX('EmiFact Stationary'!$E$4:$P$390,MATCH($W136&amp;$V136&amp;$X136,'EmiFact Stationary'!$C$4:$C$390&amp;'EmiFact Stationary'!$A$4:$A$390&amp;'EmiFact Stationary'!$D$4:$D$390,0),MATCH(AG$8,'EmiFact Stationary'!$E$2:$P$2,0)))</f>
        <v>5</v>
      </c>
      <c r="AH136" s="422">
        <f t="array" ref="AH136">IF($X136="Average value",AT136,INDEX('EmiFact Stationary'!$E$4:$P$390,MATCH($W136&amp;$V136&amp;$X136,'EmiFact Stationary'!$C$4:$C$390&amp;'EmiFact Stationary'!$A$4:$A$390&amp;'EmiFact Stationary'!$D$4:$D$390,0),MATCH(AH$8,'EmiFact Stationary'!$E$2:$P$2,0)))</f>
        <v>5</v>
      </c>
      <c r="AI136" s="422">
        <f t="array" ref="AI136">IF($X136="Average value",AU136,INDEX('EmiFact Stationary'!$E$4:$P$390,MATCH($W136&amp;$V136&amp;$X136,'EmiFact Stationary'!$C$4:$C$390&amp;'EmiFact Stationary'!$A$4:$A$390&amp;'EmiFact Stationary'!$D$4:$D$390,0),MATCH(AI$8,'EmiFact Stationary'!$E$2:$P$2,0)))</f>
        <v>5</v>
      </c>
      <c r="AJ136" s="423">
        <f t="array" ref="AJ136">IF($X136="Average value",AV136,INDEX('EmiFact Stationary'!$E$4:$P$390,MATCH($W136&amp;$V136&amp;$X136,'EmiFact Stationary'!$C$4:$C$390&amp;'EmiFact Stationary'!$A$4:$A$390&amp;'EmiFact Stationary'!$D$4:$D$390,0),MATCH(AJ$8,'EmiFact Stationary'!$E$2:$P$2,0)))</f>
        <v>2.8</v>
      </c>
      <c r="AK136" s="422">
        <f>IFERROR(AVERAGEIFS('EmiFact Stationary'!E$4:E$390,'EmiFact Stationary'!$C$4:$C$390,$W136,'EmiFact Stationary'!$A$4:$A$390,$V136),0)</f>
        <v>6.7</v>
      </c>
      <c r="AL136" s="422">
        <f>IFERROR(AVERAGEIFS('EmiFact Stationary'!F$4:F$390,'EmiFact Stationary'!$C$4:$C$390,$W136,'EmiFact Stationary'!$A$4:$A$390,$V136),0)</f>
        <v>536</v>
      </c>
      <c r="AM136" s="422">
        <f>IFERROR(AVERAGEIFS('EmiFact Stationary'!G$4:G$390,'EmiFact Stationary'!$C$4:$C$390,$W136,'EmiFact Stationary'!$A$4:$A$390,$V136),0)</f>
        <v>18.95</v>
      </c>
      <c r="AN136" s="422">
        <f>IFERROR(AVERAGEIFS('EmiFact Stationary'!H$4:H$390,'EmiFact Stationary'!$C$4:$C$390,$W136,'EmiFact Stationary'!$A$4:$A$390,$V136),0)</f>
        <v>12.1</v>
      </c>
      <c r="AO136" s="422">
        <f>IFERROR(AVERAGEIFS('EmiFact Stationary'!I$4:I$390,'EmiFact Stationary'!$C$4:$C$390,$W136,'EmiFact Stationary'!$A$4:$A$390,$V136),0)</f>
        <v>98</v>
      </c>
      <c r="AP136" s="422">
        <f>IFERROR(AVERAGEIFS('EmiFact Stationary'!J$4:J$390,'EmiFact Stationary'!$C$4:$C$390,$W136,'EmiFact Stationary'!$A$4:$A$390,$V136),0)</f>
        <v>74.099999999999994</v>
      </c>
      <c r="AQ136" s="422">
        <f>IFERROR(AVERAGEIFS('EmiFact Stationary'!K$4:K$390,'EmiFact Stationary'!$C$4:$C$390,$W136,'EmiFact Stationary'!$A$4:$A$390,$V136),0)</f>
        <v>1.25</v>
      </c>
      <c r="AR136" s="422">
        <f>IFERROR(AVERAGEIFS('EmiFact Stationary'!L$4:L$390,'EmiFact Stationary'!$C$4:$C$390,$W136,'EmiFact Stationary'!$A$4:$A$390,$V136),0)</f>
        <v>0</v>
      </c>
      <c r="AS136" s="422">
        <f>IFERROR(AVERAGEIFS('EmiFact Stationary'!M$4:M$390,'EmiFact Stationary'!$C$4:$C$390,$W136,'EmiFact Stationary'!$A$4:$A$390,$V136),0)</f>
        <v>5</v>
      </c>
      <c r="AT136" s="422">
        <f>IFERROR(AVERAGEIFS('EmiFact Stationary'!N$4:N$390,'EmiFact Stationary'!$C$4:$C$390,$W136,'EmiFact Stationary'!$A$4:$A$390,$V136),0)</f>
        <v>5</v>
      </c>
      <c r="AU136" s="422">
        <f>IFERROR(AVERAGEIFS('EmiFact Stationary'!O$4:O$390,'EmiFact Stationary'!$C$4:$C$390,$W136,'EmiFact Stationary'!$A$4:$A$390,$V136),0)</f>
        <v>5</v>
      </c>
      <c r="AV136" s="423">
        <f>IFERROR(AVERAGEIFS('EmiFact Stationary'!P$4:P$390,'EmiFact Stationary'!$C$4:$C$390,$W136,'EmiFact Stationary'!$A$4:$A$390,$V136),0)</f>
        <v>3.3499999999999996</v>
      </c>
      <c r="AW136" s="419">
        <f t="shared" si="7"/>
        <v>-469.45000000000022</v>
      </c>
      <c r="AX136" s="3" t="s">
        <v>867</v>
      </c>
    </row>
    <row r="137" spans="19:50" ht="12.75" customHeight="1">
      <c r="S137" s="307" t="s">
        <v>904</v>
      </c>
      <c r="T137" s="307" t="s">
        <v>878</v>
      </c>
      <c r="U137" s="307">
        <f t="array" ref="U137">INDEX('EmiFact Stationary'!B123:B509,MATCH(Emis!V137&amp;Emis!W137&amp;Emis!X137,'EmiFact Stationary'!A123:A509&amp;'EmiFact Stationary'!C123:C509&amp;'EmiFact Stationary'!D123:D509,0))</f>
        <v>31200</v>
      </c>
      <c r="V137" s="307" t="s">
        <v>773</v>
      </c>
      <c r="W137" s="307" t="s">
        <v>748</v>
      </c>
      <c r="X137" s="307" t="s">
        <v>748</v>
      </c>
      <c r="Y137" s="425">
        <f t="array" ref="Y137">IF($X137="Average value",AK137,INDEX('EmiFact Stationary'!$E$4:$P$390,MATCH($W137&amp;$V137&amp;$X137,'EmiFact Stationary'!$C$4:$C$390&amp;'EmiFact Stationary'!$A$4:$A$390&amp;'EmiFact Stationary'!$D$4:$D$390,0),MATCH(Y$8,'EmiFact Stationary'!$E$2:$P$2,0)))</f>
        <v>0.43</v>
      </c>
      <c r="Z137" s="422">
        <f t="array" ref="Z137">IF($X137="Average value",AL137,INDEX('EmiFact Stationary'!$E$4:$P$390,MATCH($W137&amp;$V137&amp;$X137,'EmiFact Stationary'!$C$4:$C$390&amp;'EmiFact Stationary'!$A$4:$A$390&amp;'EmiFact Stationary'!$D$4:$D$390,0),MATCH(Z$8,'EmiFact Stationary'!$E$2:$P$2,0)))</f>
        <v>32.020000000000003</v>
      </c>
      <c r="AA137" s="422">
        <f t="array" ref="AA137">IF($X137="Average value",AM137,INDEX('EmiFact Stationary'!$E$4:$P$390,MATCH($W137&amp;$V137&amp;$X137,'EmiFact Stationary'!$C$4:$C$390&amp;'EmiFact Stationary'!$A$4:$A$390&amp;'EmiFact Stationary'!$D$4:$D$390,0),MATCH(AA$8,'EmiFact Stationary'!$E$2:$P$2,0)))</f>
        <v>2</v>
      </c>
      <c r="AB137" s="422">
        <f t="array" ref="AB137">IF($X137="Average value",AN137,INDEX('EmiFact Stationary'!$E$4:$P$390,MATCH($W137&amp;$V137&amp;$X137,'EmiFact Stationary'!$C$4:$C$390&amp;'EmiFact Stationary'!$A$4:$A$390&amp;'EmiFact Stationary'!$D$4:$D$390,0),MATCH(AB$8,'EmiFact Stationary'!$E$2:$P$2,0)))</f>
        <v>1</v>
      </c>
      <c r="AC137" s="422">
        <f t="array" ref="AC137">IF($X137="Average value",AO137,INDEX('EmiFact Stationary'!$E$4:$P$390,MATCH($W137&amp;$V137&amp;$X137,'EmiFact Stationary'!$C$4:$C$390&amp;'EmiFact Stationary'!$A$4:$A$390&amp;'EmiFact Stationary'!$D$4:$D$390,0),MATCH(AC$8,'EmiFact Stationary'!$E$2:$P$2,0)))</f>
        <v>28</v>
      </c>
      <c r="AD137" s="422">
        <f t="array" ref="AD137">IF($X137="Average value",AP137,INDEX('EmiFact Stationary'!$E$4:$P$390,MATCH($W137&amp;$V137&amp;$X137,'EmiFact Stationary'!$C$4:$C$390&amp;'EmiFact Stationary'!$A$4:$A$390&amp;'EmiFact Stationary'!$D$4:$D$390,0),MATCH(AD$8,'EmiFact Stationary'!$E$2:$P$2,0)))</f>
        <v>56.89</v>
      </c>
      <c r="AE137" s="422">
        <f t="array" ref="AE137">IF($X137="Average value",AQ137,INDEX('EmiFact Stationary'!$E$4:$P$390,MATCH($W137&amp;$V137&amp;$X137,'EmiFact Stationary'!$C$4:$C$390&amp;'EmiFact Stationary'!$A$4:$A$390&amp;'EmiFact Stationary'!$D$4:$D$390,0),MATCH(AE$8,'EmiFact Stationary'!$E$2:$P$2,0)))</f>
        <v>1</v>
      </c>
      <c r="AF137" s="422" t="str">
        <f t="array" ref="AF137">IF($X137="Average value",AR137,INDEX('EmiFact Stationary'!$E$4:$P$390,MATCH($W137&amp;$V137&amp;$X137,'EmiFact Stationary'!$C$4:$C$390&amp;'EmiFact Stationary'!$A$4:$A$390&amp;'EmiFact Stationary'!$D$4:$D$390,0),MATCH(AF$8,'EmiFact Stationary'!$E$2:$P$2,0)))</f>
        <v>-</v>
      </c>
      <c r="AG137" s="422">
        <f t="array" ref="AG137">IF($X137="Average value",AS137,INDEX('EmiFact Stationary'!$E$4:$P$390,MATCH($W137&amp;$V137&amp;$X137,'EmiFact Stationary'!$C$4:$C$390&amp;'EmiFact Stationary'!$A$4:$A$390&amp;'EmiFact Stationary'!$D$4:$D$390,0),MATCH(AG$8,'EmiFact Stationary'!$E$2:$P$2,0)))</f>
        <v>0.1</v>
      </c>
      <c r="AH137" s="422">
        <f t="array" ref="AH137">IF($X137="Average value",AT137,INDEX('EmiFact Stationary'!$E$4:$P$390,MATCH($W137&amp;$V137&amp;$X137,'EmiFact Stationary'!$C$4:$C$390&amp;'EmiFact Stationary'!$A$4:$A$390&amp;'EmiFact Stationary'!$D$4:$D$390,0),MATCH(AH$8,'EmiFact Stationary'!$E$2:$P$2,0)))</f>
        <v>0.1</v>
      </c>
      <c r="AI137" s="422">
        <f t="array" ref="AI137">IF($X137="Average value",AU137,INDEX('EmiFact Stationary'!$E$4:$P$390,MATCH($W137&amp;$V137&amp;$X137,'EmiFact Stationary'!$C$4:$C$390&amp;'EmiFact Stationary'!$A$4:$A$390&amp;'EmiFact Stationary'!$D$4:$D$390,0),MATCH(AI$8,'EmiFact Stationary'!$E$2:$P$2,0)))</f>
        <v>0.1</v>
      </c>
      <c r="AJ137" s="423">
        <f t="array" ref="AJ137">IF($X137="Average value",AV137,INDEX('EmiFact Stationary'!$E$4:$P$390,MATCH($W137&amp;$V137&amp;$X137,'EmiFact Stationary'!$C$4:$C$390&amp;'EmiFact Stationary'!$A$4:$A$390&amp;'EmiFact Stationary'!$D$4:$D$390,0),MATCH(AJ$8,'EmiFact Stationary'!$E$2:$P$2,0)))</f>
        <v>4.0000000000000001E-3</v>
      </c>
      <c r="AK137" s="422">
        <f>IFERROR(AVERAGEIFS('EmiFact Stationary'!E$4:E$390,'EmiFact Stationary'!$C$4:$C$390,$W137,'EmiFact Stationary'!$A$4:$A$390,$V137),0)</f>
        <v>0.46499999999999997</v>
      </c>
      <c r="AL137" s="422">
        <f>IFERROR(AVERAGEIFS('EmiFact Stationary'!F$4:F$390,'EmiFact Stationary'!$C$4:$C$390,$W137,'EmiFact Stationary'!$A$4:$A$390,$V137),0)</f>
        <v>83.51</v>
      </c>
      <c r="AM137" s="422">
        <f>IFERROR(AVERAGEIFS('EmiFact Stationary'!G$4:G$390,'EmiFact Stationary'!$C$4:$C$390,$W137,'EmiFact Stationary'!$A$4:$A$390,$V137),0)</f>
        <v>47</v>
      </c>
      <c r="AN137" s="422">
        <f>IFERROR(AVERAGEIFS('EmiFact Stationary'!H$4:H$390,'EmiFact Stationary'!$C$4:$C$390,$W137,'EmiFact Stationary'!$A$4:$A$390,$V137),0)</f>
        <v>241</v>
      </c>
      <c r="AO137" s="422">
        <f>IFERROR(AVERAGEIFS('EmiFact Stationary'!I$4:I$390,'EmiFact Stationary'!$C$4:$C$390,$W137,'EmiFact Stationary'!$A$4:$A$390,$V137),0)</f>
        <v>43</v>
      </c>
      <c r="AP137" s="422">
        <f>IFERROR(AVERAGEIFS('EmiFact Stationary'!J$4:J$390,'EmiFact Stationary'!$C$4:$C$390,$W137,'EmiFact Stationary'!$A$4:$A$390,$V137),0)</f>
        <v>56.89</v>
      </c>
      <c r="AQ137" s="422">
        <f>IFERROR(AVERAGEIFS('EmiFact Stationary'!K$4:K$390,'EmiFact Stationary'!$C$4:$C$390,$W137,'EmiFact Stationary'!$A$4:$A$390,$V137),0)</f>
        <v>0.79</v>
      </c>
      <c r="AR137" s="422">
        <f>IFERROR(AVERAGEIFS('EmiFact Stationary'!L$4:L$390,'EmiFact Stationary'!$C$4:$C$390,$W137,'EmiFact Stationary'!$A$4:$A$390,$V137),0)</f>
        <v>0</v>
      </c>
      <c r="AS137" s="422">
        <f>IFERROR(AVERAGEIFS('EmiFact Stationary'!M$4:M$390,'EmiFact Stationary'!$C$4:$C$390,$W137,'EmiFact Stationary'!$A$4:$A$390,$V137),0)</f>
        <v>0.43</v>
      </c>
      <c r="AT137" s="422">
        <f>IFERROR(AVERAGEIFS('EmiFact Stationary'!N$4:N$390,'EmiFact Stationary'!$C$4:$C$390,$W137,'EmiFact Stationary'!$A$4:$A$390,$V137),0)</f>
        <v>0.14450000000000002</v>
      </c>
      <c r="AU137" s="422">
        <f>IFERROR(AVERAGEIFS('EmiFact Stationary'!O$4:O$390,'EmiFact Stationary'!$C$4:$C$390,$W137,'EmiFact Stationary'!$A$4:$A$390,$V137),0)</f>
        <v>0.1305</v>
      </c>
      <c r="AV137" s="423">
        <f>IFERROR(AVERAGEIFS('EmiFact Stationary'!P$4:P$390,'EmiFact Stationary'!$C$4:$C$390,$W137,'EmiFact Stationary'!$A$4:$A$390,$V137),0)</f>
        <v>4.0125000000000004E-3</v>
      </c>
      <c r="AW137" s="419">
        <f t="shared" ref="AW137" si="8">SUM(Y137:AJ137)-SUM(AK137:AV137)</f>
        <v>-351.7200125</v>
      </c>
      <c r="AX137" s="3" t="s">
        <v>867</v>
      </c>
    </row>
    <row r="138" spans="19:50" ht="12.75" customHeight="1">
      <c r="S138" s="307" t="s">
        <v>904</v>
      </c>
      <c r="T138" s="307" t="s">
        <v>884</v>
      </c>
      <c r="U138" s="307">
        <f t="array" ref="U138">INDEX('EmiFact Stationary'!B124:B510,MATCH(Emis!V138&amp;Emis!W138&amp;Emis!X138,'EmiFact Stationary'!A124:A510&amp;'EmiFact Stationary'!C124:C510&amp;'EmiFact Stationary'!D124:D510,0))</f>
        <v>31200</v>
      </c>
      <c r="V138" s="3" t="s">
        <v>776</v>
      </c>
      <c r="W138" s="3" t="s">
        <v>748</v>
      </c>
      <c r="X138" s="3" t="s">
        <v>748</v>
      </c>
      <c r="Y138" s="425">
        <f t="array" ref="Y138">IF($X138="Average value",AK138,INDEX('EmiFact Stationary'!$E$4:$P$390,MATCH($W138&amp;$V138&amp;$X138,'EmiFact Stationary'!$C$4:$C$390&amp;'EmiFact Stationary'!$A$4:$A$390&amp;'EmiFact Stationary'!$D$4:$D$390,0),MATCH(Y$8,'EmiFact Stationary'!$E$2:$P$2,0)))</f>
        <v>0.13</v>
      </c>
      <c r="Z138" s="422">
        <f t="array" ref="Z138">IF($X138="Average value",AL138,INDEX('EmiFact Stationary'!$E$4:$P$390,MATCH($W138&amp;$V138&amp;$X138,'EmiFact Stationary'!$C$4:$C$390&amp;'EmiFact Stationary'!$A$4:$A$390&amp;'EmiFact Stationary'!$D$4:$D$390,0),MATCH(Z$8,'EmiFact Stationary'!$E$2:$P$2,0)))</f>
        <v>96</v>
      </c>
      <c r="AA138" s="422">
        <f t="array" ref="AA138">IF($X138="Average value",AM138,INDEX('EmiFact Stationary'!$E$4:$P$390,MATCH($W138&amp;$V138&amp;$X138,'EmiFact Stationary'!$C$4:$C$390&amp;'EmiFact Stationary'!$A$4:$A$390&amp;'EmiFact Stationary'!$D$4:$D$390,0),MATCH(AA$8,'EmiFact Stationary'!$E$2:$P$2,0)))</f>
        <v>0.8</v>
      </c>
      <c r="AB138" s="422">
        <f t="array" ref="AB138">IF($X138="Average value",AN138,INDEX('EmiFact Stationary'!$E$4:$P$390,MATCH($W138&amp;$V138&amp;$X138,'EmiFact Stationary'!$C$4:$C$390&amp;'EmiFact Stationary'!$A$4:$A$390&amp;'EmiFact Stationary'!$D$4:$D$390,0),MATCH(AB$8,'EmiFact Stationary'!$E$2:$P$2,0)))</f>
        <v>1</v>
      </c>
      <c r="AC138" s="422">
        <f t="array" ref="AC138">IF($X138="Average value",AO138,INDEX('EmiFact Stationary'!$E$4:$P$390,MATCH($W138&amp;$V138&amp;$X138,'EmiFact Stationary'!$C$4:$C$390&amp;'EmiFact Stationary'!$A$4:$A$390&amp;'EmiFact Stationary'!$D$4:$D$390,0),MATCH(AC$8,'EmiFact Stationary'!$E$2:$P$2,0)))</f>
        <v>66</v>
      </c>
      <c r="AD138" s="422">
        <f t="array" ref="AD138">IF($X138="Average value",AP138,INDEX('EmiFact Stationary'!$E$4:$P$390,MATCH($W138&amp;$V138&amp;$X138,'EmiFact Stationary'!$C$4:$C$390&amp;'EmiFact Stationary'!$A$4:$A$390&amp;'EmiFact Stationary'!$D$4:$D$390,0),MATCH(AD$8,'EmiFact Stationary'!$E$2:$P$2,0)))</f>
        <v>63.1</v>
      </c>
      <c r="AE138" s="422">
        <f t="array" ref="AE138">IF($X138="Average value",AQ138,INDEX('EmiFact Stationary'!$E$4:$P$390,MATCH($W138&amp;$V138&amp;$X138,'EmiFact Stationary'!$C$4:$C$390&amp;'EmiFact Stationary'!$A$4:$A$390&amp;'EmiFact Stationary'!$D$4:$D$390,0),MATCH(AE$8,'EmiFact Stationary'!$E$2:$P$2,0)))</f>
        <v>0.1</v>
      </c>
      <c r="AF138" s="422" t="str">
        <f t="array" ref="AF138">IF($X138="Average value",AR138,INDEX('EmiFact Stationary'!$E$4:$P$390,MATCH($W138&amp;$V138&amp;$X138,'EmiFact Stationary'!$C$4:$C$390&amp;'EmiFact Stationary'!$A$4:$A$390&amp;'EmiFact Stationary'!$D$4:$D$390,0),MATCH(AF$8,'EmiFact Stationary'!$E$2:$P$2,0)))</f>
        <v>-</v>
      </c>
      <c r="AG138" s="422">
        <f t="array" ref="AG138">IF($X138="Average value",AS138,INDEX('EmiFact Stationary'!$E$4:$P$390,MATCH($W138&amp;$V138&amp;$X138,'EmiFact Stationary'!$C$4:$C$390&amp;'EmiFact Stationary'!$A$4:$A$390&amp;'EmiFact Stationary'!$D$4:$D$390,0),MATCH(AG$8,'EmiFact Stationary'!$E$2:$P$2,0)))</f>
        <v>0.2</v>
      </c>
      <c r="AH138" s="422">
        <f t="array" ref="AH138">IF($X138="Average value",AT138,INDEX('EmiFact Stationary'!$E$4:$P$390,MATCH($W138&amp;$V138&amp;$X138,'EmiFact Stationary'!$C$4:$C$390&amp;'EmiFact Stationary'!$A$4:$A$390&amp;'EmiFact Stationary'!$D$4:$D$390,0),MATCH(AH$8,'EmiFact Stationary'!$E$2:$P$2,0)))</f>
        <v>0.2</v>
      </c>
      <c r="AI138" s="422">
        <f t="array" ref="AI138">IF($X138="Average value",AU138,INDEX('EmiFact Stationary'!$E$4:$P$390,MATCH($W138&amp;$V138&amp;$X138,'EmiFact Stationary'!$C$4:$C$390&amp;'EmiFact Stationary'!$A$4:$A$390&amp;'EmiFact Stationary'!$D$4:$D$390,0),MATCH(AI$8,'EmiFact Stationary'!$E$2:$P$2,0)))</f>
        <v>0.2</v>
      </c>
      <c r="AJ138" s="423">
        <f t="array" ref="AJ138">IF($X138="Average value",AV138,INDEX('EmiFact Stationary'!$E$4:$P$390,MATCH($W138&amp;$V138&amp;$X138,'EmiFact Stationary'!$C$4:$C$390&amp;'EmiFact Stationary'!$A$4:$A$390&amp;'EmiFact Stationary'!$D$4:$D$390,0),MATCH(AJ$8,'EmiFact Stationary'!$E$2:$P$2,0)))</f>
        <v>8.0000000000000002E-3</v>
      </c>
      <c r="AK138" s="422">
        <f>IFERROR(AVERAGEIFS('EmiFact Stationary'!E$4:E$390,'EmiFact Stationary'!$C$4:$C$390,$W138,'EmiFact Stationary'!$A$4:$A$390,$V138),0)</f>
        <v>0.13</v>
      </c>
      <c r="AL138" s="422">
        <f>IFERROR(AVERAGEIFS('EmiFact Stationary'!F$4:F$390,'EmiFact Stationary'!$C$4:$C$390,$W138,'EmiFact Stationary'!$A$4:$A$390,$V138),0)</f>
        <v>96</v>
      </c>
      <c r="AM138" s="422">
        <f>IFERROR(AVERAGEIFS('EmiFact Stationary'!G$4:G$390,'EmiFact Stationary'!$C$4:$C$390,$W138,'EmiFact Stationary'!$A$4:$A$390,$V138),0)</f>
        <v>0.8</v>
      </c>
      <c r="AN138" s="422">
        <f>IFERROR(AVERAGEIFS('EmiFact Stationary'!H$4:H$390,'EmiFact Stationary'!$C$4:$C$390,$W138,'EmiFact Stationary'!$A$4:$A$390,$V138),0)</f>
        <v>1</v>
      </c>
      <c r="AO138" s="422">
        <f>IFERROR(AVERAGEIFS('EmiFact Stationary'!I$4:I$390,'EmiFact Stationary'!$C$4:$C$390,$W138,'EmiFact Stationary'!$A$4:$A$390,$V138),0)</f>
        <v>66</v>
      </c>
      <c r="AP138" s="422">
        <f>IFERROR(AVERAGEIFS('EmiFact Stationary'!J$4:J$390,'EmiFact Stationary'!$C$4:$C$390,$W138,'EmiFact Stationary'!$A$4:$A$390,$V138),0)</f>
        <v>63.1</v>
      </c>
      <c r="AQ138" s="422">
        <f>IFERROR(AVERAGEIFS('EmiFact Stationary'!K$4:K$390,'EmiFact Stationary'!$C$4:$C$390,$W138,'EmiFact Stationary'!$A$4:$A$390,$V138),0)</f>
        <v>0.1</v>
      </c>
      <c r="AR138" s="422">
        <f>IFERROR(AVERAGEIFS('EmiFact Stationary'!L$4:L$390,'EmiFact Stationary'!$C$4:$C$390,$W138,'EmiFact Stationary'!$A$4:$A$390,$V138),0)</f>
        <v>0</v>
      </c>
      <c r="AS138" s="422">
        <f>IFERROR(AVERAGEIFS('EmiFact Stationary'!M$4:M$390,'EmiFact Stationary'!$C$4:$C$390,$W138,'EmiFact Stationary'!$A$4:$A$390,$V138),0)</f>
        <v>0.2</v>
      </c>
      <c r="AT138" s="422">
        <f>IFERROR(AVERAGEIFS('EmiFact Stationary'!N$4:N$390,'EmiFact Stationary'!$C$4:$C$390,$W138,'EmiFact Stationary'!$A$4:$A$390,$V138),0)</f>
        <v>0.2</v>
      </c>
      <c r="AU138" s="422">
        <f>IFERROR(AVERAGEIFS('EmiFact Stationary'!O$4:O$390,'EmiFact Stationary'!$C$4:$C$390,$W138,'EmiFact Stationary'!$A$4:$A$390,$V138),0)</f>
        <v>0.2</v>
      </c>
      <c r="AV138" s="423">
        <f>IFERROR(AVERAGEIFS('EmiFact Stationary'!P$4:P$390,'EmiFact Stationary'!$C$4:$C$390,$W138,'EmiFact Stationary'!$A$4:$A$390,$V138),0)</f>
        <v>8.0000000000000002E-3</v>
      </c>
      <c r="AW138" s="419">
        <f t="shared" ref="AW138:AW139" si="9">SUM(Y138:AJ138)-SUM(AK138:AV138)</f>
        <v>0</v>
      </c>
    </row>
    <row r="139" spans="19:50" ht="12.75" customHeight="1">
      <c r="S139" s="307" t="s">
        <v>904</v>
      </c>
      <c r="T139" s="307" t="s">
        <v>885</v>
      </c>
      <c r="U139" s="307">
        <f t="array" ref="U139">INDEX('EmiFact Stationary'!B125:B511,MATCH(Emis!V139&amp;Emis!W139&amp;Emis!X139,'EmiFact Stationary'!A125:A511&amp;'EmiFact Stationary'!C125:C511&amp;'EmiFact Stationary'!D125:D511,0))</f>
        <v>31200</v>
      </c>
      <c r="V139" s="3" t="s">
        <v>780</v>
      </c>
      <c r="W139" s="3" t="s">
        <v>748</v>
      </c>
      <c r="X139" s="3" t="s">
        <v>748</v>
      </c>
      <c r="Y139" s="425">
        <f t="array" ref="Y139">IF($X139="Average value",AK139,INDEX('EmiFact Stationary'!$E$4:$P$390,MATCH($W139&amp;$V139&amp;$X139,'EmiFact Stationary'!$C$4:$C$390&amp;'EmiFact Stationary'!$A$4:$A$390&amp;'EmiFact Stationary'!$D$4:$D$390,0),MATCH(Y$8,'EmiFact Stationary'!$E$2:$P$2,0)))</f>
        <v>0.43</v>
      </c>
      <c r="Z139" s="422">
        <f t="array" ref="Z139">IF($X139="Average value",AL139,INDEX('EmiFact Stationary'!$E$4:$P$390,MATCH($W139&amp;$V139&amp;$X139,'EmiFact Stationary'!$C$4:$C$390&amp;'EmiFact Stationary'!$A$4:$A$390&amp;'EmiFact Stationary'!$D$4:$D$390,0),MATCH(Z$8,'EmiFact Stationary'!$E$2:$P$2,0)))</f>
        <v>32.020000000000003</v>
      </c>
      <c r="AA139" s="422">
        <f t="array" ref="AA139">IF($X139="Average value",AM139,INDEX('EmiFact Stationary'!$E$4:$P$390,MATCH($W139&amp;$V139&amp;$X139,'EmiFact Stationary'!$C$4:$C$390&amp;'EmiFact Stationary'!$A$4:$A$390&amp;'EmiFact Stationary'!$D$4:$D$390,0),MATCH(AA$8,'EmiFact Stationary'!$E$2:$P$2,0)))</f>
        <v>2</v>
      </c>
      <c r="AB139" s="422">
        <f t="array" ref="AB139">IF($X139="Average value",AN139,INDEX('EmiFact Stationary'!$E$4:$P$390,MATCH($W139&amp;$V139&amp;$X139,'EmiFact Stationary'!$C$4:$C$390&amp;'EmiFact Stationary'!$A$4:$A$390&amp;'EmiFact Stationary'!$D$4:$D$390,0),MATCH(AB$8,'EmiFact Stationary'!$E$2:$P$2,0)))</f>
        <v>1</v>
      </c>
      <c r="AC139" s="422">
        <f t="array" ref="AC139">IF($X139="Average value",AO139,INDEX('EmiFact Stationary'!$E$4:$P$390,MATCH($W139&amp;$V139&amp;$X139,'EmiFact Stationary'!$C$4:$C$390&amp;'EmiFact Stationary'!$A$4:$A$390&amp;'EmiFact Stationary'!$D$4:$D$390,0),MATCH(AC$8,'EmiFact Stationary'!$E$2:$P$2,0)))</f>
        <v>28</v>
      </c>
      <c r="AD139" s="422">
        <f t="array" ref="AD139">IF($X139="Average value",AP139,INDEX('EmiFact Stationary'!$E$4:$P$390,MATCH($W139&amp;$V139&amp;$X139,'EmiFact Stationary'!$C$4:$C$390&amp;'EmiFact Stationary'!$A$4:$A$390&amp;'EmiFact Stationary'!$D$4:$D$390,0),MATCH(AD$8,'EmiFact Stationary'!$E$2:$P$2,0)))</f>
        <v>55.55</v>
      </c>
      <c r="AE139" s="422">
        <f t="array" ref="AE139">IF($X139="Average value",AQ139,INDEX('EmiFact Stationary'!$E$4:$P$390,MATCH($W139&amp;$V139&amp;$X139,'EmiFact Stationary'!$C$4:$C$390&amp;'EmiFact Stationary'!$A$4:$A$390&amp;'EmiFact Stationary'!$D$4:$D$390,0),MATCH(AE$8,'EmiFact Stationary'!$E$2:$P$2,0)))</f>
        <v>1</v>
      </c>
      <c r="AF139" s="422" t="str">
        <f t="array" ref="AF139">IF($X139="Average value",AR139,INDEX('EmiFact Stationary'!$E$4:$P$390,MATCH($W139&amp;$V139&amp;$X139,'EmiFact Stationary'!$C$4:$C$390&amp;'EmiFact Stationary'!$A$4:$A$390&amp;'EmiFact Stationary'!$D$4:$D$390,0),MATCH(AF$8,'EmiFact Stationary'!$E$2:$P$2,0)))</f>
        <v>-</v>
      </c>
      <c r="AG139" s="422">
        <f t="array" ref="AG139">IF($X139="Average value",AS139,INDEX('EmiFact Stationary'!$E$4:$P$390,MATCH($W139&amp;$V139&amp;$X139,'EmiFact Stationary'!$C$4:$C$390&amp;'EmiFact Stationary'!$A$4:$A$390&amp;'EmiFact Stationary'!$D$4:$D$390,0),MATCH(AG$8,'EmiFact Stationary'!$E$2:$P$2,0)))</f>
        <v>0.1</v>
      </c>
      <c r="AH139" s="422">
        <f t="array" ref="AH139">IF($X139="Average value",AT139,INDEX('EmiFact Stationary'!$E$4:$P$390,MATCH($W139&amp;$V139&amp;$X139,'EmiFact Stationary'!$C$4:$C$390&amp;'EmiFact Stationary'!$A$4:$A$390&amp;'EmiFact Stationary'!$D$4:$D$390,0),MATCH(AH$8,'EmiFact Stationary'!$E$2:$P$2,0)))</f>
        <v>0.1</v>
      </c>
      <c r="AI139" s="422">
        <f t="array" ref="AI139">IF($X139="Average value",AU139,INDEX('EmiFact Stationary'!$E$4:$P$390,MATCH($W139&amp;$V139&amp;$X139,'EmiFact Stationary'!$C$4:$C$390&amp;'EmiFact Stationary'!$A$4:$A$390&amp;'EmiFact Stationary'!$D$4:$D$390,0),MATCH(AI$8,'EmiFact Stationary'!$E$2:$P$2,0)))</f>
        <v>0.1</v>
      </c>
      <c r="AJ139" s="423">
        <f t="array" ref="AJ139">IF($X139="Average value",AV139,INDEX('EmiFact Stationary'!$E$4:$P$390,MATCH($W139&amp;$V139&amp;$X139,'EmiFact Stationary'!$C$4:$C$390&amp;'EmiFact Stationary'!$A$4:$A$390&amp;'EmiFact Stationary'!$D$4:$D$390,0),MATCH(AJ$8,'EmiFact Stationary'!$E$2:$P$2,0)))</f>
        <v>4.0000000000000001E-3</v>
      </c>
      <c r="AK139" s="422">
        <f>IFERROR(AVERAGEIFS('EmiFact Stationary'!E$4:E$390,'EmiFact Stationary'!$C$4:$C$390,$W139,'EmiFact Stationary'!$A$4:$A$390,$V139),0)</f>
        <v>0.46499999999999997</v>
      </c>
      <c r="AL139" s="422">
        <f>IFERROR(AVERAGEIFS('EmiFact Stationary'!F$4:F$390,'EmiFact Stationary'!$C$4:$C$390,$W139,'EmiFact Stationary'!$A$4:$A$390,$V139),0)</f>
        <v>83.51</v>
      </c>
      <c r="AM139" s="422">
        <f>IFERROR(AVERAGEIFS('EmiFact Stationary'!G$4:G$390,'EmiFact Stationary'!$C$4:$C$390,$W139,'EmiFact Stationary'!$A$4:$A$390,$V139),0)</f>
        <v>47</v>
      </c>
      <c r="AN139" s="422">
        <f>IFERROR(AVERAGEIFS('EmiFact Stationary'!H$4:H$390,'EmiFact Stationary'!$C$4:$C$390,$W139,'EmiFact Stationary'!$A$4:$A$390,$V139),0)</f>
        <v>241</v>
      </c>
      <c r="AO139" s="422">
        <f>IFERROR(AVERAGEIFS('EmiFact Stationary'!I$4:I$390,'EmiFact Stationary'!$C$4:$C$390,$W139,'EmiFact Stationary'!$A$4:$A$390,$V139),0)</f>
        <v>43</v>
      </c>
      <c r="AP139" s="422">
        <f>IFERROR(AVERAGEIFS('EmiFact Stationary'!J$4:J$390,'EmiFact Stationary'!$C$4:$C$390,$W139,'EmiFact Stationary'!$A$4:$A$390,$V139),0)</f>
        <v>55.55</v>
      </c>
      <c r="AQ139" s="422">
        <f>IFERROR(AVERAGEIFS('EmiFact Stationary'!K$4:K$390,'EmiFact Stationary'!$C$4:$C$390,$W139,'EmiFact Stationary'!$A$4:$A$390,$V139),0)</f>
        <v>0.79</v>
      </c>
      <c r="AR139" s="422">
        <f>IFERROR(AVERAGEIFS('EmiFact Stationary'!L$4:L$390,'EmiFact Stationary'!$C$4:$C$390,$W139,'EmiFact Stationary'!$A$4:$A$390,$V139),0)</f>
        <v>0</v>
      </c>
      <c r="AS139" s="422">
        <f>IFERROR(AVERAGEIFS('EmiFact Stationary'!M$4:M$390,'EmiFact Stationary'!$C$4:$C$390,$W139,'EmiFact Stationary'!$A$4:$A$390,$V139),0)</f>
        <v>0.43</v>
      </c>
      <c r="AT139" s="422">
        <f>IFERROR(AVERAGEIFS('EmiFact Stationary'!N$4:N$390,'EmiFact Stationary'!$C$4:$C$390,$W139,'EmiFact Stationary'!$A$4:$A$390,$V139),0)</f>
        <v>0.14450000000000002</v>
      </c>
      <c r="AU139" s="422">
        <f>IFERROR(AVERAGEIFS('EmiFact Stationary'!O$4:O$390,'EmiFact Stationary'!$C$4:$C$390,$W139,'EmiFact Stationary'!$A$4:$A$390,$V139),0)</f>
        <v>0.1305</v>
      </c>
      <c r="AV139" s="423">
        <f>IFERROR(AVERAGEIFS('EmiFact Stationary'!P$4:P$390,'EmiFact Stationary'!$C$4:$C$390,$W139,'EmiFact Stationary'!$A$4:$A$390,$V139),0)</f>
        <v>4.0125000000000004E-3</v>
      </c>
      <c r="AW139" s="419">
        <f t="shared" si="9"/>
        <v>-351.72001250000005</v>
      </c>
      <c r="AX139" s="3" t="s">
        <v>867</v>
      </c>
    </row>
    <row r="140" spans="19:50" ht="12.75" customHeight="1">
      <c r="S140" s="307" t="s">
        <v>905</v>
      </c>
      <c r="T140" s="307" t="s">
        <v>883</v>
      </c>
      <c r="U140" s="307" t="e">
        <f t="array" ref="U140">INDEX('EmiFact Stationary'!B126:B512,MATCH(Emis!V140&amp;Emis!W140&amp;Emis!X140,'EmiFact Stationary'!A126:A512&amp;'EmiFact Stationary'!C126:C512&amp;'EmiFact Stationary'!D126:D512,0))</f>
        <v>#N/A</v>
      </c>
      <c r="V140" s="307" t="s">
        <v>759</v>
      </c>
      <c r="W140" s="307" t="s">
        <v>750</v>
      </c>
      <c r="X140" s="307" t="s">
        <v>750</v>
      </c>
      <c r="Y140" s="425">
        <f t="array" ref="Y140">IF($X140="Average value",AK140,INDEX('EmiFact Stationary'!$E$4:$P$390,MATCH($W140&amp;$V140&amp;$X140,'EmiFact Stationary'!$C$4:$C$390&amp;'EmiFact Stationary'!$A$4:$A$390&amp;'EmiFact Stationary'!$D$4:$D$390,0),MATCH(Y$8,'EmiFact Stationary'!$E$2:$P$2,0)))</f>
        <v>11</v>
      </c>
      <c r="Z140" s="422">
        <f t="array" ref="Z140">IF($X140="Average value",AL140,INDEX('EmiFact Stationary'!$E$4:$P$390,MATCH($W140&amp;$V140&amp;$X140,'EmiFact Stationary'!$C$4:$C$390&amp;'EmiFact Stationary'!$A$4:$A$390&amp;'EmiFact Stationary'!$D$4:$D$390,0),MATCH(Z$8,'EmiFact Stationary'!$E$2:$P$2,0)))</f>
        <v>90</v>
      </c>
      <c r="AA140" s="422">
        <f t="array" ref="AA140">IF($X140="Average value",AM140,INDEX('EmiFact Stationary'!$E$4:$P$390,MATCH($W140&amp;$V140&amp;$X140,'EmiFact Stationary'!$C$4:$C$390&amp;'EmiFact Stationary'!$A$4:$A$390&amp;'EmiFact Stationary'!$D$4:$D$390,0),MATCH(AA$8,'EmiFact Stationary'!$E$2:$P$2,0)))</f>
        <v>141</v>
      </c>
      <c r="AB140" s="422">
        <f t="array" ref="AB140">IF($X140="Average value",AN140,INDEX('EmiFact Stationary'!$E$4:$P$390,MATCH($W140&amp;$V140&amp;$X140,'EmiFact Stationary'!$C$4:$C$390&amp;'EmiFact Stationary'!$A$4:$A$390&amp;'EmiFact Stationary'!$D$4:$D$390,0),MATCH(AB$8,'EmiFact Stationary'!$E$2:$P$2,0)))</f>
        <v>11</v>
      </c>
      <c r="AC140" s="422">
        <f t="array" ref="AC140">IF($X140="Average value",AO140,INDEX('EmiFact Stationary'!$E$4:$P$390,MATCH($W140&amp;$V140&amp;$X140,'EmiFact Stationary'!$C$4:$C$390&amp;'EmiFact Stationary'!$A$4:$A$390&amp;'EmiFact Stationary'!$D$4:$D$390,0),MATCH(AC$8,'EmiFact Stationary'!$E$2:$P$2,0)))</f>
        <v>240</v>
      </c>
      <c r="AD140" s="422">
        <f t="array" ref="AD140">IF($X140="Average value",AP140,INDEX('EmiFact Stationary'!$E$4:$P$390,MATCH($W140&amp;$V140&amp;$X140,'EmiFact Stationary'!$C$4:$C$390&amp;'EmiFact Stationary'!$A$4:$A$390&amp;'EmiFact Stationary'!$D$4:$D$390,0),MATCH(AD$8,'EmiFact Stationary'!$E$2:$P$2,0)))</f>
        <v>112</v>
      </c>
      <c r="AE140" s="422">
        <f t="array" ref="AE140">IF($X140="Average value",AQ140,INDEX('EmiFact Stationary'!$E$4:$P$390,MATCH($W140&amp;$V140&amp;$X140,'EmiFact Stationary'!$C$4:$C$390&amp;'EmiFact Stationary'!$A$4:$A$390&amp;'EmiFact Stationary'!$D$4:$D$390,0),MATCH(AE$8,'EmiFact Stationary'!$E$2:$P$2,0)))</f>
        <v>4</v>
      </c>
      <c r="AF140" s="422">
        <f t="array" ref="AF140">IF($X140="Average value",AR140,INDEX('EmiFact Stationary'!$E$4:$P$390,MATCH($W140&amp;$V140&amp;$X140,'EmiFact Stationary'!$C$4:$C$390&amp;'EmiFact Stationary'!$A$4:$A$390&amp;'EmiFact Stationary'!$D$4:$D$390,0),MATCH(AF$8,'EmiFact Stationary'!$E$2:$P$2,0)))</f>
        <v>37</v>
      </c>
      <c r="AG140" s="422">
        <f t="array" ref="AG140">IF($X140="Average value",AS140,INDEX('EmiFact Stationary'!$E$4:$P$390,MATCH($W140&amp;$V140&amp;$X140,'EmiFact Stationary'!$C$4:$C$390&amp;'EmiFact Stationary'!$A$4:$A$390&amp;'EmiFact Stationary'!$D$4:$D$390,0),MATCH(AG$8,'EmiFact Stationary'!$E$2:$P$2,0)))</f>
        <v>19</v>
      </c>
      <c r="AH140" s="422">
        <f t="array" ref="AH140">IF($X140="Average value",AT140,INDEX('EmiFact Stationary'!$E$4:$P$390,MATCH($W140&amp;$V140&amp;$X140,'EmiFact Stationary'!$C$4:$C$390&amp;'EmiFact Stationary'!$A$4:$A$390&amp;'EmiFact Stationary'!$D$4:$D$390,0),MATCH(AH$8,'EmiFact Stationary'!$E$2:$P$2,0)))</f>
        <v>13</v>
      </c>
      <c r="AI140" s="422">
        <f t="array" ref="AI140">IF($X140="Average value",AU140,INDEX('EmiFact Stationary'!$E$4:$P$390,MATCH($W140&amp;$V140&amp;$X140,'EmiFact Stationary'!$C$4:$C$390&amp;'EmiFact Stationary'!$A$4:$A$390&amp;'EmiFact Stationary'!$D$4:$D$390,0),MATCH(AI$8,'EmiFact Stationary'!$E$2:$P$2,0)))</f>
        <v>10</v>
      </c>
      <c r="AJ140" s="423">
        <f t="array" ref="AJ140">IF($X140="Average value",AV140,INDEX('EmiFact Stationary'!$E$4:$P$390,MATCH($W140&amp;$V140&amp;$X140,'EmiFact Stationary'!$C$4:$C$390&amp;'EmiFact Stationary'!$A$4:$A$390&amp;'EmiFact Stationary'!$D$4:$D$390,0),MATCH(AJ$8,'EmiFact Stationary'!$E$2:$P$2,0)))</f>
        <v>2.8</v>
      </c>
      <c r="AK140" s="422">
        <f>IFERROR(AVERAGEIFS('EmiFact Stationary'!E$4:E$390,'EmiFact Stationary'!$C$4:$C$390,$W140,'EmiFact Stationary'!$A$4:$A$390,$V140),0)</f>
        <v>11</v>
      </c>
      <c r="AL140" s="422">
        <f>IFERROR(AVERAGEIFS('EmiFact Stationary'!F$4:F$390,'EmiFact Stationary'!$C$4:$C$390,$W140,'EmiFact Stationary'!$A$4:$A$390,$V140),0)</f>
        <v>90</v>
      </c>
      <c r="AM140" s="422">
        <f>IFERROR(AVERAGEIFS('EmiFact Stationary'!G$4:G$390,'EmiFact Stationary'!$C$4:$C$390,$W140,'EmiFact Stationary'!$A$4:$A$390,$V140),0)</f>
        <v>141</v>
      </c>
      <c r="AN140" s="422">
        <f>IFERROR(AVERAGEIFS('EmiFact Stationary'!H$4:H$390,'EmiFact Stationary'!$C$4:$C$390,$W140,'EmiFact Stationary'!$A$4:$A$390,$V140),0)</f>
        <v>11</v>
      </c>
      <c r="AO140" s="422">
        <f>IFERROR(AVERAGEIFS('EmiFact Stationary'!I$4:I$390,'EmiFact Stationary'!$C$4:$C$390,$W140,'EmiFact Stationary'!$A$4:$A$390,$V140),0)</f>
        <v>240</v>
      </c>
      <c r="AP140" s="422">
        <f>IFERROR(AVERAGEIFS('EmiFact Stationary'!J$4:J$390,'EmiFact Stationary'!$C$4:$C$390,$W140,'EmiFact Stationary'!$A$4:$A$390,$V140),0)</f>
        <v>112</v>
      </c>
      <c r="AQ140" s="422">
        <f>IFERROR(AVERAGEIFS('EmiFact Stationary'!K$4:K$390,'EmiFact Stationary'!$C$4:$C$390,$W140,'EmiFact Stationary'!$A$4:$A$390,$V140),0)</f>
        <v>4</v>
      </c>
      <c r="AR140" s="422">
        <f>IFERROR(AVERAGEIFS('EmiFact Stationary'!L$4:L$390,'EmiFact Stationary'!$C$4:$C$390,$W140,'EmiFact Stationary'!$A$4:$A$390,$V140),0)</f>
        <v>37</v>
      </c>
      <c r="AS140" s="422">
        <f>IFERROR(AVERAGEIFS('EmiFact Stationary'!M$4:M$390,'EmiFact Stationary'!$C$4:$C$390,$W140,'EmiFact Stationary'!$A$4:$A$390,$V140),0)</f>
        <v>19</v>
      </c>
      <c r="AT140" s="422">
        <f>IFERROR(AVERAGEIFS('EmiFact Stationary'!N$4:N$390,'EmiFact Stationary'!$C$4:$C$390,$W140,'EmiFact Stationary'!$A$4:$A$390,$V140),0)</f>
        <v>13</v>
      </c>
      <c r="AU140" s="422">
        <f>IFERROR(AVERAGEIFS('EmiFact Stationary'!O$4:O$390,'EmiFact Stationary'!$C$4:$C$390,$W140,'EmiFact Stationary'!$A$4:$A$390,$V140),0)</f>
        <v>10</v>
      </c>
      <c r="AV140" s="423">
        <f>IFERROR(AVERAGEIFS('EmiFact Stationary'!P$4:P$390,'EmiFact Stationary'!$C$4:$C$390,$W140,'EmiFact Stationary'!$A$4:$A$390,$V140),0)</f>
        <v>2.8</v>
      </c>
      <c r="AW140" s="419">
        <f t="shared" ref="AW140:AW156" si="10">SUM(Y140:AJ140)-SUM(AK140:AV140)</f>
        <v>0</v>
      </c>
      <c r="AX140" s="307"/>
    </row>
    <row r="141" spans="19:50" ht="12.75" customHeight="1">
      <c r="S141" s="307" t="s">
        <v>905</v>
      </c>
      <c r="T141" s="307" t="s">
        <v>906</v>
      </c>
      <c r="U141" s="307" t="e">
        <f t="array" ref="U141">INDEX('EmiFact Stationary'!B127:B513,MATCH(Emis!V141&amp;Emis!W141&amp;Emis!X141,'EmiFact Stationary'!A127:A513&amp;'EmiFact Stationary'!C127:C513&amp;'EmiFact Stationary'!D127:D513,0))</f>
        <v>#N/A</v>
      </c>
      <c r="V141" s="307" t="s">
        <v>761</v>
      </c>
      <c r="W141" s="307" t="s">
        <v>750</v>
      </c>
      <c r="X141" s="307" t="s">
        <v>750</v>
      </c>
      <c r="Y141" s="425">
        <f t="array" ref="Y141">IF($X141="Average value",AK141,INDEX('EmiFact Stationary'!$E$4:$P$390,MATCH($W141&amp;$V141&amp;$X141,'EmiFact Stationary'!$C$4:$C$390&amp;'EmiFact Stationary'!$A$4:$A$390&amp;'EmiFact Stationary'!$D$4:$D$390,0),MATCH(Y$8,'EmiFact Stationary'!$E$2:$P$2,0)))</f>
        <v>14</v>
      </c>
      <c r="Z141" s="422">
        <f t="array" ref="Z141">IF($X141="Average value",AL141,INDEX('EmiFact Stationary'!$E$4:$P$390,MATCH($W141&amp;$V141&amp;$X141,'EmiFact Stationary'!$C$4:$C$390&amp;'EmiFact Stationary'!$A$4:$A$390&amp;'EmiFact Stationary'!$D$4:$D$390,0),MATCH(Z$8,'EmiFact Stationary'!$E$2:$P$2,0)))</f>
        <v>164</v>
      </c>
      <c r="AA141" s="422">
        <f t="array" ref="AA141">IF($X141="Average value",AM141,INDEX('EmiFact Stationary'!$E$4:$P$390,MATCH($W141&amp;$V141&amp;$X141,'EmiFact Stationary'!$C$4:$C$390&amp;'EmiFact Stationary'!$A$4:$A$390&amp;'EmiFact Stationary'!$D$4:$D$390,0),MATCH(AA$8,'EmiFact Stationary'!$E$2:$P$2,0)))</f>
        <v>0.56000000000000005</v>
      </c>
      <c r="AB141" s="422">
        <f t="array" ref="AB141">IF($X141="Average value",AN141,INDEX('EmiFact Stationary'!$E$4:$P$390,MATCH($W141&amp;$V141&amp;$X141,'EmiFact Stationary'!$C$4:$C$390&amp;'EmiFact Stationary'!$A$4:$A$390&amp;'EmiFact Stationary'!$D$4:$D$390,0),MATCH(AB$8,'EmiFact Stationary'!$E$2:$P$2,0)))</f>
        <v>30</v>
      </c>
      <c r="AC141" s="422">
        <f t="array" ref="AC141">IF($X141="Average value",AO141,INDEX('EmiFact Stationary'!$E$4:$P$390,MATCH($W141&amp;$V141&amp;$X141,'EmiFact Stationary'!$C$4:$C$390&amp;'EmiFact Stationary'!$A$4:$A$390&amp;'EmiFact Stationary'!$D$4:$D$390,0),MATCH(AC$8,'EmiFact Stationary'!$E$2:$P$2,0)))</f>
        <v>10</v>
      </c>
      <c r="AD141" s="422" t="str">
        <f t="array" ref="AD141">IF($X141="Average value",AP141,INDEX('EmiFact Stationary'!$E$4:$P$390,MATCH($W141&amp;$V141&amp;$X141,'EmiFact Stationary'!$C$4:$C$390&amp;'EmiFact Stationary'!$A$4:$A$390&amp;'EmiFact Stationary'!$D$4:$D$390,0),MATCH(AD$8,'EmiFact Stationary'!$E$2:$P$2,0)))</f>
        <v>63.3 + 42.5</v>
      </c>
      <c r="AE141" s="422">
        <f t="array" ref="AE141">IF($X141="Average value",AQ141,INDEX('EmiFact Stationary'!$E$4:$P$390,MATCH($W141&amp;$V141&amp;$X141,'EmiFact Stationary'!$C$4:$C$390&amp;'EmiFact Stationary'!$A$4:$A$390&amp;'EmiFact Stationary'!$D$4:$D$390,0),MATCH(AE$8,'EmiFact Stationary'!$E$2:$P$2,0)))</f>
        <v>4</v>
      </c>
      <c r="AF141" s="422" t="str">
        <f t="array" ref="AF141">IF($X141="Average value",AR141,INDEX('EmiFact Stationary'!$E$4:$P$390,MATCH($W141&amp;$V141&amp;$X141,'EmiFact Stationary'!$C$4:$C$390&amp;'EmiFact Stationary'!$A$4:$A$390&amp;'EmiFact Stationary'!$D$4:$D$390,0),MATCH(AF$8,'EmiFact Stationary'!$E$2:$P$2,0)))</f>
        <v>-</v>
      </c>
      <c r="AG141" s="422">
        <f t="array" ref="AG141">IF($X141="Average value",AS141,INDEX('EmiFact Stationary'!$E$4:$P$390,MATCH($W141&amp;$V141&amp;$X141,'EmiFact Stationary'!$C$4:$C$390&amp;'EmiFact Stationary'!$A$4:$A$390&amp;'EmiFact Stationary'!$D$4:$D$390,0),MATCH(AG$8,'EmiFact Stationary'!$E$2:$P$2,0)))</f>
        <v>4.2</v>
      </c>
      <c r="AH141" s="422">
        <f t="array" ref="AH141">IF($X141="Average value",AT141,INDEX('EmiFact Stationary'!$E$4:$P$390,MATCH($W141&amp;$V141&amp;$X141,'EmiFact Stationary'!$C$4:$C$390&amp;'EmiFact Stationary'!$A$4:$A$390&amp;'EmiFact Stationary'!$D$4:$D$390,0),MATCH(AH$8,'EmiFact Stationary'!$E$2:$P$2,0)))</f>
        <v>3.2</v>
      </c>
      <c r="AI141" s="422">
        <f t="array" ref="AI141">IF($X141="Average value",AU141,INDEX('EmiFact Stationary'!$E$4:$P$390,MATCH($W141&amp;$V141&amp;$X141,'EmiFact Stationary'!$C$4:$C$390&amp;'EmiFact Stationary'!$A$4:$A$390&amp;'EmiFact Stationary'!$D$4:$D$390,0),MATCH(AI$8,'EmiFact Stationary'!$E$2:$P$2,0)))</f>
        <v>2.1</v>
      </c>
      <c r="AJ141" s="423">
        <f t="array" ref="AJ141">IF($X141="Average value",AV141,INDEX('EmiFact Stationary'!$E$4:$P$390,MATCH($W141&amp;$V141&amp;$X141,'EmiFact Stationary'!$C$4:$C$390&amp;'EmiFact Stationary'!$A$4:$A$390&amp;'EmiFact Stationary'!$D$4:$D$390,0),MATCH(AJ$8,'EmiFact Stationary'!$E$2:$P$2,0)))</f>
        <v>7.3499999999999996E-2</v>
      </c>
      <c r="AK141" s="422">
        <f>IFERROR(AVERAGEIFS('EmiFact Stationary'!E$4:E$390,'EmiFact Stationary'!$C$4:$C$390,$W141,'EmiFact Stationary'!$A$4:$A$390,$V141),0)</f>
        <v>14</v>
      </c>
      <c r="AL141" s="422">
        <f>IFERROR(AVERAGEIFS('EmiFact Stationary'!F$4:F$390,'EmiFact Stationary'!$C$4:$C$390,$W141,'EmiFact Stationary'!$A$4:$A$390,$V141),0)</f>
        <v>164</v>
      </c>
      <c r="AM141" s="422">
        <f>IFERROR(AVERAGEIFS('EmiFact Stationary'!G$4:G$390,'EmiFact Stationary'!$C$4:$C$390,$W141,'EmiFact Stationary'!$A$4:$A$390,$V141),0)</f>
        <v>0.56000000000000005</v>
      </c>
      <c r="AN141" s="422">
        <f>IFERROR(AVERAGEIFS('EmiFact Stationary'!H$4:H$390,'EmiFact Stationary'!$C$4:$C$390,$W141,'EmiFact Stationary'!$A$4:$A$390,$V141),0)</f>
        <v>30</v>
      </c>
      <c r="AO141" s="422">
        <f>IFERROR(AVERAGEIFS('EmiFact Stationary'!I$4:I$390,'EmiFact Stationary'!$C$4:$C$390,$W141,'EmiFact Stationary'!$A$4:$A$390,$V141),0)</f>
        <v>10</v>
      </c>
      <c r="AP141" s="422">
        <f>IFERROR(AVERAGEIFS('EmiFact Stationary'!J$4:J$390,'EmiFact Stationary'!$C$4:$C$390,$W141,'EmiFact Stationary'!$A$4:$A$390,$V141),0)</f>
        <v>0</v>
      </c>
      <c r="AQ141" s="422">
        <f>IFERROR(AVERAGEIFS('EmiFact Stationary'!K$4:K$390,'EmiFact Stationary'!$C$4:$C$390,$W141,'EmiFact Stationary'!$A$4:$A$390,$V141),0)</f>
        <v>4</v>
      </c>
      <c r="AR141" s="422">
        <f>IFERROR(AVERAGEIFS('EmiFact Stationary'!L$4:L$390,'EmiFact Stationary'!$C$4:$C$390,$W141,'EmiFact Stationary'!$A$4:$A$390,$V141),0)</f>
        <v>0</v>
      </c>
      <c r="AS141" s="422">
        <f>IFERROR(AVERAGEIFS('EmiFact Stationary'!M$4:M$390,'EmiFact Stationary'!$C$4:$C$390,$W141,'EmiFact Stationary'!$A$4:$A$390,$V141),0)</f>
        <v>4.2</v>
      </c>
      <c r="AT141" s="422">
        <f>IFERROR(AVERAGEIFS('EmiFact Stationary'!N$4:N$390,'EmiFact Stationary'!$C$4:$C$390,$W141,'EmiFact Stationary'!$A$4:$A$390,$V141),0)</f>
        <v>3.2</v>
      </c>
      <c r="AU141" s="422">
        <f>IFERROR(AVERAGEIFS('EmiFact Stationary'!O$4:O$390,'EmiFact Stationary'!$C$4:$C$390,$W141,'EmiFact Stationary'!$A$4:$A$390,$V141),0)</f>
        <v>2.1</v>
      </c>
      <c r="AV141" s="423">
        <f>IFERROR(AVERAGEIFS('EmiFact Stationary'!P$4:P$390,'EmiFact Stationary'!$C$4:$C$390,$W141,'EmiFact Stationary'!$A$4:$A$390,$V141),0)</f>
        <v>7.3499999999999996E-2</v>
      </c>
      <c r="AW141" s="419">
        <f t="shared" si="10"/>
        <v>0</v>
      </c>
      <c r="AX141" s="307"/>
    </row>
    <row r="142" spans="19:50" ht="12.75" customHeight="1">
      <c r="S142" s="307" t="s">
        <v>905</v>
      </c>
      <c r="T142" s="307" t="s">
        <v>876</v>
      </c>
      <c r="U142" s="307">
        <f t="array" ref="U142">INDEX('EmiFact Stationary'!B128:B514,MATCH(Emis!V142&amp;Emis!W142&amp;Emis!X142,'EmiFact Stationary'!A128:A514&amp;'EmiFact Stationary'!C128:C514&amp;'EmiFact Stationary'!D128:D514,0))</f>
        <v>31400</v>
      </c>
      <c r="V142" s="307" t="s">
        <v>765</v>
      </c>
      <c r="W142" s="307" t="s">
        <v>750</v>
      </c>
      <c r="X142" s="307" t="s">
        <v>750</v>
      </c>
      <c r="Y142" s="425">
        <f t="array" ref="Y142">IF($X142="Average value",AK142,INDEX('EmiFact Stationary'!$E$4:$P$390,MATCH($W142&amp;$V142&amp;$X142,'EmiFact Stationary'!$C$4:$C$390&amp;'EmiFact Stationary'!$A$4:$A$390&amp;'EmiFact Stationary'!$D$4:$D$390,0),MATCH(Y$8,'EmiFact Stationary'!$E$2:$P$2,0)))</f>
        <v>344</v>
      </c>
      <c r="Z142" s="422">
        <f t="array" ref="Z142">IF($X142="Average value",AL142,INDEX('EmiFact Stationary'!$E$4:$P$390,MATCH($W142&amp;$V142&amp;$X142,'EmiFact Stationary'!$C$4:$C$390&amp;'EmiFact Stationary'!$A$4:$A$390&amp;'EmiFact Stationary'!$D$4:$D$390,0),MATCH(Z$8,'EmiFact Stationary'!$E$2:$P$2,0)))</f>
        <v>129</v>
      </c>
      <c r="AA142" s="422">
        <f t="array" ref="AA142">IF($X142="Average value",AM142,INDEX('EmiFact Stationary'!$E$4:$P$390,MATCH($W142&amp;$V142&amp;$X142,'EmiFact Stationary'!$C$4:$C$390&amp;'EmiFact Stationary'!$A$4:$A$390&amp;'EmiFact Stationary'!$D$4:$D$390,0),MATCH(AA$8,'EmiFact Stationary'!$E$2:$P$2,0)))</f>
        <v>0.8</v>
      </c>
      <c r="AB142" s="422">
        <f t="array" ref="AB142">IF($X142="Average value",AN142,INDEX('EmiFact Stationary'!$E$4:$P$390,MATCH($W142&amp;$V142&amp;$X142,'EmiFact Stationary'!$C$4:$C$390&amp;'EmiFact Stationary'!$A$4:$A$390&amp;'EmiFact Stationary'!$D$4:$D$390,0),MATCH(AB$8,'EmiFact Stationary'!$E$2:$P$2,0)))</f>
        <v>1.3</v>
      </c>
      <c r="AC142" s="422">
        <f t="array" ref="AC142">IF($X142="Average value",AO142,INDEX('EmiFact Stationary'!$E$4:$P$390,MATCH($W142&amp;$V142&amp;$X142,'EmiFact Stationary'!$C$4:$C$390&amp;'EmiFact Stationary'!$A$4:$A$390&amp;'EmiFact Stationary'!$D$4:$D$390,0),MATCH(AC$8,'EmiFact Stationary'!$E$2:$P$2,0)))</f>
        <v>2.8</v>
      </c>
      <c r="AD142" s="422">
        <f t="array" ref="AD142">IF($X142="Average value",AP142,INDEX('EmiFact Stationary'!$E$4:$P$390,MATCH($W142&amp;$V142&amp;$X142,'EmiFact Stationary'!$C$4:$C$390&amp;'EmiFact Stationary'!$A$4:$A$390&amp;'EmiFact Stationary'!$D$4:$D$390,0),MATCH(AD$8,'EmiFact Stationary'!$E$2:$P$2,0)))</f>
        <v>79.42</v>
      </c>
      <c r="AE142" s="422">
        <f t="array" ref="AE142">IF($X142="Average value",AQ142,INDEX('EmiFact Stationary'!$E$4:$P$390,MATCH($W142&amp;$V142&amp;$X142,'EmiFact Stationary'!$C$4:$C$390&amp;'EmiFact Stationary'!$A$4:$A$390&amp;'EmiFact Stationary'!$D$4:$D$390,0),MATCH(AE$8,'EmiFact Stationary'!$E$2:$P$2,0)))</f>
        <v>5</v>
      </c>
      <c r="AF142" s="422" t="str">
        <f t="array" ref="AF142">IF($X142="Average value",AR142,INDEX('EmiFact Stationary'!$E$4:$P$390,MATCH($W142&amp;$V142&amp;$X142,'EmiFact Stationary'!$C$4:$C$390&amp;'EmiFact Stationary'!$A$4:$A$390&amp;'EmiFact Stationary'!$D$4:$D$390,0),MATCH(AF$8,'EmiFact Stationary'!$E$2:$P$2,0)))</f>
        <v>-</v>
      </c>
      <c r="AG142" s="422">
        <f t="array" ref="AG142">IF($X142="Average value",AS142,INDEX('EmiFact Stationary'!$E$4:$P$390,MATCH($W142&amp;$V142&amp;$X142,'EmiFact Stationary'!$C$4:$C$390&amp;'EmiFact Stationary'!$A$4:$A$390&amp;'EmiFact Stationary'!$D$4:$D$390,0),MATCH(AG$8,'EmiFact Stationary'!$E$2:$P$2,0)))</f>
        <v>9.5</v>
      </c>
      <c r="AH142" s="422">
        <f t="array" ref="AH142">IF($X142="Average value",AT142,INDEX('EmiFact Stationary'!$E$4:$P$390,MATCH($W142&amp;$V142&amp;$X142,'EmiFact Stationary'!$C$4:$C$390&amp;'EmiFact Stationary'!$A$4:$A$390&amp;'EmiFact Stationary'!$D$4:$D$390,0),MATCH(AH$8,'EmiFact Stationary'!$E$2:$P$2,0)))</f>
        <v>7.1</v>
      </c>
      <c r="AI142" s="422">
        <f t="array" ref="AI142">IF($X142="Average value",AU142,INDEX('EmiFact Stationary'!$E$4:$P$390,MATCH($W142&amp;$V142&amp;$X142,'EmiFact Stationary'!$C$4:$C$390&amp;'EmiFact Stationary'!$A$4:$A$390&amp;'EmiFact Stationary'!$D$4:$D$390,0),MATCH(AI$8,'EmiFact Stationary'!$E$2:$P$2,0)))</f>
        <v>4.8</v>
      </c>
      <c r="AJ142" s="423">
        <f t="array" ref="AJ142">IF($X142="Average value",AV142,INDEX('EmiFact Stationary'!$E$4:$P$390,MATCH($W142&amp;$V142&amp;$X142,'EmiFact Stationary'!$C$4:$C$390&amp;'EmiFact Stationary'!$A$4:$A$390&amp;'EmiFact Stationary'!$D$4:$D$390,0),MATCH(AJ$8,'EmiFact Stationary'!$E$2:$P$2,0)))</f>
        <v>2.6880000000000002</v>
      </c>
      <c r="AK142" s="422">
        <f>IFERROR(AVERAGEIFS('EmiFact Stationary'!E$4:E$390,'EmiFact Stationary'!$C$4:$C$390,$W142,'EmiFact Stationary'!$A$4:$A$390,$V142),0)</f>
        <v>344</v>
      </c>
      <c r="AL142" s="422">
        <f>IFERROR(AVERAGEIFS('EmiFact Stationary'!F$4:F$390,'EmiFact Stationary'!$C$4:$C$390,$W142,'EmiFact Stationary'!$A$4:$A$390,$V142),0)</f>
        <v>129</v>
      </c>
      <c r="AM142" s="422">
        <f>IFERROR(AVERAGEIFS('EmiFact Stationary'!G$4:G$390,'EmiFact Stationary'!$C$4:$C$390,$W142,'EmiFact Stationary'!$A$4:$A$390,$V142),0)</f>
        <v>0.8</v>
      </c>
      <c r="AN142" s="422">
        <f>IFERROR(AVERAGEIFS('EmiFact Stationary'!H$4:H$390,'EmiFact Stationary'!$C$4:$C$390,$W142,'EmiFact Stationary'!$A$4:$A$390,$V142),0)</f>
        <v>1.3</v>
      </c>
      <c r="AO142" s="422">
        <f>IFERROR(AVERAGEIFS('EmiFact Stationary'!I$4:I$390,'EmiFact Stationary'!$C$4:$C$390,$W142,'EmiFact Stationary'!$A$4:$A$390,$V142),0)</f>
        <v>2.8</v>
      </c>
      <c r="AP142" s="422">
        <f>IFERROR(AVERAGEIFS('EmiFact Stationary'!J$4:J$390,'EmiFact Stationary'!$C$4:$C$390,$W142,'EmiFact Stationary'!$A$4:$A$390,$V142),0)</f>
        <v>79.42</v>
      </c>
      <c r="AQ142" s="422">
        <f>IFERROR(AVERAGEIFS('EmiFact Stationary'!K$4:K$390,'EmiFact Stationary'!$C$4:$C$390,$W142,'EmiFact Stationary'!$A$4:$A$390,$V142),0)</f>
        <v>5</v>
      </c>
      <c r="AR142" s="422">
        <f>IFERROR(AVERAGEIFS('EmiFact Stationary'!L$4:L$390,'EmiFact Stationary'!$C$4:$C$390,$W142,'EmiFact Stationary'!$A$4:$A$390,$V142),0)</f>
        <v>0</v>
      </c>
      <c r="AS142" s="422">
        <f>IFERROR(AVERAGEIFS('EmiFact Stationary'!M$4:M$390,'EmiFact Stationary'!$C$4:$C$390,$W142,'EmiFact Stationary'!$A$4:$A$390,$V142),0)</f>
        <v>9.5</v>
      </c>
      <c r="AT142" s="422">
        <f>IFERROR(AVERAGEIFS('EmiFact Stationary'!N$4:N$390,'EmiFact Stationary'!$C$4:$C$390,$W142,'EmiFact Stationary'!$A$4:$A$390,$V142),0)</f>
        <v>7.1</v>
      </c>
      <c r="AU142" s="422">
        <f>IFERROR(AVERAGEIFS('EmiFact Stationary'!O$4:O$390,'EmiFact Stationary'!$C$4:$C$390,$W142,'EmiFact Stationary'!$A$4:$A$390,$V142),0)</f>
        <v>4.8</v>
      </c>
      <c r="AV142" s="423">
        <f>IFERROR(AVERAGEIFS('EmiFact Stationary'!P$4:P$390,'EmiFact Stationary'!$C$4:$C$390,$W142,'EmiFact Stationary'!$A$4:$A$390,$V142),0)</f>
        <v>2.6880000000000002</v>
      </c>
      <c r="AW142" s="419">
        <f t="shared" si="10"/>
        <v>0</v>
      </c>
      <c r="AX142" s="307"/>
    </row>
    <row r="143" spans="19:50" ht="12.75" customHeight="1">
      <c r="S143" s="307" t="s">
        <v>905</v>
      </c>
      <c r="T143" s="307" t="s">
        <v>871</v>
      </c>
      <c r="U143" s="307">
        <f t="array" ref="U143">INDEX('EmiFact Stationary'!B129:B515,MATCH(Emis!V143&amp;Emis!W143&amp;Emis!X143,'EmiFact Stationary'!A129:A515&amp;'EmiFact Stationary'!C129:C515&amp;'EmiFact Stationary'!D129:D515,0))</f>
        <v>31400</v>
      </c>
      <c r="V143" s="307" t="s">
        <v>769</v>
      </c>
      <c r="W143" s="307" t="s">
        <v>750</v>
      </c>
      <c r="X143" s="307" t="s">
        <v>750</v>
      </c>
      <c r="Y143" s="425">
        <f t="array" ref="Y143">IF($X143="Average value",AK143,INDEX('EmiFact Stationary'!$E$4:$P$390,MATCH($W143&amp;$V143&amp;$X143,'EmiFact Stationary'!$C$4:$C$390&amp;'EmiFact Stationary'!$A$4:$A$390&amp;'EmiFact Stationary'!$D$4:$D$390,0),MATCH(Y$8,'EmiFact Stationary'!$E$2:$P$2,0)))</f>
        <v>6.7</v>
      </c>
      <c r="Z143" s="422">
        <f t="array" ref="Z143">IF($X143="Average value",AL143,INDEX('EmiFact Stationary'!$E$4:$P$390,MATCH($W143&amp;$V143&amp;$X143,'EmiFact Stationary'!$C$4:$C$390&amp;'EmiFact Stationary'!$A$4:$A$390&amp;'EmiFact Stationary'!$D$4:$D$390,0),MATCH(Z$8,'EmiFact Stationary'!$E$2:$P$2,0)))</f>
        <v>130</v>
      </c>
      <c r="AA143" s="422">
        <f t="array" ref="AA143">IF($X143="Average value",AM143,INDEX('EmiFact Stationary'!$E$4:$P$390,MATCH($W143&amp;$V143&amp;$X143,'EmiFact Stationary'!$C$4:$C$390&amp;'EmiFact Stationary'!$A$4:$A$390&amp;'EmiFact Stationary'!$D$4:$D$390,0),MATCH(AA$8,'EmiFact Stationary'!$E$2:$P$2,0)))</f>
        <v>0.8</v>
      </c>
      <c r="AB143" s="422">
        <f t="array" ref="AB143">IF($X143="Average value",AN143,INDEX('EmiFact Stationary'!$E$4:$P$390,MATCH($W143&amp;$V143&amp;$X143,'EmiFact Stationary'!$C$4:$C$390&amp;'EmiFact Stationary'!$A$4:$A$390&amp;'EmiFact Stationary'!$D$4:$D$390,0),MATCH(AB$8,'EmiFact Stationary'!$E$2:$P$2,0)))</f>
        <v>0.2</v>
      </c>
      <c r="AC143" s="422">
        <f t="array" ref="AC143">IF($X143="Average value",AO143,INDEX('EmiFact Stationary'!$E$4:$P$390,MATCH($W143&amp;$V143&amp;$X143,'EmiFact Stationary'!$C$4:$C$390&amp;'EmiFact Stationary'!$A$4:$A$390&amp;'EmiFact Stationary'!$D$4:$D$390,0),MATCH(AC$8,'EmiFact Stationary'!$E$2:$P$2,0)))</f>
        <v>66</v>
      </c>
      <c r="AD143" s="422">
        <f t="array" ref="AD143">IF($X143="Average value",AP143,INDEX('EmiFact Stationary'!$E$4:$P$390,MATCH($W143&amp;$V143&amp;$X143,'EmiFact Stationary'!$C$4:$C$390&amp;'EmiFact Stationary'!$A$4:$A$390&amp;'EmiFact Stationary'!$D$4:$D$390,0),MATCH(AD$8,'EmiFact Stationary'!$E$2:$P$2,0)))</f>
        <v>74.099999999999994</v>
      </c>
      <c r="AE143" s="422">
        <f t="array" ref="AE143">IF($X143="Average value",AQ143,INDEX('EmiFact Stationary'!$E$4:$P$390,MATCH($W143&amp;$V143&amp;$X143,'EmiFact Stationary'!$C$4:$C$390&amp;'EmiFact Stationary'!$A$4:$A$390&amp;'EmiFact Stationary'!$D$4:$D$390,0),MATCH(AE$8,'EmiFact Stationary'!$E$2:$P$2,0)))</f>
        <v>0.4</v>
      </c>
      <c r="AF143" s="422" t="str">
        <f t="array" ref="AF143">IF($X143="Average value",AR143,INDEX('EmiFact Stationary'!$E$4:$P$390,MATCH($W143&amp;$V143&amp;$X143,'EmiFact Stationary'!$C$4:$C$390&amp;'EmiFact Stationary'!$A$4:$A$390&amp;'EmiFact Stationary'!$D$4:$D$390,0),MATCH(AF$8,'EmiFact Stationary'!$E$2:$P$2,0)))</f>
        <v>-</v>
      </c>
      <c r="AG143" s="422">
        <f t="array" ref="AG143">IF($X143="Average value",AS143,INDEX('EmiFact Stationary'!$E$4:$P$390,MATCH($W143&amp;$V143&amp;$X143,'EmiFact Stationary'!$C$4:$C$390&amp;'EmiFact Stationary'!$A$4:$A$390&amp;'EmiFact Stationary'!$D$4:$D$390,0),MATCH(AG$8,'EmiFact Stationary'!$E$2:$P$2,0)))</f>
        <v>5</v>
      </c>
      <c r="AH143" s="422">
        <f t="array" ref="AH143">IF($X143="Average value",AT143,INDEX('EmiFact Stationary'!$E$4:$P$390,MATCH($W143&amp;$V143&amp;$X143,'EmiFact Stationary'!$C$4:$C$390&amp;'EmiFact Stationary'!$A$4:$A$390&amp;'EmiFact Stationary'!$D$4:$D$390,0),MATCH(AH$8,'EmiFact Stationary'!$E$2:$P$2,0)))</f>
        <v>5</v>
      </c>
      <c r="AI143" s="422">
        <f t="array" ref="AI143">IF($X143="Average value",AU143,INDEX('EmiFact Stationary'!$E$4:$P$390,MATCH($W143&amp;$V143&amp;$X143,'EmiFact Stationary'!$C$4:$C$390&amp;'EmiFact Stationary'!$A$4:$A$390&amp;'EmiFact Stationary'!$D$4:$D$390,0),MATCH(AI$8,'EmiFact Stationary'!$E$2:$P$2,0)))</f>
        <v>5</v>
      </c>
      <c r="AJ143" s="423">
        <f t="array" ref="AJ143">IF($X143="Average value",AV143,INDEX('EmiFact Stationary'!$E$4:$P$390,MATCH($W143&amp;$V143&amp;$X143,'EmiFact Stationary'!$C$4:$C$390&amp;'EmiFact Stationary'!$A$4:$A$390&amp;'EmiFact Stationary'!$D$4:$D$390,0),MATCH(AJ$8,'EmiFact Stationary'!$E$2:$P$2,0)))</f>
        <v>2.8</v>
      </c>
      <c r="AK143" s="422">
        <f>IFERROR(AVERAGEIFS('EmiFact Stationary'!E$4:E$390,'EmiFact Stationary'!$C$4:$C$390,$W143,'EmiFact Stationary'!$A$4:$A$390,$V143),0)</f>
        <v>6.7</v>
      </c>
      <c r="AL143" s="422">
        <f>IFERROR(AVERAGEIFS('EmiFact Stationary'!F$4:F$390,'EmiFact Stationary'!$C$4:$C$390,$W143,'EmiFact Stationary'!$A$4:$A$390,$V143),0)</f>
        <v>130</v>
      </c>
      <c r="AM143" s="422">
        <f>IFERROR(AVERAGEIFS('EmiFact Stationary'!G$4:G$390,'EmiFact Stationary'!$C$4:$C$390,$W143,'EmiFact Stationary'!$A$4:$A$390,$V143),0)</f>
        <v>0.8</v>
      </c>
      <c r="AN143" s="422">
        <f>IFERROR(AVERAGEIFS('EmiFact Stationary'!H$4:H$390,'EmiFact Stationary'!$C$4:$C$390,$W143,'EmiFact Stationary'!$A$4:$A$390,$V143),0)</f>
        <v>0.2</v>
      </c>
      <c r="AO143" s="422">
        <f>IFERROR(AVERAGEIFS('EmiFact Stationary'!I$4:I$390,'EmiFact Stationary'!$C$4:$C$390,$W143,'EmiFact Stationary'!$A$4:$A$390,$V143),0)</f>
        <v>66</v>
      </c>
      <c r="AP143" s="422">
        <f>IFERROR(AVERAGEIFS('EmiFact Stationary'!J$4:J$390,'EmiFact Stationary'!$C$4:$C$390,$W143,'EmiFact Stationary'!$A$4:$A$390,$V143),0)</f>
        <v>74.099999999999994</v>
      </c>
      <c r="AQ143" s="422">
        <f>IFERROR(AVERAGEIFS('EmiFact Stationary'!K$4:K$390,'EmiFact Stationary'!$C$4:$C$390,$W143,'EmiFact Stationary'!$A$4:$A$390,$V143),0)</f>
        <v>0.4</v>
      </c>
      <c r="AR143" s="422">
        <f>IFERROR(AVERAGEIFS('EmiFact Stationary'!L$4:L$390,'EmiFact Stationary'!$C$4:$C$390,$W143,'EmiFact Stationary'!$A$4:$A$390,$V143),0)</f>
        <v>0</v>
      </c>
      <c r="AS143" s="422">
        <f>IFERROR(AVERAGEIFS('EmiFact Stationary'!M$4:M$390,'EmiFact Stationary'!$C$4:$C$390,$W143,'EmiFact Stationary'!$A$4:$A$390,$V143),0)</f>
        <v>5</v>
      </c>
      <c r="AT143" s="422">
        <f>IFERROR(AVERAGEIFS('EmiFact Stationary'!N$4:N$390,'EmiFact Stationary'!$C$4:$C$390,$W143,'EmiFact Stationary'!$A$4:$A$390,$V143),0)</f>
        <v>5</v>
      </c>
      <c r="AU143" s="422">
        <f>IFERROR(AVERAGEIFS('EmiFact Stationary'!O$4:O$390,'EmiFact Stationary'!$C$4:$C$390,$W143,'EmiFact Stationary'!$A$4:$A$390,$V143),0)</f>
        <v>5</v>
      </c>
      <c r="AV143" s="423">
        <f>IFERROR(AVERAGEIFS('EmiFact Stationary'!P$4:P$390,'EmiFact Stationary'!$C$4:$C$390,$W143,'EmiFact Stationary'!$A$4:$A$390,$V143),0)</f>
        <v>2.8</v>
      </c>
      <c r="AW143" s="419">
        <f t="shared" si="10"/>
        <v>0</v>
      </c>
      <c r="AX143" s="307"/>
    </row>
    <row r="144" spans="19:50" ht="12.75" customHeight="1">
      <c r="S144" s="307" t="s">
        <v>905</v>
      </c>
      <c r="T144" s="307" t="s">
        <v>878</v>
      </c>
      <c r="U144" s="307">
        <f t="array" ref="U144">INDEX('EmiFact Stationary'!B130:B516,MATCH(Emis!V144&amp;Emis!W144&amp;Emis!X144,'EmiFact Stationary'!A130:A516&amp;'EmiFact Stationary'!C130:C516&amp;'EmiFact Stationary'!D130:D516,0))</f>
        <v>31400</v>
      </c>
      <c r="V144" s="307" t="s">
        <v>773</v>
      </c>
      <c r="W144" s="307" t="s">
        <v>750</v>
      </c>
      <c r="X144" s="307" t="s">
        <v>750</v>
      </c>
      <c r="Y144" s="425">
        <f t="array" ref="Y144">IF($X144="Average value",AK144,INDEX('EmiFact Stationary'!$E$4:$P$390,MATCH($W144&amp;$V144&amp;$X144,'EmiFact Stationary'!$C$4:$C$390&amp;'EmiFact Stationary'!$A$4:$A$390&amp;'EmiFact Stationary'!$D$4:$D$390,0),MATCH(Y$8,'EmiFact Stationary'!$E$2:$P$2,0)))</f>
        <v>0.43</v>
      </c>
      <c r="Z144" s="422">
        <f t="array" ref="Z144">IF($X144="Average value",AL144,INDEX('EmiFact Stationary'!$E$4:$P$390,MATCH($W144&amp;$V144&amp;$X144,'EmiFact Stationary'!$C$4:$C$390&amp;'EmiFact Stationary'!$A$4:$A$390&amp;'EmiFact Stationary'!$D$4:$D$390,0),MATCH(Z$8,'EmiFact Stationary'!$E$2:$P$2,0)))</f>
        <v>32.020000000000003</v>
      </c>
      <c r="AA144" s="422">
        <f t="array" ref="AA144">IF($X144="Average value",AM144,INDEX('EmiFact Stationary'!$E$4:$P$390,MATCH($W144&amp;$V144&amp;$X144,'EmiFact Stationary'!$C$4:$C$390&amp;'EmiFact Stationary'!$A$4:$A$390&amp;'EmiFact Stationary'!$D$4:$D$390,0),MATCH(AA$8,'EmiFact Stationary'!$E$2:$P$2,0)))</f>
        <v>2</v>
      </c>
      <c r="AB144" s="422">
        <f t="array" ref="AB144">IF($X144="Average value",AN144,INDEX('EmiFact Stationary'!$E$4:$P$390,MATCH($W144&amp;$V144&amp;$X144,'EmiFact Stationary'!$C$4:$C$390&amp;'EmiFact Stationary'!$A$4:$A$390&amp;'EmiFact Stationary'!$D$4:$D$390,0),MATCH(AB$8,'EmiFact Stationary'!$E$2:$P$2,0)))</f>
        <v>1</v>
      </c>
      <c r="AC144" s="422">
        <f t="array" ref="AC144">IF($X144="Average value",AO144,INDEX('EmiFact Stationary'!$E$4:$P$390,MATCH($W144&amp;$V144&amp;$X144,'EmiFact Stationary'!$C$4:$C$390&amp;'EmiFact Stationary'!$A$4:$A$390&amp;'EmiFact Stationary'!$D$4:$D$390,0),MATCH(AC$8,'EmiFact Stationary'!$E$2:$P$2,0)))</f>
        <v>28</v>
      </c>
      <c r="AD144" s="422">
        <f t="array" ref="AD144">IF($X144="Average value",AP144,INDEX('EmiFact Stationary'!$E$4:$P$390,MATCH($W144&amp;$V144&amp;$X144,'EmiFact Stationary'!$C$4:$C$390&amp;'EmiFact Stationary'!$A$4:$A$390&amp;'EmiFact Stationary'!$D$4:$D$390,0),MATCH(AD$8,'EmiFact Stationary'!$E$2:$P$2,0)))</f>
        <v>56.89</v>
      </c>
      <c r="AE144" s="422">
        <f t="array" ref="AE144">IF($X144="Average value",AQ144,INDEX('EmiFact Stationary'!$E$4:$P$390,MATCH($W144&amp;$V144&amp;$X144,'EmiFact Stationary'!$C$4:$C$390&amp;'EmiFact Stationary'!$A$4:$A$390&amp;'EmiFact Stationary'!$D$4:$D$390,0),MATCH(AE$8,'EmiFact Stationary'!$E$2:$P$2,0)))</f>
        <v>1</v>
      </c>
      <c r="AF144" s="422" t="str">
        <f t="array" ref="AF144">IF($X144="Average value",AR144,INDEX('EmiFact Stationary'!$E$4:$P$390,MATCH($W144&amp;$V144&amp;$X144,'EmiFact Stationary'!$C$4:$C$390&amp;'EmiFact Stationary'!$A$4:$A$390&amp;'EmiFact Stationary'!$D$4:$D$390,0),MATCH(AF$8,'EmiFact Stationary'!$E$2:$P$2,0)))</f>
        <v>-</v>
      </c>
      <c r="AG144" s="422">
        <f t="array" ref="AG144">IF($X144="Average value",AS144,INDEX('EmiFact Stationary'!$E$4:$P$390,MATCH($W144&amp;$V144&amp;$X144,'EmiFact Stationary'!$C$4:$C$390&amp;'EmiFact Stationary'!$A$4:$A$390&amp;'EmiFact Stationary'!$D$4:$D$390,0),MATCH(AG$8,'EmiFact Stationary'!$E$2:$P$2,0)))</f>
        <v>0.1</v>
      </c>
      <c r="AH144" s="422">
        <f t="array" ref="AH144">IF($X144="Average value",AT144,INDEX('EmiFact Stationary'!$E$4:$P$390,MATCH($W144&amp;$V144&amp;$X144,'EmiFact Stationary'!$C$4:$C$390&amp;'EmiFact Stationary'!$A$4:$A$390&amp;'EmiFact Stationary'!$D$4:$D$390,0),MATCH(AH$8,'EmiFact Stationary'!$E$2:$P$2,0)))</f>
        <v>0.1</v>
      </c>
      <c r="AI144" s="422">
        <f t="array" ref="AI144">IF($X144="Average value",AU144,INDEX('EmiFact Stationary'!$E$4:$P$390,MATCH($W144&amp;$V144&amp;$X144,'EmiFact Stationary'!$C$4:$C$390&amp;'EmiFact Stationary'!$A$4:$A$390&amp;'EmiFact Stationary'!$D$4:$D$390,0),MATCH(AI$8,'EmiFact Stationary'!$E$2:$P$2,0)))</f>
        <v>0.1</v>
      </c>
      <c r="AJ144" s="423">
        <f t="array" ref="AJ144">IF($X144="Average value",AV144,INDEX('EmiFact Stationary'!$E$4:$P$390,MATCH($W144&amp;$V144&amp;$X144,'EmiFact Stationary'!$C$4:$C$390&amp;'EmiFact Stationary'!$A$4:$A$390&amp;'EmiFact Stationary'!$D$4:$D$390,0),MATCH(AJ$8,'EmiFact Stationary'!$E$2:$P$2,0)))</f>
        <v>4.0000000000000001E-3</v>
      </c>
      <c r="AK144" s="422">
        <f>IFERROR(AVERAGEIFS('EmiFact Stationary'!E$4:E$390,'EmiFact Stationary'!$C$4:$C$390,$W144,'EmiFact Stationary'!$A$4:$A$390,$V144),0)</f>
        <v>0.46499999999999997</v>
      </c>
      <c r="AL144" s="422">
        <f>IFERROR(AVERAGEIFS('EmiFact Stationary'!F$4:F$390,'EmiFact Stationary'!$C$4:$C$390,$W144,'EmiFact Stationary'!$A$4:$A$390,$V144),0)</f>
        <v>83.51</v>
      </c>
      <c r="AM144" s="422">
        <f>IFERROR(AVERAGEIFS('EmiFact Stationary'!G$4:G$390,'EmiFact Stationary'!$C$4:$C$390,$W144,'EmiFact Stationary'!$A$4:$A$390,$V144),0)</f>
        <v>47</v>
      </c>
      <c r="AN144" s="422">
        <f>IFERROR(AVERAGEIFS('EmiFact Stationary'!H$4:H$390,'EmiFact Stationary'!$C$4:$C$390,$W144,'EmiFact Stationary'!$A$4:$A$390,$V144),0)</f>
        <v>241</v>
      </c>
      <c r="AO144" s="422">
        <f>IFERROR(AVERAGEIFS('EmiFact Stationary'!I$4:I$390,'EmiFact Stationary'!$C$4:$C$390,$W144,'EmiFact Stationary'!$A$4:$A$390,$V144),0)</f>
        <v>43</v>
      </c>
      <c r="AP144" s="422">
        <f>IFERROR(AVERAGEIFS('EmiFact Stationary'!J$4:J$390,'EmiFact Stationary'!$C$4:$C$390,$W144,'EmiFact Stationary'!$A$4:$A$390,$V144),0)</f>
        <v>56.89</v>
      </c>
      <c r="AQ144" s="422">
        <f>IFERROR(AVERAGEIFS('EmiFact Stationary'!K$4:K$390,'EmiFact Stationary'!$C$4:$C$390,$W144,'EmiFact Stationary'!$A$4:$A$390,$V144),0)</f>
        <v>0.79</v>
      </c>
      <c r="AR144" s="422">
        <f>IFERROR(AVERAGEIFS('EmiFact Stationary'!L$4:L$390,'EmiFact Stationary'!$C$4:$C$390,$W144,'EmiFact Stationary'!$A$4:$A$390,$V144),0)</f>
        <v>0</v>
      </c>
      <c r="AS144" s="422">
        <f>IFERROR(AVERAGEIFS('EmiFact Stationary'!M$4:M$390,'EmiFact Stationary'!$C$4:$C$390,$W144,'EmiFact Stationary'!$A$4:$A$390,$V144),0)</f>
        <v>0.43</v>
      </c>
      <c r="AT144" s="422">
        <f>IFERROR(AVERAGEIFS('EmiFact Stationary'!N$4:N$390,'EmiFact Stationary'!$C$4:$C$390,$W144,'EmiFact Stationary'!$A$4:$A$390,$V144),0)</f>
        <v>0.14450000000000002</v>
      </c>
      <c r="AU144" s="422">
        <f>IFERROR(AVERAGEIFS('EmiFact Stationary'!O$4:O$390,'EmiFact Stationary'!$C$4:$C$390,$W144,'EmiFact Stationary'!$A$4:$A$390,$V144),0)</f>
        <v>0.1305</v>
      </c>
      <c r="AV144" s="423">
        <f>IFERROR(AVERAGEIFS('EmiFact Stationary'!P$4:P$390,'EmiFact Stationary'!$C$4:$C$390,$W144,'EmiFact Stationary'!$A$4:$A$390,$V144),0)</f>
        <v>4.0125000000000004E-3</v>
      </c>
      <c r="AW144" s="419">
        <f t="shared" si="10"/>
        <v>-351.7200125</v>
      </c>
      <c r="AX144" s="307"/>
    </row>
    <row r="145" spans="19:50" ht="12.75" customHeight="1">
      <c r="S145" s="307" t="s">
        <v>905</v>
      </c>
      <c r="T145" s="307" t="s">
        <v>884</v>
      </c>
      <c r="U145" s="307">
        <f t="array" ref="U145">INDEX('EmiFact Stationary'!B131:B517,MATCH(Emis!V145&amp;Emis!W145&amp;Emis!X145,'EmiFact Stationary'!A131:A517&amp;'EmiFact Stationary'!C131:C517&amp;'EmiFact Stationary'!D131:D517,0))</f>
        <v>31400</v>
      </c>
      <c r="V145" s="307" t="s">
        <v>776</v>
      </c>
      <c r="W145" s="307" t="s">
        <v>750</v>
      </c>
      <c r="X145" s="307" t="s">
        <v>750</v>
      </c>
      <c r="Y145" s="425">
        <f t="array" ref="Y145">IF($X145="Average value",AK145,INDEX('EmiFact Stationary'!$E$4:$P$390,MATCH($W145&amp;$V145&amp;$X145,'EmiFact Stationary'!$C$4:$C$390&amp;'EmiFact Stationary'!$A$4:$A$390&amp;'EmiFact Stationary'!$D$4:$D$390,0),MATCH(Y$8,'EmiFact Stationary'!$E$2:$P$2,0)))</f>
        <v>0.13</v>
      </c>
      <c r="Z145" s="422">
        <f t="array" ref="Z145">IF($X145="Average value",AL145,INDEX('EmiFact Stationary'!$E$4:$P$390,MATCH($W145&amp;$V145&amp;$X145,'EmiFact Stationary'!$C$4:$C$390&amp;'EmiFact Stationary'!$A$4:$A$390&amp;'EmiFact Stationary'!$D$4:$D$390,0),MATCH(Z$8,'EmiFact Stationary'!$E$2:$P$2,0)))</f>
        <v>96</v>
      </c>
      <c r="AA145" s="422">
        <f t="array" ref="AA145">IF($X145="Average value",AM145,INDEX('EmiFact Stationary'!$E$4:$P$390,MATCH($W145&amp;$V145&amp;$X145,'EmiFact Stationary'!$C$4:$C$390&amp;'EmiFact Stationary'!$A$4:$A$390&amp;'EmiFact Stationary'!$D$4:$D$390,0),MATCH(AA$8,'EmiFact Stationary'!$E$2:$P$2,0)))</f>
        <v>0.8</v>
      </c>
      <c r="AB145" s="422">
        <f t="array" ref="AB145">IF($X145="Average value",AN145,INDEX('EmiFact Stationary'!$E$4:$P$390,MATCH($W145&amp;$V145&amp;$X145,'EmiFact Stationary'!$C$4:$C$390&amp;'EmiFact Stationary'!$A$4:$A$390&amp;'EmiFact Stationary'!$D$4:$D$390,0),MATCH(AB$8,'EmiFact Stationary'!$E$2:$P$2,0)))</f>
        <v>1</v>
      </c>
      <c r="AC145" s="422">
        <f t="array" ref="AC145">IF($X145="Average value",AO145,INDEX('EmiFact Stationary'!$E$4:$P$390,MATCH($W145&amp;$V145&amp;$X145,'EmiFact Stationary'!$C$4:$C$390&amp;'EmiFact Stationary'!$A$4:$A$390&amp;'EmiFact Stationary'!$D$4:$D$390,0),MATCH(AC$8,'EmiFact Stationary'!$E$2:$P$2,0)))</f>
        <v>66</v>
      </c>
      <c r="AD145" s="422">
        <f t="array" ref="AD145">IF($X145="Average value",AP145,INDEX('EmiFact Stationary'!$E$4:$P$390,MATCH($W145&amp;$V145&amp;$X145,'EmiFact Stationary'!$C$4:$C$390&amp;'EmiFact Stationary'!$A$4:$A$390&amp;'EmiFact Stationary'!$D$4:$D$390,0),MATCH(AD$8,'EmiFact Stationary'!$E$2:$P$2,0)))</f>
        <v>63.1</v>
      </c>
      <c r="AE145" s="422">
        <f t="array" ref="AE145">IF($X145="Average value",AQ145,INDEX('EmiFact Stationary'!$E$4:$P$390,MATCH($W145&amp;$V145&amp;$X145,'EmiFact Stationary'!$C$4:$C$390&amp;'EmiFact Stationary'!$A$4:$A$390&amp;'EmiFact Stationary'!$D$4:$D$390,0),MATCH(AE$8,'EmiFact Stationary'!$E$2:$P$2,0)))</f>
        <v>0.1</v>
      </c>
      <c r="AF145" s="422" t="str">
        <f t="array" ref="AF145">IF($X145="Average value",AR145,INDEX('EmiFact Stationary'!$E$4:$P$390,MATCH($W145&amp;$V145&amp;$X145,'EmiFact Stationary'!$C$4:$C$390&amp;'EmiFact Stationary'!$A$4:$A$390&amp;'EmiFact Stationary'!$D$4:$D$390,0),MATCH(AF$8,'EmiFact Stationary'!$E$2:$P$2,0)))</f>
        <v>-</v>
      </c>
      <c r="AG145" s="422">
        <f t="array" ref="AG145">IF($X145="Average value",AS145,INDEX('EmiFact Stationary'!$E$4:$P$390,MATCH($W145&amp;$V145&amp;$X145,'EmiFact Stationary'!$C$4:$C$390&amp;'EmiFact Stationary'!$A$4:$A$390&amp;'EmiFact Stationary'!$D$4:$D$390,0),MATCH(AG$8,'EmiFact Stationary'!$E$2:$P$2,0)))</f>
        <v>0.2</v>
      </c>
      <c r="AH145" s="422">
        <f t="array" ref="AH145">IF($X145="Average value",AT145,INDEX('EmiFact Stationary'!$E$4:$P$390,MATCH($W145&amp;$V145&amp;$X145,'EmiFact Stationary'!$C$4:$C$390&amp;'EmiFact Stationary'!$A$4:$A$390&amp;'EmiFact Stationary'!$D$4:$D$390,0),MATCH(AH$8,'EmiFact Stationary'!$E$2:$P$2,0)))</f>
        <v>0.2</v>
      </c>
      <c r="AI145" s="422">
        <f t="array" ref="AI145">IF($X145="Average value",AU145,INDEX('EmiFact Stationary'!$E$4:$P$390,MATCH($W145&amp;$V145&amp;$X145,'EmiFact Stationary'!$C$4:$C$390&amp;'EmiFact Stationary'!$A$4:$A$390&amp;'EmiFact Stationary'!$D$4:$D$390,0),MATCH(AI$8,'EmiFact Stationary'!$E$2:$P$2,0)))</f>
        <v>0.2</v>
      </c>
      <c r="AJ145" s="423">
        <f t="array" ref="AJ145">IF($X145="Average value",AV145,INDEX('EmiFact Stationary'!$E$4:$P$390,MATCH($W145&amp;$V145&amp;$X145,'EmiFact Stationary'!$C$4:$C$390&amp;'EmiFact Stationary'!$A$4:$A$390&amp;'EmiFact Stationary'!$D$4:$D$390,0),MATCH(AJ$8,'EmiFact Stationary'!$E$2:$P$2,0)))</f>
        <v>8.0000000000000002E-3</v>
      </c>
      <c r="AK145" s="422">
        <f>IFERROR(AVERAGEIFS('EmiFact Stationary'!E$4:E$390,'EmiFact Stationary'!$C$4:$C$390,$W145,'EmiFact Stationary'!$A$4:$A$390,$V145),0)</f>
        <v>0.13</v>
      </c>
      <c r="AL145" s="422">
        <f>IFERROR(AVERAGEIFS('EmiFact Stationary'!F$4:F$390,'EmiFact Stationary'!$C$4:$C$390,$W145,'EmiFact Stationary'!$A$4:$A$390,$V145),0)</f>
        <v>96</v>
      </c>
      <c r="AM145" s="422">
        <f>IFERROR(AVERAGEIFS('EmiFact Stationary'!G$4:G$390,'EmiFact Stationary'!$C$4:$C$390,$W145,'EmiFact Stationary'!$A$4:$A$390,$V145),0)</f>
        <v>0.8</v>
      </c>
      <c r="AN145" s="422">
        <f>IFERROR(AVERAGEIFS('EmiFact Stationary'!H$4:H$390,'EmiFact Stationary'!$C$4:$C$390,$W145,'EmiFact Stationary'!$A$4:$A$390,$V145),0)</f>
        <v>1</v>
      </c>
      <c r="AO145" s="422">
        <f>IFERROR(AVERAGEIFS('EmiFact Stationary'!I$4:I$390,'EmiFact Stationary'!$C$4:$C$390,$W145,'EmiFact Stationary'!$A$4:$A$390,$V145),0)</f>
        <v>66</v>
      </c>
      <c r="AP145" s="422">
        <f>IFERROR(AVERAGEIFS('EmiFact Stationary'!J$4:J$390,'EmiFact Stationary'!$C$4:$C$390,$W145,'EmiFact Stationary'!$A$4:$A$390,$V145),0)</f>
        <v>63.1</v>
      </c>
      <c r="AQ145" s="422">
        <f>IFERROR(AVERAGEIFS('EmiFact Stationary'!K$4:K$390,'EmiFact Stationary'!$C$4:$C$390,$W145,'EmiFact Stationary'!$A$4:$A$390,$V145),0)</f>
        <v>0.1</v>
      </c>
      <c r="AR145" s="422">
        <f>IFERROR(AVERAGEIFS('EmiFact Stationary'!L$4:L$390,'EmiFact Stationary'!$C$4:$C$390,$W145,'EmiFact Stationary'!$A$4:$A$390,$V145),0)</f>
        <v>0</v>
      </c>
      <c r="AS145" s="422">
        <f>IFERROR(AVERAGEIFS('EmiFact Stationary'!M$4:M$390,'EmiFact Stationary'!$C$4:$C$390,$W145,'EmiFact Stationary'!$A$4:$A$390,$V145),0)</f>
        <v>0.2</v>
      </c>
      <c r="AT145" s="422">
        <f>IFERROR(AVERAGEIFS('EmiFact Stationary'!N$4:N$390,'EmiFact Stationary'!$C$4:$C$390,$W145,'EmiFact Stationary'!$A$4:$A$390,$V145),0)</f>
        <v>0.2</v>
      </c>
      <c r="AU145" s="422">
        <f>IFERROR(AVERAGEIFS('EmiFact Stationary'!O$4:O$390,'EmiFact Stationary'!$C$4:$C$390,$W145,'EmiFact Stationary'!$A$4:$A$390,$V145),0)</f>
        <v>0.2</v>
      </c>
      <c r="AV145" s="423">
        <f>IFERROR(AVERAGEIFS('EmiFact Stationary'!P$4:P$390,'EmiFact Stationary'!$C$4:$C$390,$W145,'EmiFact Stationary'!$A$4:$A$390,$V145),0)</f>
        <v>8.0000000000000002E-3</v>
      </c>
      <c r="AW145" s="419">
        <f t="shared" si="10"/>
        <v>0</v>
      </c>
      <c r="AX145" s="307"/>
    </row>
    <row r="146" spans="19:50" ht="12.75" customHeight="1">
      <c r="S146" s="307" t="s">
        <v>905</v>
      </c>
      <c r="T146" s="307" t="s">
        <v>885</v>
      </c>
      <c r="U146" s="307">
        <f t="array" ref="U146">INDEX('EmiFact Stationary'!B132:B518,MATCH(Emis!V146&amp;Emis!W146&amp;Emis!X146,'EmiFact Stationary'!A132:A518&amp;'EmiFact Stationary'!C132:C518&amp;'EmiFact Stationary'!D132:D518,0))</f>
        <v>31400</v>
      </c>
      <c r="V146" s="307" t="s">
        <v>780</v>
      </c>
      <c r="W146" s="307" t="s">
        <v>750</v>
      </c>
      <c r="X146" s="307" t="s">
        <v>750</v>
      </c>
      <c r="Y146" s="425">
        <f t="array" ref="Y146">IF($X146="Average value",AK146,INDEX('EmiFact Stationary'!$E$4:$P$390,MATCH($W146&amp;$V146&amp;$X146,'EmiFact Stationary'!$C$4:$C$390&amp;'EmiFact Stationary'!$A$4:$A$390&amp;'EmiFact Stationary'!$D$4:$D$390,0),MATCH(Y$8,'EmiFact Stationary'!$E$2:$P$2,0)))</f>
        <v>0.43</v>
      </c>
      <c r="Z146" s="422">
        <f t="array" ref="Z146">IF($X146="Average value",AL146,INDEX('EmiFact Stationary'!$E$4:$P$390,MATCH($W146&amp;$V146&amp;$X146,'EmiFact Stationary'!$C$4:$C$390&amp;'EmiFact Stationary'!$A$4:$A$390&amp;'EmiFact Stationary'!$D$4:$D$390,0),MATCH(Z$8,'EmiFact Stationary'!$E$2:$P$2,0)))</f>
        <v>32.020000000000003</v>
      </c>
      <c r="AA146" s="422">
        <f t="array" ref="AA146">IF($X146="Average value",AM146,INDEX('EmiFact Stationary'!$E$4:$P$390,MATCH($W146&amp;$V146&amp;$X146,'EmiFact Stationary'!$C$4:$C$390&amp;'EmiFact Stationary'!$A$4:$A$390&amp;'EmiFact Stationary'!$D$4:$D$390,0),MATCH(AA$8,'EmiFact Stationary'!$E$2:$P$2,0)))</f>
        <v>2</v>
      </c>
      <c r="AB146" s="422">
        <f t="array" ref="AB146">IF($X146="Average value",AN146,INDEX('EmiFact Stationary'!$E$4:$P$390,MATCH($W146&amp;$V146&amp;$X146,'EmiFact Stationary'!$C$4:$C$390&amp;'EmiFact Stationary'!$A$4:$A$390&amp;'EmiFact Stationary'!$D$4:$D$390,0),MATCH(AB$8,'EmiFact Stationary'!$E$2:$P$2,0)))</f>
        <v>1</v>
      </c>
      <c r="AC146" s="422">
        <f t="array" ref="AC146">IF($X146="Average value",AO146,INDEX('EmiFact Stationary'!$E$4:$P$390,MATCH($W146&amp;$V146&amp;$X146,'EmiFact Stationary'!$C$4:$C$390&amp;'EmiFact Stationary'!$A$4:$A$390&amp;'EmiFact Stationary'!$D$4:$D$390,0),MATCH(AC$8,'EmiFact Stationary'!$E$2:$P$2,0)))</f>
        <v>28</v>
      </c>
      <c r="AD146" s="422">
        <f t="array" ref="AD146">IF($X146="Average value",AP146,INDEX('EmiFact Stationary'!$E$4:$P$390,MATCH($W146&amp;$V146&amp;$X146,'EmiFact Stationary'!$C$4:$C$390&amp;'EmiFact Stationary'!$A$4:$A$390&amp;'EmiFact Stationary'!$D$4:$D$390,0),MATCH(AD$8,'EmiFact Stationary'!$E$2:$P$2,0)))</f>
        <v>55.55</v>
      </c>
      <c r="AE146" s="422">
        <f t="array" ref="AE146">IF($X146="Average value",AQ146,INDEX('EmiFact Stationary'!$E$4:$P$390,MATCH($W146&amp;$V146&amp;$X146,'EmiFact Stationary'!$C$4:$C$390&amp;'EmiFact Stationary'!$A$4:$A$390&amp;'EmiFact Stationary'!$D$4:$D$390,0),MATCH(AE$8,'EmiFact Stationary'!$E$2:$P$2,0)))</f>
        <v>1</v>
      </c>
      <c r="AF146" s="422" t="str">
        <f t="array" ref="AF146">IF($X146="Average value",AR146,INDEX('EmiFact Stationary'!$E$4:$P$390,MATCH($W146&amp;$V146&amp;$X146,'EmiFact Stationary'!$C$4:$C$390&amp;'EmiFact Stationary'!$A$4:$A$390&amp;'EmiFact Stationary'!$D$4:$D$390,0),MATCH(AF$8,'EmiFact Stationary'!$E$2:$P$2,0)))</f>
        <v>-</v>
      </c>
      <c r="AG146" s="422">
        <f t="array" ref="AG146">IF($X146="Average value",AS146,INDEX('EmiFact Stationary'!$E$4:$P$390,MATCH($W146&amp;$V146&amp;$X146,'EmiFact Stationary'!$C$4:$C$390&amp;'EmiFact Stationary'!$A$4:$A$390&amp;'EmiFact Stationary'!$D$4:$D$390,0),MATCH(AG$8,'EmiFact Stationary'!$E$2:$P$2,0)))</f>
        <v>0.1</v>
      </c>
      <c r="AH146" s="422">
        <f t="array" ref="AH146">IF($X146="Average value",AT146,INDEX('EmiFact Stationary'!$E$4:$P$390,MATCH($W146&amp;$V146&amp;$X146,'EmiFact Stationary'!$C$4:$C$390&amp;'EmiFact Stationary'!$A$4:$A$390&amp;'EmiFact Stationary'!$D$4:$D$390,0),MATCH(AH$8,'EmiFact Stationary'!$E$2:$P$2,0)))</f>
        <v>0.1</v>
      </c>
      <c r="AI146" s="422">
        <f t="array" ref="AI146">IF($X146="Average value",AU146,INDEX('EmiFact Stationary'!$E$4:$P$390,MATCH($W146&amp;$V146&amp;$X146,'EmiFact Stationary'!$C$4:$C$390&amp;'EmiFact Stationary'!$A$4:$A$390&amp;'EmiFact Stationary'!$D$4:$D$390,0),MATCH(AI$8,'EmiFact Stationary'!$E$2:$P$2,0)))</f>
        <v>0.1</v>
      </c>
      <c r="AJ146" s="423">
        <f t="array" ref="AJ146">IF($X146="Average value",AV146,INDEX('EmiFact Stationary'!$E$4:$P$390,MATCH($W146&amp;$V146&amp;$X146,'EmiFact Stationary'!$C$4:$C$390&amp;'EmiFact Stationary'!$A$4:$A$390&amp;'EmiFact Stationary'!$D$4:$D$390,0),MATCH(AJ$8,'EmiFact Stationary'!$E$2:$P$2,0)))</f>
        <v>4.0000000000000001E-3</v>
      </c>
      <c r="AK146" s="422">
        <f>IFERROR(AVERAGEIFS('EmiFact Stationary'!E$4:E$390,'EmiFact Stationary'!$C$4:$C$390,$W146,'EmiFact Stationary'!$A$4:$A$390,$V146),0)</f>
        <v>0.46499999999999997</v>
      </c>
      <c r="AL146" s="422">
        <f>IFERROR(AVERAGEIFS('EmiFact Stationary'!F$4:F$390,'EmiFact Stationary'!$C$4:$C$390,$W146,'EmiFact Stationary'!$A$4:$A$390,$V146),0)</f>
        <v>83.51</v>
      </c>
      <c r="AM146" s="422">
        <f>IFERROR(AVERAGEIFS('EmiFact Stationary'!G$4:G$390,'EmiFact Stationary'!$C$4:$C$390,$W146,'EmiFact Stationary'!$A$4:$A$390,$V146),0)</f>
        <v>47</v>
      </c>
      <c r="AN146" s="422">
        <f>IFERROR(AVERAGEIFS('EmiFact Stationary'!H$4:H$390,'EmiFact Stationary'!$C$4:$C$390,$W146,'EmiFact Stationary'!$A$4:$A$390,$V146),0)</f>
        <v>241</v>
      </c>
      <c r="AO146" s="422">
        <f>IFERROR(AVERAGEIFS('EmiFact Stationary'!I$4:I$390,'EmiFact Stationary'!$C$4:$C$390,$W146,'EmiFact Stationary'!$A$4:$A$390,$V146),0)</f>
        <v>43</v>
      </c>
      <c r="AP146" s="422">
        <f>IFERROR(AVERAGEIFS('EmiFact Stationary'!J$4:J$390,'EmiFact Stationary'!$C$4:$C$390,$W146,'EmiFact Stationary'!$A$4:$A$390,$V146),0)</f>
        <v>55.55</v>
      </c>
      <c r="AQ146" s="422">
        <f>IFERROR(AVERAGEIFS('EmiFact Stationary'!K$4:K$390,'EmiFact Stationary'!$C$4:$C$390,$W146,'EmiFact Stationary'!$A$4:$A$390,$V146),0)</f>
        <v>0.79</v>
      </c>
      <c r="AR146" s="422">
        <f>IFERROR(AVERAGEIFS('EmiFact Stationary'!L$4:L$390,'EmiFact Stationary'!$C$4:$C$390,$W146,'EmiFact Stationary'!$A$4:$A$390,$V146),0)</f>
        <v>0</v>
      </c>
      <c r="AS146" s="422">
        <f>IFERROR(AVERAGEIFS('EmiFact Stationary'!M$4:M$390,'EmiFact Stationary'!$C$4:$C$390,$W146,'EmiFact Stationary'!$A$4:$A$390,$V146),0)</f>
        <v>0.43</v>
      </c>
      <c r="AT146" s="422">
        <f>IFERROR(AVERAGEIFS('EmiFact Stationary'!N$4:N$390,'EmiFact Stationary'!$C$4:$C$390,$W146,'EmiFact Stationary'!$A$4:$A$390,$V146),0)</f>
        <v>0.14450000000000002</v>
      </c>
      <c r="AU146" s="422">
        <f>IFERROR(AVERAGEIFS('EmiFact Stationary'!O$4:O$390,'EmiFact Stationary'!$C$4:$C$390,$W146,'EmiFact Stationary'!$A$4:$A$390,$V146),0)</f>
        <v>0.1305</v>
      </c>
      <c r="AV146" s="423">
        <f>IFERROR(AVERAGEIFS('EmiFact Stationary'!P$4:P$390,'EmiFact Stationary'!$C$4:$C$390,$W146,'EmiFact Stationary'!$A$4:$A$390,$V146),0)</f>
        <v>4.0125000000000004E-3</v>
      </c>
      <c r="AW146" s="419">
        <f t="shared" si="10"/>
        <v>-351.72001250000005</v>
      </c>
      <c r="AX146" s="307"/>
    </row>
    <row r="147" spans="19:50" ht="12.75" customHeight="1">
      <c r="S147" s="307" t="s">
        <v>907</v>
      </c>
      <c r="T147" s="307"/>
      <c r="U147" s="307" t="e">
        <f t="array" ref="U147">INDEX('EmiFact Stationary'!B133:B519,MATCH(Emis!V147&amp;Emis!W147&amp;Emis!X147,'EmiFact Stationary'!A133:A519&amp;'EmiFact Stationary'!C133:C519&amp;'EmiFact Stationary'!D133:D519,0))</f>
        <v>#N/A</v>
      </c>
      <c r="V147" s="307" t="s">
        <v>761</v>
      </c>
      <c r="W147" s="307" t="s">
        <v>745</v>
      </c>
      <c r="X147" s="307" t="s">
        <v>745</v>
      </c>
      <c r="Y147" s="425">
        <f t="array" ref="Y147">IF($X147="Average value",AK147,INDEX('EmiFact Stationary'!$E$4:$P$390,MATCH($W147&amp;$V147&amp;$X147,'EmiFact Stationary'!$C$4:$C$390&amp;'EmiFact Stationary'!$A$4:$A$390&amp;'EmiFact Stationary'!$D$4:$D$390,0),MATCH(Y$8,'EmiFact Stationary'!$E$2:$P$2,0)))</f>
        <v>14</v>
      </c>
      <c r="Z147" s="422">
        <f t="array" ref="Z147">IF($X147="Average value",AL147,INDEX('EmiFact Stationary'!$E$4:$P$390,MATCH($W147&amp;$V147&amp;$X147,'EmiFact Stationary'!$C$4:$C$390&amp;'EmiFact Stationary'!$A$4:$A$390&amp;'EmiFact Stationary'!$D$4:$D$390,0),MATCH(Z$8,'EmiFact Stationary'!$E$2:$P$2,0)))</f>
        <v>164</v>
      </c>
      <c r="AA147" s="422">
        <f t="array" ref="AA147">IF($X147="Average value",AM147,INDEX('EmiFact Stationary'!$E$4:$P$390,MATCH($W147&amp;$V147&amp;$X147,'EmiFact Stationary'!$C$4:$C$390&amp;'EmiFact Stationary'!$A$4:$A$390&amp;'EmiFact Stationary'!$D$4:$D$390,0),MATCH(AA$8,'EmiFact Stationary'!$E$2:$P$2,0)))</f>
        <v>0.56000000000000005</v>
      </c>
      <c r="AB147" s="422">
        <f t="array" ref="AB147">IF($X147="Average value",AN147,INDEX('EmiFact Stationary'!$E$4:$P$390,MATCH($W147&amp;$V147&amp;$X147,'EmiFact Stationary'!$C$4:$C$390&amp;'EmiFact Stationary'!$A$4:$A$390&amp;'EmiFact Stationary'!$D$4:$D$390,0),MATCH(AB$8,'EmiFact Stationary'!$E$2:$P$2,0)))</f>
        <v>30</v>
      </c>
      <c r="AC147" s="422">
        <f t="array" ref="AC147">IF($X147="Average value",AO147,INDEX('EmiFact Stationary'!$E$4:$P$390,MATCH($W147&amp;$V147&amp;$X147,'EmiFact Stationary'!$C$4:$C$390&amp;'EmiFact Stationary'!$A$4:$A$390&amp;'EmiFact Stationary'!$D$4:$D$390,0),MATCH(AC$8,'EmiFact Stationary'!$E$2:$P$2,0)))</f>
        <v>10</v>
      </c>
      <c r="AD147" s="422" t="str">
        <f t="array" ref="AD147">IF($X147="Average value",AP147,INDEX('EmiFact Stationary'!$E$4:$P$390,MATCH($W147&amp;$V147&amp;$X147,'EmiFact Stationary'!$C$4:$C$390&amp;'EmiFact Stationary'!$A$4:$A$390&amp;'EmiFact Stationary'!$D$4:$D$390,0),MATCH(AD$8,'EmiFact Stationary'!$E$2:$P$2,0)))</f>
        <v>63.3 + 42.5</v>
      </c>
      <c r="AE147" s="422">
        <f t="array" ref="AE147">IF($X147="Average value",AQ147,INDEX('EmiFact Stationary'!$E$4:$P$390,MATCH($W147&amp;$V147&amp;$X147,'EmiFact Stationary'!$C$4:$C$390&amp;'EmiFact Stationary'!$A$4:$A$390&amp;'EmiFact Stationary'!$D$4:$D$390,0),MATCH(AE$8,'EmiFact Stationary'!$E$2:$P$2,0)))</f>
        <v>4</v>
      </c>
      <c r="AF147" s="422" t="str">
        <f t="array" ref="AF147">IF($X147="Average value",AR147,INDEX('EmiFact Stationary'!$E$4:$P$390,MATCH($W147&amp;$V147&amp;$X147,'EmiFact Stationary'!$C$4:$C$390&amp;'EmiFact Stationary'!$A$4:$A$390&amp;'EmiFact Stationary'!$D$4:$D$390,0),MATCH(AF$8,'EmiFact Stationary'!$E$2:$P$2,0)))</f>
        <v>-</v>
      </c>
      <c r="AG147" s="422">
        <f t="array" ref="AG147">IF($X147="Average value",AS147,INDEX('EmiFact Stationary'!$E$4:$P$390,MATCH($W147&amp;$V147&amp;$X147,'EmiFact Stationary'!$C$4:$C$390&amp;'EmiFact Stationary'!$A$4:$A$390&amp;'EmiFact Stationary'!$D$4:$D$390,0),MATCH(AG$8,'EmiFact Stationary'!$E$2:$P$2,0)))</f>
        <v>4.2</v>
      </c>
      <c r="AH147" s="422">
        <f t="array" ref="AH147">IF($X147="Average value",AT147,INDEX('EmiFact Stationary'!$E$4:$P$390,MATCH($W147&amp;$V147&amp;$X147,'EmiFact Stationary'!$C$4:$C$390&amp;'EmiFact Stationary'!$A$4:$A$390&amp;'EmiFact Stationary'!$D$4:$D$390,0),MATCH(AH$8,'EmiFact Stationary'!$E$2:$P$2,0)))</f>
        <v>3.2</v>
      </c>
      <c r="AI147" s="422">
        <f t="array" ref="AI147">IF($X147="Average value",AU147,INDEX('EmiFact Stationary'!$E$4:$P$390,MATCH($W147&amp;$V147&amp;$X147,'EmiFact Stationary'!$C$4:$C$390&amp;'EmiFact Stationary'!$A$4:$A$390&amp;'EmiFact Stationary'!$D$4:$D$390,0),MATCH(AI$8,'EmiFact Stationary'!$E$2:$P$2,0)))</f>
        <v>2.1</v>
      </c>
      <c r="AJ147" s="423">
        <f t="array" ref="AJ147">IF($X147="Average value",AV147,INDEX('EmiFact Stationary'!$E$4:$P$390,MATCH($W147&amp;$V147&amp;$X147,'EmiFact Stationary'!$C$4:$C$390&amp;'EmiFact Stationary'!$A$4:$A$390&amp;'EmiFact Stationary'!$D$4:$D$390,0),MATCH(AJ$8,'EmiFact Stationary'!$E$2:$P$2,0)))</f>
        <v>7.3499999999999996E-2</v>
      </c>
      <c r="AK147" s="422">
        <f>IFERROR(AVERAGEIFS('EmiFact Stationary'!E$4:E$390,'EmiFact Stationary'!$C$4:$C$390,$W147,'EmiFact Stationary'!$A$4:$A$390,$V147),0)</f>
        <v>14</v>
      </c>
      <c r="AL147" s="422">
        <f>IFERROR(AVERAGEIFS('EmiFact Stationary'!F$4:F$390,'EmiFact Stationary'!$C$4:$C$390,$W147,'EmiFact Stationary'!$A$4:$A$390,$V147),0)</f>
        <v>164</v>
      </c>
      <c r="AM147" s="422">
        <f>IFERROR(AVERAGEIFS('EmiFact Stationary'!G$4:G$390,'EmiFact Stationary'!$C$4:$C$390,$W147,'EmiFact Stationary'!$A$4:$A$390,$V147),0)</f>
        <v>0.56000000000000005</v>
      </c>
      <c r="AN147" s="422">
        <f>IFERROR(AVERAGEIFS('EmiFact Stationary'!H$4:H$390,'EmiFact Stationary'!$C$4:$C$390,$W147,'EmiFact Stationary'!$A$4:$A$390,$V147),0)</f>
        <v>30</v>
      </c>
      <c r="AO147" s="422">
        <f>IFERROR(AVERAGEIFS('EmiFact Stationary'!I$4:I$390,'EmiFact Stationary'!$C$4:$C$390,$W147,'EmiFact Stationary'!$A$4:$A$390,$V147),0)</f>
        <v>10</v>
      </c>
      <c r="AP147" s="422">
        <f>IFERROR(AVERAGEIFS('EmiFact Stationary'!J$4:J$390,'EmiFact Stationary'!$C$4:$C$390,$W147,'EmiFact Stationary'!$A$4:$A$390,$V147),0)</f>
        <v>0</v>
      </c>
      <c r="AQ147" s="422">
        <f>IFERROR(AVERAGEIFS('EmiFact Stationary'!K$4:K$390,'EmiFact Stationary'!$C$4:$C$390,$W147,'EmiFact Stationary'!$A$4:$A$390,$V147),0)</f>
        <v>4</v>
      </c>
      <c r="AR147" s="422">
        <f>IFERROR(AVERAGEIFS('EmiFact Stationary'!L$4:L$390,'EmiFact Stationary'!$C$4:$C$390,$W147,'EmiFact Stationary'!$A$4:$A$390,$V147),0)</f>
        <v>0</v>
      </c>
      <c r="AS147" s="422">
        <f>IFERROR(AVERAGEIFS('EmiFact Stationary'!M$4:M$390,'EmiFact Stationary'!$C$4:$C$390,$W147,'EmiFact Stationary'!$A$4:$A$390,$V147),0)</f>
        <v>4.2</v>
      </c>
      <c r="AT147" s="422">
        <f>IFERROR(AVERAGEIFS('EmiFact Stationary'!N$4:N$390,'EmiFact Stationary'!$C$4:$C$390,$W147,'EmiFact Stationary'!$A$4:$A$390,$V147),0)</f>
        <v>3.2</v>
      </c>
      <c r="AU147" s="422">
        <f>IFERROR(AVERAGEIFS('EmiFact Stationary'!O$4:O$390,'EmiFact Stationary'!$C$4:$C$390,$W147,'EmiFact Stationary'!$A$4:$A$390,$V147),0)</f>
        <v>2.1</v>
      </c>
      <c r="AV147" s="423">
        <f>IFERROR(AVERAGEIFS('EmiFact Stationary'!P$4:P$390,'EmiFact Stationary'!$C$4:$C$390,$W147,'EmiFact Stationary'!$A$4:$A$390,$V147),0)</f>
        <v>7.3499999999999996E-2</v>
      </c>
      <c r="AW147" s="419">
        <f t="shared" si="10"/>
        <v>0</v>
      </c>
      <c r="AX147" s="307"/>
    </row>
    <row r="148" spans="19:50" ht="12.75" customHeight="1">
      <c r="S148" s="307" t="s">
        <v>907</v>
      </c>
      <c r="T148" s="307"/>
      <c r="U148" s="307">
        <f t="array" ref="U148">INDEX('EmiFact Stationary'!B134:B520,MATCH(Emis!V148&amp;Emis!W148&amp;Emis!X148,'EmiFact Stationary'!A134:A520&amp;'EmiFact Stationary'!C134:C520&amp;'EmiFact Stationary'!D134:D520,0))</f>
        <v>30800</v>
      </c>
      <c r="V148" s="307" t="s">
        <v>765</v>
      </c>
      <c r="W148" s="307" t="s">
        <v>745</v>
      </c>
      <c r="X148" s="307" t="s">
        <v>745</v>
      </c>
      <c r="Y148" s="425">
        <f t="array" ref="Y148">IF($X148="Average value",AK148,INDEX('EmiFact Stationary'!$E$4:$P$390,MATCH($W148&amp;$V148&amp;$X148,'EmiFact Stationary'!$C$4:$C$390&amp;'EmiFact Stationary'!$A$4:$A$390&amp;'EmiFact Stationary'!$D$4:$D$390,0),MATCH(Y$8,'EmiFact Stationary'!$E$2:$P$2,0)))</f>
        <v>344</v>
      </c>
      <c r="Z148" s="422">
        <f t="array" ref="Z148">IF($X148="Average value",AL148,INDEX('EmiFact Stationary'!$E$4:$P$390,MATCH($W148&amp;$V148&amp;$X148,'EmiFact Stationary'!$C$4:$C$390&amp;'EmiFact Stationary'!$A$4:$A$390&amp;'EmiFact Stationary'!$D$4:$D$390,0),MATCH(Z$8,'EmiFact Stationary'!$E$2:$P$2,0)))</f>
        <v>129</v>
      </c>
      <c r="AA148" s="422">
        <f t="array" ref="AA148">IF($X148="Average value",AM148,INDEX('EmiFact Stationary'!$E$4:$P$390,MATCH($W148&amp;$V148&amp;$X148,'EmiFact Stationary'!$C$4:$C$390&amp;'EmiFact Stationary'!$A$4:$A$390&amp;'EmiFact Stationary'!$D$4:$D$390,0),MATCH(AA$8,'EmiFact Stationary'!$E$2:$P$2,0)))</f>
        <v>0.8</v>
      </c>
      <c r="AB148" s="422">
        <f t="array" ref="AB148">IF($X148="Average value",AN148,INDEX('EmiFact Stationary'!$E$4:$P$390,MATCH($W148&amp;$V148&amp;$X148,'EmiFact Stationary'!$C$4:$C$390&amp;'EmiFact Stationary'!$A$4:$A$390&amp;'EmiFact Stationary'!$D$4:$D$390,0),MATCH(AB$8,'EmiFact Stationary'!$E$2:$P$2,0)))</f>
        <v>1.3</v>
      </c>
      <c r="AC148" s="422">
        <f t="array" ref="AC148">IF($X148="Average value",AO148,INDEX('EmiFact Stationary'!$E$4:$P$390,MATCH($W148&amp;$V148&amp;$X148,'EmiFact Stationary'!$C$4:$C$390&amp;'EmiFact Stationary'!$A$4:$A$390&amp;'EmiFact Stationary'!$D$4:$D$390,0),MATCH(AC$8,'EmiFact Stationary'!$E$2:$P$2,0)))</f>
        <v>2.8</v>
      </c>
      <c r="AD148" s="422">
        <f t="array" ref="AD148">IF($X148="Average value",AP148,INDEX('EmiFact Stationary'!$E$4:$P$390,MATCH($W148&amp;$V148&amp;$X148,'EmiFact Stationary'!$C$4:$C$390&amp;'EmiFact Stationary'!$A$4:$A$390&amp;'EmiFact Stationary'!$D$4:$D$390,0),MATCH(AD$8,'EmiFact Stationary'!$E$2:$P$2,0)))</f>
        <v>79.42</v>
      </c>
      <c r="AE148" s="422">
        <f t="array" ref="AE148">IF($X148="Average value",AQ148,INDEX('EmiFact Stationary'!$E$4:$P$390,MATCH($W148&amp;$V148&amp;$X148,'EmiFact Stationary'!$C$4:$C$390&amp;'EmiFact Stationary'!$A$4:$A$390&amp;'EmiFact Stationary'!$D$4:$D$390,0),MATCH(AE$8,'EmiFact Stationary'!$E$2:$P$2,0)))</f>
        <v>5</v>
      </c>
      <c r="AF148" s="422" t="str">
        <f t="array" ref="AF148">IF($X148="Average value",AR148,INDEX('EmiFact Stationary'!$E$4:$P$390,MATCH($W148&amp;$V148&amp;$X148,'EmiFact Stationary'!$C$4:$C$390&amp;'EmiFact Stationary'!$A$4:$A$390&amp;'EmiFact Stationary'!$D$4:$D$390,0),MATCH(AF$8,'EmiFact Stationary'!$E$2:$P$2,0)))</f>
        <v>-</v>
      </c>
      <c r="AG148" s="422">
        <f t="array" ref="AG148">IF($X148="Average value",AS148,INDEX('EmiFact Stationary'!$E$4:$P$390,MATCH($W148&amp;$V148&amp;$X148,'EmiFact Stationary'!$C$4:$C$390&amp;'EmiFact Stationary'!$A$4:$A$390&amp;'EmiFact Stationary'!$D$4:$D$390,0),MATCH(AG$8,'EmiFact Stationary'!$E$2:$P$2,0)))</f>
        <v>9.5</v>
      </c>
      <c r="AH148" s="422">
        <f t="array" ref="AH148">IF($X148="Average value",AT148,INDEX('EmiFact Stationary'!$E$4:$P$390,MATCH($W148&amp;$V148&amp;$X148,'EmiFact Stationary'!$C$4:$C$390&amp;'EmiFact Stationary'!$A$4:$A$390&amp;'EmiFact Stationary'!$D$4:$D$390,0),MATCH(AH$8,'EmiFact Stationary'!$E$2:$P$2,0)))</f>
        <v>7.1</v>
      </c>
      <c r="AI148" s="422">
        <f t="array" ref="AI148">IF($X148="Average value",AU148,INDEX('EmiFact Stationary'!$E$4:$P$390,MATCH($W148&amp;$V148&amp;$X148,'EmiFact Stationary'!$C$4:$C$390&amp;'EmiFact Stationary'!$A$4:$A$390&amp;'EmiFact Stationary'!$D$4:$D$390,0),MATCH(AI$8,'EmiFact Stationary'!$E$2:$P$2,0)))</f>
        <v>4.8</v>
      </c>
      <c r="AJ148" s="423">
        <f t="array" ref="AJ148">IF($X148="Average value",AV148,INDEX('EmiFact Stationary'!$E$4:$P$390,MATCH($W148&amp;$V148&amp;$X148,'EmiFact Stationary'!$C$4:$C$390&amp;'EmiFact Stationary'!$A$4:$A$390&amp;'EmiFact Stationary'!$D$4:$D$390,0),MATCH(AJ$8,'EmiFact Stationary'!$E$2:$P$2,0)))</f>
        <v>2.6880000000000002</v>
      </c>
      <c r="AK148" s="422">
        <f>IFERROR(AVERAGEIFS('EmiFact Stationary'!E$4:E$390,'EmiFact Stationary'!$C$4:$C$390,$W148,'EmiFact Stationary'!$A$4:$A$390,$V148),0)</f>
        <v>344</v>
      </c>
      <c r="AL148" s="422">
        <f>IFERROR(AVERAGEIFS('EmiFact Stationary'!F$4:F$390,'EmiFact Stationary'!$C$4:$C$390,$W148,'EmiFact Stationary'!$A$4:$A$390,$V148),0)</f>
        <v>129</v>
      </c>
      <c r="AM148" s="422">
        <f>IFERROR(AVERAGEIFS('EmiFact Stationary'!G$4:G$390,'EmiFact Stationary'!$C$4:$C$390,$W148,'EmiFact Stationary'!$A$4:$A$390,$V148),0)</f>
        <v>0.8</v>
      </c>
      <c r="AN148" s="422">
        <f>IFERROR(AVERAGEIFS('EmiFact Stationary'!H$4:H$390,'EmiFact Stationary'!$C$4:$C$390,$W148,'EmiFact Stationary'!$A$4:$A$390,$V148),0)</f>
        <v>1.3</v>
      </c>
      <c r="AO148" s="422">
        <f>IFERROR(AVERAGEIFS('EmiFact Stationary'!I$4:I$390,'EmiFact Stationary'!$C$4:$C$390,$W148,'EmiFact Stationary'!$A$4:$A$390,$V148),0)</f>
        <v>2.8</v>
      </c>
      <c r="AP148" s="422">
        <f>IFERROR(AVERAGEIFS('EmiFact Stationary'!J$4:J$390,'EmiFact Stationary'!$C$4:$C$390,$W148,'EmiFact Stationary'!$A$4:$A$390,$V148),0)</f>
        <v>79.42</v>
      </c>
      <c r="AQ148" s="422">
        <f>IFERROR(AVERAGEIFS('EmiFact Stationary'!K$4:K$390,'EmiFact Stationary'!$C$4:$C$390,$W148,'EmiFact Stationary'!$A$4:$A$390,$V148),0)</f>
        <v>5</v>
      </c>
      <c r="AR148" s="422">
        <f>IFERROR(AVERAGEIFS('EmiFact Stationary'!L$4:L$390,'EmiFact Stationary'!$C$4:$C$390,$W148,'EmiFact Stationary'!$A$4:$A$390,$V148),0)</f>
        <v>0</v>
      </c>
      <c r="AS148" s="422">
        <f>IFERROR(AVERAGEIFS('EmiFact Stationary'!M$4:M$390,'EmiFact Stationary'!$C$4:$C$390,$W148,'EmiFact Stationary'!$A$4:$A$390,$V148),0)</f>
        <v>9.5</v>
      </c>
      <c r="AT148" s="422">
        <f>IFERROR(AVERAGEIFS('EmiFact Stationary'!N$4:N$390,'EmiFact Stationary'!$C$4:$C$390,$W148,'EmiFact Stationary'!$A$4:$A$390,$V148),0)</f>
        <v>7.1</v>
      </c>
      <c r="AU148" s="422">
        <f>IFERROR(AVERAGEIFS('EmiFact Stationary'!O$4:O$390,'EmiFact Stationary'!$C$4:$C$390,$W148,'EmiFact Stationary'!$A$4:$A$390,$V148),0)</f>
        <v>4.8</v>
      </c>
      <c r="AV148" s="423">
        <f>IFERROR(AVERAGEIFS('EmiFact Stationary'!P$4:P$390,'EmiFact Stationary'!$C$4:$C$390,$W148,'EmiFact Stationary'!$A$4:$A$390,$V148),0)</f>
        <v>2.6880000000000002</v>
      </c>
      <c r="AW148" s="419">
        <f t="shared" si="10"/>
        <v>0</v>
      </c>
      <c r="AX148" s="307"/>
    </row>
    <row r="149" spans="19:50" ht="12.75" customHeight="1">
      <c r="S149" s="307" t="s">
        <v>907</v>
      </c>
      <c r="T149" s="307"/>
      <c r="U149" s="307">
        <f t="array" ref="U149">INDEX('EmiFact Stationary'!B135:B521,MATCH(Emis!V149&amp;Emis!W149&amp;Emis!X149,'EmiFact Stationary'!A135:A521&amp;'EmiFact Stationary'!C135:C521&amp;'EmiFact Stationary'!D135:D521,0))</f>
        <v>30800</v>
      </c>
      <c r="V149" s="307" t="s">
        <v>769</v>
      </c>
      <c r="W149" s="307" t="s">
        <v>745</v>
      </c>
      <c r="X149" s="307" t="s">
        <v>745</v>
      </c>
      <c r="Y149" s="425">
        <f t="array" ref="Y149">IF($X149="Average value",AK149,INDEX('EmiFact Stationary'!$E$4:$P$390,MATCH($W149&amp;$V149&amp;$X149,'EmiFact Stationary'!$C$4:$C$390&amp;'EmiFact Stationary'!$A$4:$A$390&amp;'EmiFact Stationary'!$D$4:$D$390,0),MATCH(Y$8,'EmiFact Stationary'!$E$2:$P$2,0)))</f>
        <v>6.7</v>
      </c>
      <c r="Z149" s="422">
        <f t="array" ref="Z149">IF($X149="Average value",AL149,INDEX('EmiFact Stationary'!$E$4:$P$390,MATCH($W149&amp;$V149&amp;$X149,'EmiFact Stationary'!$C$4:$C$390&amp;'EmiFact Stationary'!$A$4:$A$390&amp;'EmiFact Stationary'!$D$4:$D$390,0),MATCH(Z$8,'EmiFact Stationary'!$E$2:$P$2,0)))</f>
        <v>130</v>
      </c>
      <c r="AA149" s="422">
        <f t="array" ref="AA149">IF($X149="Average value",AM149,INDEX('EmiFact Stationary'!$E$4:$P$390,MATCH($W149&amp;$V149&amp;$X149,'EmiFact Stationary'!$C$4:$C$390&amp;'EmiFact Stationary'!$A$4:$A$390&amp;'EmiFact Stationary'!$D$4:$D$390,0),MATCH(AA$8,'EmiFact Stationary'!$E$2:$P$2,0)))</f>
        <v>0.8</v>
      </c>
      <c r="AB149" s="422">
        <f t="array" ref="AB149">IF($X149="Average value",AN149,INDEX('EmiFact Stationary'!$E$4:$P$390,MATCH($W149&amp;$V149&amp;$X149,'EmiFact Stationary'!$C$4:$C$390&amp;'EmiFact Stationary'!$A$4:$A$390&amp;'EmiFact Stationary'!$D$4:$D$390,0),MATCH(AB$8,'EmiFact Stationary'!$E$2:$P$2,0)))</f>
        <v>0.2</v>
      </c>
      <c r="AC149" s="422">
        <f t="array" ref="AC149">IF($X149="Average value",AO149,INDEX('EmiFact Stationary'!$E$4:$P$390,MATCH($W149&amp;$V149&amp;$X149,'EmiFact Stationary'!$C$4:$C$390&amp;'EmiFact Stationary'!$A$4:$A$390&amp;'EmiFact Stationary'!$D$4:$D$390,0),MATCH(AC$8,'EmiFact Stationary'!$E$2:$P$2,0)))</f>
        <v>66</v>
      </c>
      <c r="AD149" s="422">
        <f t="array" ref="AD149">IF($X149="Average value",AP149,INDEX('EmiFact Stationary'!$E$4:$P$390,MATCH($W149&amp;$V149&amp;$X149,'EmiFact Stationary'!$C$4:$C$390&amp;'EmiFact Stationary'!$A$4:$A$390&amp;'EmiFact Stationary'!$D$4:$D$390,0),MATCH(AD$8,'EmiFact Stationary'!$E$2:$P$2,0)))</f>
        <v>74.099999999999994</v>
      </c>
      <c r="AE149" s="422">
        <f t="array" ref="AE149">IF($X149="Average value",AQ149,INDEX('EmiFact Stationary'!$E$4:$P$390,MATCH($W149&amp;$V149&amp;$X149,'EmiFact Stationary'!$C$4:$C$390&amp;'EmiFact Stationary'!$A$4:$A$390&amp;'EmiFact Stationary'!$D$4:$D$390,0),MATCH(AE$8,'EmiFact Stationary'!$E$2:$P$2,0)))</f>
        <v>0.4</v>
      </c>
      <c r="AF149" s="422" t="str">
        <f t="array" ref="AF149">IF($X149="Average value",AR149,INDEX('EmiFact Stationary'!$E$4:$P$390,MATCH($W149&amp;$V149&amp;$X149,'EmiFact Stationary'!$C$4:$C$390&amp;'EmiFact Stationary'!$A$4:$A$390&amp;'EmiFact Stationary'!$D$4:$D$390,0),MATCH(AF$8,'EmiFact Stationary'!$E$2:$P$2,0)))</f>
        <v>-</v>
      </c>
      <c r="AG149" s="422">
        <f t="array" ref="AG149">IF($X149="Average value",AS149,INDEX('EmiFact Stationary'!$E$4:$P$390,MATCH($W149&amp;$V149&amp;$X149,'EmiFact Stationary'!$C$4:$C$390&amp;'EmiFact Stationary'!$A$4:$A$390&amp;'EmiFact Stationary'!$D$4:$D$390,0),MATCH(AG$8,'EmiFact Stationary'!$E$2:$P$2,0)))</f>
        <v>5</v>
      </c>
      <c r="AH149" s="422">
        <f t="array" ref="AH149">IF($X149="Average value",AT149,INDEX('EmiFact Stationary'!$E$4:$P$390,MATCH($W149&amp;$V149&amp;$X149,'EmiFact Stationary'!$C$4:$C$390&amp;'EmiFact Stationary'!$A$4:$A$390&amp;'EmiFact Stationary'!$D$4:$D$390,0),MATCH(AH$8,'EmiFact Stationary'!$E$2:$P$2,0)))</f>
        <v>5</v>
      </c>
      <c r="AI149" s="422">
        <f t="array" ref="AI149">IF($X149="Average value",AU149,INDEX('EmiFact Stationary'!$E$4:$P$390,MATCH($W149&amp;$V149&amp;$X149,'EmiFact Stationary'!$C$4:$C$390&amp;'EmiFact Stationary'!$A$4:$A$390&amp;'EmiFact Stationary'!$D$4:$D$390,0),MATCH(AI$8,'EmiFact Stationary'!$E$2:$P$2,0)))</f>
        <v>5</v>
      </c>
      <c r="AJ149" s="423">
        <f t="array" ref="AJ149">IF($X149="Average value",AV149,INDEX('EmiFact Stationary'!$E$4:$P$390,MATCH($W149&amp;$V149&amp;$X149,'EmiFact Stationary'!$C$4:$C$390&amp;'EmiFact Stationary'!$A$4:$A$390&amp;'EmiFact Stationary'!$D$4:$D$390,0),MATCH(AJ$8,'EmiFact Stationary'!$E$2:$P$2,0)))</f>
        <v>2.8</v>
      </c>
      <c r="AK149" s="422">
        <f>IFERROR(AVERAGEIFS('EmiFact Stationary'!E$4:E$390,'EmiFact Stationary'!$C$4:$C$390,$W149,'EmiFact Stationary'!$A$4:$A$390,$V149),0)</f>
        <v>6.7</v>
      </c>
      <c r="AL149" s="422">
        <f>IFERROR(AVERAGEIFS('EmiFact Stationary'!F$4:F$390,'EmiFact Stationary'!$C$4:$C$390,$W149,'EmiFact Stationary'!$A$4:$A$390,$V149),0)</f>
        <v>130</v>
      </c>
      <c r="AM149" s="422">
        <f>IFERROR(AVERAGEIFS('EmiFact Stationary'!G$4:G$390,'EmiFact Stationary'!$C$4:$C$390,$W149,'EmiFact Stationary'!$A$4:$A$390,$V149),0)</f>
        <v>0.8</v>
      </c>
      <c r="AN149" s="422">
        <f>IFERROR(AVERAGEIFS('EmiFact Stationary'!H$4:H$390,'EmiFact Stationary'!$C$4:$C$390,$W149,'EmiFact Stationary'!$A$4:$A$390,$V149),0)</f>
        <v>0.2</v>
      </c>
      <c r="AO149" s="422">
        <f>IFERROR(AVERAGEIFS('EmiFact Stationary'!I$4:I$390,'EmiFact Stationary'!$C$4:$C$390,$W149,'EmiFact Stationary'!$A$4:$A$390,$V149),0)</f>
        <v>66</v>
      </c>
      <c r="AP149" s="422">
        <f>IFERROR(AVERAGEIFS('EmiFact Stationary'!J$4:J$390,'EmiFact Stationary'!$C$4:$C$390,$W149,'EmiFact Stationary'!$A$4:$A$390,$V149),0)</f>
        <v>74.099999999999994</v>
      </c>
      <c r="AQ149" s="422">
        <f>IFERROR(AVERAGEIFS('EmiFact Stationary'!K$4:K$390,'EmiFact Stationary'!$C$4:$C$390,$W149,'EmiFact Stationary'!$A$4:$A$390,$V149),0)</f>
        <v>0.4</v>
      </c>
      <c r="AR149" s="422">
        <f>IFERROR(AVERAGEIFS('EmiFact Stationary'!L$4:L$390,'EmiFact Stationary'!$C$4:$C$390,$W149,'EmiFact Stationary'!$A$4:$A$390,$V149),0)</f>
        <v>0</v>
      </c>
      <c r="AS149" s="422">
        <f>IFERROR(AVERAGEIFS('EmiFact Stationary'!M$4:M$390,'EmiFact Stationary'!$C$4:$C$390,$W149,'EmiFact Stationary'!$A$4:$A$390,$V149),0)</f>
        <v>5</v>
      </c>
      <c r="AT149" s="422">
        <f>IFERROR(AVERAGEIFS('EmiFact Stationary'!N$4:N$390,'EmiFact Stationary'!$C$4:$C$390,$W149,'EmiFact Stationary'!$A$4:$A$390,$V149),0)</f>
        <v>5</v>
      </c>
      <c r="AU149" s="422">
        <f>IFERROR(AVERAGEIFS('EmiFact Stationary'!O$4:O$390,'EmiFact Stationary'!$C$4:$C$390,$W149,'EmiFact Stationary'!$A$4:$A$390,$V149),0)</f>
        <v>5</v>
      </c>
      <c r="AV149" s="423">
        <f>IFERROR(AVERAGEIFS('EmiFact Stationary'!P$4:P$390,'EmiFact Stationary'!$C$4:$C$390,$W149,'EmiFact Stationary'!$A$4:$A$390,$V149),0)</f>
        <v>2.8</v>
      </c>
      <c r="AW149" s="419">
        <f t="shared" si="10"/>
        <v>0</v>
      </c>
      <c r="AX149" s="307"/>
    </row>
    <row r="150" spans="19:50" ht="12.75" customHeight="1">
      <c r="S150" s="307" t="s">
        <v>907</v>
      </c>
      <c r="T150" s="307"/>
      <c r="U150" s="307">
        <f t="array" ref="U150">INDEX('EmiFact Stationary'!B136:B522,MATCH(Emis!V150&amp;Emis!W150&amp;Emis!X150,'EmiFact Stationary'!A136:A522&amp;'EmiFact Stationary'!C136:C522&amp;'EmiFact Stationary'!D136:D522,0))</f>
        <v>30800</v>
      </c>
      <c r="V150" s="307" t="s">
        <v>773</v>
      </c>
      <c r="W150" s="307" t="s">
        <v>745</v>
      </c>
      <c r="X150" s="307" t="s">
        <v>745</v>
      </c>
      <c r="Y150" s="425">
        <f t="array" ref="Y150">IF($X150="Average value",AK150,INDEX('EmiFact Stationary'!$E$4:$P$390,MATCH($W150&amp;$V150&amp;$X150,'EmiFact Stationary'!$C$4:$C$390&amp;'EmiFact Stationary'!$A$4:$A$390&amp;'EmiFact Stationary'!$D$4:$D$390,0),MATCH(Y$8,'EmiFact Stationary'!$E$2:$P$2,0)))</f>
        <v>0.43</v>
      </c>
      <c r="Z150" s="422">
        <f t="array" ref="Z150">IF($X150="Average value",AL150,INDEX('EmiFact Stationary'!$E$4:$P$390,MATCH($W150&amp;$V150&amp;$X150,'EmiFact Stationary'!$C$4:$C$390&amp;'EmiFact Stationary'!$A$4:$A$390&amp;'EmiFact Stationary'!$D$4:$D$390,0),MATCH(Z$8,'EmiFact Stationary'!$E$2:$P$2,0)))</f>
        <v>32.020000000000003</v>
      </c>
      <c r="AA150" s="422">
        <f t="array" ref="AA150">IF($X150="Average value",AM150,INDEX('EmiFact Stationary'!$E$4:$P$390,MATCH($W150&amp;$V150&amp;$X150,'EmiFact Stationary'!$C$4:$C$390&amp;'EmiFact Stationary'!$A$4:$A$390&amp;'EmiFact Stationary'!$D$4:$D$390,0),MATCH(AA$8,'EmiFact Stationary'!$E$2:$P$2,0)))</f>
        <v>2</v>
      </c>
      <c r="AB150" s="422">
        <f t="array" ref="AB150">IF($X150="Average value",AN150,INDEX('EmiFact Stationary'!$E$4:$P$390,MATCH($W150&amp;$V150&amp;$X150,'EmiFact Stationary'!$C$4:$C$390&amp;'EmiFact Stationary'!$A$4:$A$390&amp;'EmiFact Stationary'!$D$4:$D$390,0),MATCH(AB$8,'EmiFact Stationary'!$E$2:$P$2,0)))</f>
        <v>1</v>
      </c>
      <c r="AC150" s="422">
        <f t="array" ref="AC150">IF($X150="Average value",AO150,INDEX('EmiFact Stationary'!$E$4:$P$390,MATCH($W150&amp;$V150&amp;$X150,'EmiFact Stationary'!$C$4:$C$390&amp;'EmiFact Stationary'!$A$4:$A$390&amp;'EmiFact Stationary'!$D$4:$D$390,0),MATCH(AC$8,'EmiFact Stationary'!$E$2:$P$2,0)))</f>
        <v>28</v>
      </c>
      <c r="AD150" s="422">
        <f t="array" ref="AD150">IF($X150="Average value",AP150,INDEX('EmiFact Stationary'!$E$4:$P$390,MATCH($W150&amp;$V150&amp;$X150,'EmiFact Stationary'!$C$4:$C$390&amp;'EmiFact Stationary'!$A$4:$A$390&amp;'EmiFact Stationary'!$D$4:$D$390,0),MATCH(AD$8,'EmiFact Stationary'!$E$2:$P$2,0)))</f>
        <v>56.89</v>
      </c>
      <c r="AE150" s="422">
        <f t="array" ref="AE150">IF($X150="Average value",AQ150,INDEX('EmiFact Stationary'!$E$4:$P$390,MATCH($W150&amp;$V150&amp;$X150,'EmiFact Stationary'!$C$4:$C$390&amp;'EmiFact Stationary'!$A$4:$A$390&amp;'EmiFact Stationary'!$D$4:$D$390,0),MATCH(AE$8,'EmiFact Stationary'!$E$2:$P$2,0)))</f>
        <v>1</v>
      </c>
      <c r="AF150" s="422" t="str">
        <f t="array" ref="AF150">IF($X150="Average value",AR150,INDEX('EmiFact Stationary'!$E$4:$P$390,MATCH($W150&amp;$V150&amp;$X150,'EmiFact Stationary'!$C$4:$C$390&amp;'EmiFact Stationary'!$A$4:$A$390&amp;'EmiFact Stationary'!$D$4:$D$390,0),MATCH(AF$8,'EmiFact Stationary'!$E$2:$P$2,0)))</f>
        <v>-</v>
      </c>
      <c r="AG150" s="422">
        <f t="array" ref="AG150">IF($X150="Average value",AS150,INDEX('EmiFact Stationary'!$E$4:$P$390,MATCH($W150&amp;$V150&amp;$X150,'EmiFact Stationary'!$C$4:$C$390&amp;'EmiFact Stationary'!$A$4:$A$390&amp;'EmiFact Stationary'!$D$4:$D$390,0),MATCH(AG$8,'EmiFact Stationary'!$E$2:$P$2,0)))</f>
        <v>0.1</v>
      </c>
      <c r="AH150" s="422">
        <f t="array" ref="AH150">IF($X150="Average value",AT150,INDEX('EmiFact Stationary'!$E$4:$P$390,MATCH($W150&amp;$V150&amp;$X150,'EmiFact Stationary'!$C$4:$C$390&amp;'EmiFact Stationary'!$A$4:$A$390&amp;'EmiFact Stationary'!$D$4:$D$390,0),MATCH(AH$8,'EmiFact Stationary'!$E$2:$P$2,0)))</f>
        <v>0.1</v>
      </c>
      <c r="AI150" s="422">
        <f t="array" ref="AI150">IF($X150="Average value",AU150,INDEX('EmiFact Stationary'!$E$4:$P$390,MATCH($W150&amp;$V150&amp;$X150,'EmiFact Stationary'!$C$4:$C$390&amp;'EmiFact Stationary'!$A$4:$A$390&amp;'EmiFact Stationary'!$D$4:$D$390,0),MATCH(AI$8,'EmiFact Stationary'!$E$2:$P$2,0)))</f>
        <v>0.1</v>
      </c>
      <c r="AJ150" s="423">
        <f t="array" ref="AJ150">IF($X150="Average value",AV150,INDEX('EmiFact Stationary'!$E$4:$P$390,MATCH($W150&amp;$V150&amp;$X150,'EmiFact Stationary'!$C$4:$C$390&amp;'EmiFact Stationary'!$A$4:$A$390&amp;'EmiFact Stationary'!$D$4:$D$390,0),MATCH(AJ$8,'EmiFact Stationary'!$E$2:$P$2,0)))</f>
        <v>4.0000000000000001E-3</v>
      </c>
      <c r="AK150" s="422">
        <f>IFERROR(AVERAGEIFS('EmiFact Stationary'!E$4:E$390,'EmiFact Stationary'!$C$4:$C$390,$W150,'EmiFact Stationary'!$A$4:$A$390,$V150),0)</f>
        <v>0.43</v>
      </c>
      <c r="AL150" s="422">
        <f>IFERROR(AVERAGEIFS('EmiFact Stationary'!F$4:F$390,'EmiFact Stationary'!$C$4:$C$390,$W150,'EmiFact Stationary'!$A$4:$A$390,$V150),0)</f>
        <v>32.020000000000003</v>
      </c>
      <c r="AM150" s="422">
        <f>IFERROR(AVERAGEIFS('EmiFact Stationary'!G$4:G$390,'EmiFact Stationary'!$C$4:$C$390,$W150,'EmiFact Stationary'!$A$4:$A$390,$V150),0)</f>
        <v>2</v>
      </c>
      <c r="AN150" s="422">
        <f>IFERROR(AVERAGEIFS('EmiFact Stationary'!H$4:H$390,'EmiFact Stationary'!$C$4:$C$390,$W150,'EmiFact Stationary'!$A$4:$A$390,$V150),0)</f>
        <v>1</v>
      </c>
      <c r="AO150" s="422">
        <f>IFERROR(AVERAGEIFS('EmiFact Stationary'!I$4:I$390,'EmiFact Stationary'!$C$4:$C$390,$W150,'EmiFact Stationary'!$A$4:$A$390,$V150),0)</f>
        <v>28</v>
      </c>
      <c r="AP150" s="422">
        <f>IFERROR(AVERAGEIFS('EmiFact Stationary'!J$4:J$390,'EmiFact Stationary'!$C$4:$C$390,$W150,'EmiFact Stationary'!$A$4:$A$390,$V150),0)</f>
        <v>56.89</v>
      </c>
      <c r="AQ150" s="422">
        <f>IFERROR(AVERAGEIFS('EmiFact Stationary'!K$4:K$390,'EmiFact Stationary'!$C$4:$C$390,$W150,'EmiFact Stationary'!$A$4:$A$390,$V150),0)</f>
        <v>1</v>
      </c>
      <c r="AR150" s="422">
        <f>IFERROR(AVERAGEIFS('EmiFact Stationary'!L$4:L$390,'EmiFact Stationary'!$C$4:$C$390,$W150,'EmiFact Stationary'!$A$4:$A$390,$V150),0)</f>
        <v>0</v>
      </c>
      <c r="AS150" s="422">
        <f>IFERROR(AVERAGEIFS('EmiFact Stationary'!M$4:M$390,'EmiFact Stationary'!$C$4:$C$390,$W150,'EmiFact Stationary'!$A$4:$A$390,$V150),0)</f>
        <v>0.1</v>
      </c>
      <c r="AT150" s="422">
        <f>IFERROR(AVERAGEIFS('EmiFact Stationary'!N$4:N$390,'EmiFact Stationary'!$C$4:$C$390,$W150,'EmiFact Stationary'!$A$4:$A$390,$V150),0)</f>
        <v>0.1</v>
      </c>
      <c r="AU150" s="422">
        <f>IFERROR(AVERAGEIFS('EmiFact Stationary'!O$4:O$390,'EmiFact Stationary'!$C$4:$C$390,$W150,'EmiFact Stationary'!$A$4:$A$390,$V150),0)</f>
        <v>0.1</v>
      </c>
      <c r="AV150" s="423">
        <f>IFERROR(AVERAGEIFS('EmiFact Stationary'!P$4:P$390,'EmiFact Stationary'!$C$4:$C$390,$W150,'EmiFact Stationary'!$A$4:$A$390,$V150),0)</f>
        <v>4.0000000000000001E-3</v>
      </c>
      <c r="AW150" s="419">
        <f t="shared" si="10"/>
        <v>0</v>
      </c>
      <c r="AX150" s="307"/>
    </row>
    <row r="151" spans="19:50" ht="12.75" customHeight="1">
      <c r="S151" s="307" t="s">
        <v>907</v>
      </c>
      <c r="T151" s="307"/>
      <c r="U151" s="307">
        <f t="array" ref="U151">INDEX('EmiFact Stationary'!B137:B523,MATCH(Emis!V151&amp;Emis!W151&amp;Emis!X151,'EmiFact Stationary'!A137:A523&amp;'EmiFact Stationary'!C137:C523&amp;'EmiFact Stationary'!D137:D523,0))</f>
        <v>30800</v>
      </c>
      <c r="V151" s="307" t="s">
        <v>776</v>
      </c>
      <c r="W151" s="307" t="s">
        <v>745</v>
      </c>
      <c r="X151" s="307" t="s">
        <v>745</v>
      </c>
      <c r="Y151" s="425">
        <f t="array" ref="Y151">IF($X151="Average value",AK151,INDEX('EmiFact Stationary'!$E$4:$P$390,MATCH($W151&amp;$V151&amp;$X151,'EmiFact Stationary'!$C$4:$C$390&amp;'EmiFact Stationary'!$A$4:$A$390&amp;'EmiFact Stationary'!$D$4:$D$390,0),MATCH(Y$8,'EmiFact Stationary'!$E$2:$P$2,0)))</f>
        <v>0.13</v>
      </c>
      <c r="Z151" s="422">
        <f t="array" ref="Z151">IF($X151="Average value",AL151,INDEX('EmiFact Stationary'!$E$4:$P$390,MATCH($W151&amp;$V151&amp;$X151,'EmiFact Stationary'!$C$4:$C$390&amp;'EmiFact Stationary'!$A$4:$A$390&amp;'EmiFact Stationary'!$D$4:$D$390,0),MATCH(Z$8,'EmiFact Stationary'!$E$2:$P$2,0)))</f>
        <v>96</v>
      </c>
      <c r="AA151" s="422">
        <f t="array" ref="AA151">IF($X151="Average value",AM151,INDEX('EmiFact Stationary'!$E$4:$P$390,MATCH($W151&amp;$V151&amp;$X151,'EmiFact Stationary'!$C$4:$C$390&amp;'EmiFact Stationary'!$A$4:$A$390&amp;'EmiFact Stationary'!$D$4:$D$390,0),MATCH(AA$8,'EmiFact Stationary'!$E$2:$P$2,0)))</f>
        <v>0.8</v>
      </c>
      <c r="AB151" s="422">
        <f t="array" ref="AB151">IF($X151="Average value",AN151,INDEX('EmiFact Stationary'!$E$4:$P$390,MATCH($W151&amp;$V151&amp;$X151,'EmiFact Stationary'!$C$4:$C$390&amp;'EmiFact Stationary'!$A$4:$A$390&amp;'EmiFact Stationary'!$D$4:$D$390,0),MATCH(AB$8,'EmiFact Stationary'!$E$2:$P$2,0)))</f>
        <v>1</v>
      </c>
      <c r="AC151" s="422">
        <f t="array" ref="AC151">IF($X151="Average value",AO151,INDEX('EmiFact Stationary'!$E$4:$P$390,MATCH($W151&amp;$V151&amp;$X151,'EmiFact Stationary'!$C$4:$C$390&amp;'EmiFact Stationary'!$A$4:$A$390&amp;'EmiFact Stationary'!$D$4:$D$390,0),MATCH(AC$8,'EmiFact Stationary'!$E$2:$P$2,0)))</f>
        <v>66</v>
      </c>
      <c r="AD151" s="422">
        <f t="array" ref="AD151">IF($X151="Average value",AP151,INDEX('EmiFact Stationary'!$E$4:$P$390,MATCH($W151&amp;$V151&amp;$X151,'EmiFact Stationary'!$C$4:$C$390&amp;'EmiFact Stationary'!$A$4:$A$390&amp;'EmiFact Stationary'!$D$4:$D$390,0),MATCH(AD$8,'EmiFact Stationary'!$E$2:$P$2,0)))</f>
        <v>63.1</v>
      </c>
      <c r="AE151" s="422">
        <f t="array" ref="AE151">IF($X151="Average value",AQ151,INDEX('EmiFact Stationary'!$E$4:$P$390,MATCH($W151&amp;$V151&amp;$X151,'EmiFact Stationary'!$C$4:$C$390&amp;'EmiFact Stationary'!$A$4:$A$390&amp;'EmiFact Stationary'!$D$4:$D$390,0),MATCH(AE$8,'EmiFact Stationary'!$E$2:$P$2,0)))</f>
        <v>0.1</v>
      </c>
      <c r="AF151" s="422" t="str">
        <f t="array" ref="AF151">IF($X151="Average value",AR151,INDEX('EmiFact Stationary'!$E$4:$P$390,MATCH($W151&amp;$V151&amp;$X151,'EmiFact Stationary'!$C$4:$C$390&amp;'EmiFact Stationary'!$A$4:$A$390&amp;'EmiFact Stationary'!$D$4:$D$390,0),MATCH(AF$8,'EmiFact Stationary'!$E$2:$P$2,0)))</f>
        <v>-</v>
      </c>
      <c r="AG151" s="422">
        <f t="array" ref="AG151">IF($X151="Average value",AS151,INDEX('EmiFact Stationary'!$E$4:$P$390,MATCH($W151&amp;$V151&amp;$X151,'EmiFact Stationary'!$C$4:$C$390&amp;'EmiFact Stationary'!$A$4:$A$390&amp;'EmiFact Stationary'!$D$4:$D$390,0),MATCH(AG$8,'EmiFact Stationary'!$E$2:$P$2,0)))</f>
        <v>0.2</v>
      </c>
      <c r="AH151" s="422">
        <f t="array" ref="AH151">IF($X151="Average value",AT151,INDEX('EmiFact Stationary'!$E$4:$P$390,MATCH($W151&amp;$V151&amp;$X151,'EmiFact Stationary'!$C$4:$C$390&amp;'EmiFact Stationary'!$A$4:$A$390&amp;'EmiFact Stationary'!$D$4:$D$390,0),MATCH(AH$8,'EmiFact Stationary'!$E$2:$P$2,0)))</f>
        <v>0.2</v>
      </c>
      <c r="AI151" s="422">
        <f t="array" ref="AI151">IF($X151="Average value",AU151,INDEX('EmiFact Stationary'!$E$4:$P$390,MATCH($W151&amp;$V151&amp;$X151,'EmiFact Stationary'!$C$4:$C$390&amp;'EmiFact Stationary'!$A$4:$A$390&amp;'EmiFact Stationary'!$D$4:$D$390,0),MATCH(AI$8,'EmiFact Stationary'!$E$2:$P$2,0)))</f>
        <v>0.2</v>
      </c>
      <c r="AJ151" s="423">
        <f t="array" ref="AJ151">IF($X151="Average value",AV151,INDEX('EmiFact Stationary'!$E$4:$P$390,MATCH($W151&amp;$V151&amp;$X151,'EmiFact Stationary'!$C$4:$C$390&amp;'EmiFact Stationary'!$A$4:$A$390&amp;'EmiFact Stationary'!$D$4:$D$390,0),MATCH(AJ$8,'EmiFact Stationary'!$E$2:$P$2,0)))</f>
        <v>8.0000000000000002E-3</v>
      </c>
      <c r="AK151" s="422">
        <f>IFERROR(AVERAGEIFS('EmiFact Stationary'!E$4:E$390,'EmiFact Stationary'!$C$4:$C$390,$W151,'EmiFact Stationary'!$A$4:$A$390,$V151),0)</f>
        <v>0.13</v>
      </c>
      <c r="AL151" s="422">
        <f>IFERROR(AVERAGEIFS('EmiFact Stationary'!F$4:F$390,'EmiFact Stationary'!$C$4:$C$390,$W151,'EmiFact Stationary'!$A$4:$A$390,$V151),0)</f>
        <v>96</v>
      </c>
      <c r="AM151" s="422">
        <f>IFERROR(AVERAGEIFS('EmiFact Stationary'!G$4:G$390,'EmiFact Stationary'!$C$4:$C$390,$W151,'EmiFact Stationary'!$A$4:$A$390,$V151),0)</f>
        <v>0.8</v>
      </c>
      <c r="AN151" s="422">
        <f>IFERROR(AVERAGEIFS('EmiFact Stationary'!H$4:H$390,'EmiFact Stationary'!$C$4:$C$390,$W151,'EmiFact Stationary'!$A$4:$A$390,$V151),0)</f>
        <v>1</v>
      </c>
      <c r="AO151" s="422">
        <f>IFERROR(AVERAGEIFS('EmiFact Stationary'!I$4:I$390,'EmiFact Stationary'!$C$4:$C$390,$W151,'EmiFact Stationary'!$A$4:$A$390,$V151),0)</f>
        <v>66</v>
      </c>
      <c r="AP151" s="422">
        <f>IFERROR(AVERAGEIFS('EmiFact Stationary'!J$4:J$390,'EmiFact Stationary'!$C$4:$C$390,$W151,'EmiFact Stationary'!$A$4:$A$390,$V151),0)</f>
        <v>63.1</v>
      </c>
      <c r="AQ151" s="422">
        <f>IFERROR(AVERAGEIFS('EmiFact Stationary'!K$4:K$390,'EmiFact Stationary'!$C$4:$C$390,$W151,'EmiFact Stationary'!$A$4:$A$390,$V151),0)</f>
        <v>0.1</v>
      </c>
      <c r="AR151" s="422">
        <f>IFERROR(AVERAGEIFS('EmiFact Stationary'!L$4:L$390,'EmiFact Stationary'!$C$4:$C$390,$W151,'EmiFact Stationary'!$A$4:$A$390,$V151),0)</f>
        <v>0</v>
      </c>
      <c r="AS151" s="422">
        <f>IFERROR(AVERAGEIFS('EmiFact Stationary'!M$4:M$390,'EmiFact Stationary'!$C$4:$C$390,$W151,'EmiFact Stationary'!$A$4:$A$390,$V151),0)</f>
        <v>0.2</v>
      </c>
      <c r="AT151" s="422">
        <f>IFERROR(AVERAGEIFS('EmiFact Stationary'!N$4:N$390,'EmiFact Stationary'!$C$4:$C$390,$W151,'EmiFact Stationary'!$A$4:$A$390,$V151),0)</f>
        <v>0.2</v>
      </c>
      <c r="AU151" s="422">
        <f>IFERROR(AVERAGEIFS('EmiFact Stationary'!O$4:O$390,'EmiFact Stationary'!$C$4:$C$390,$W151,'EmiFact Stationary'!$A$4:$A$390,$V151),0)</f>
        <v>0.2</v>
      </c>
      <c r="AV151" s="423">
        <f>IFERROR(AVERAGEIFS('EmiFact Stationary'!P$4:P$390,'EmiFact Stationary'!$C$4:$C$390,$W151,'EmiFact Stationary'!$A$4:$A$390,$V151),0)</f>
        <v>8.0000000000000002E-3</v>
      </c>
      <c r="AW151" s="419">
        <f t="shared" si="10"/>
        <v>0</v>
      </c>
      <c r="AX151" s="307"/>
    </row>
    <row r="152" spans="19:50" ht="12.75" customHeight="1">
      <c r="S152" s="307" t="s">
        <v>907</v>
      </c>
      <c r="T152" s="307"/>
      <c r="U152" s="307">
        <f t="array" ref="U152">INDEX('EmiFact Stationary'!B138:B524,MATCH(Emis!V152&amp;Emis!W152&amp;Emis!X152,'EmiFact Stationary'!A138:A524&amp;'EmiFact Stationary'!C138:C524&amp;'EmiFact Stationary'!D138:D524,0))</f>
        <v>30800</v>
      </c>
      <c r="V152" s="307" t="s">
        <v>780</v>
      </c>
      <c r="W152" s="307" t="s">
        <v>745</v>
      </c>
      <c r="X152" s="307" t="s">
        <v>745</v>
      </c>
      <c r="Y152" s="425">
        <f t="array" ref="Y152">IF($X152="Average value",AK152,INDEX('EmiFact Stationary'!$E$4:$P$390,MATCH($W152&amp;$V152&amp;$X152,'EmiFact Stationary'!$C$4:$C$390&amp;'EmiFact Stationary'!$A$4:$A$390&amp;'EmiFact Stationary'!$D$4:$D$390,0),MATCH(Y$8,'EmiFact Stationary'!$E$2:$P$2,0)))</f>
        <v>0.43</v>
      </c>
      <c r="Z152" s="422">
        <f t="array" ref="Z152">IF($X152="Average value",AL152,INDEX('EmiFact Stationary'!$E$4:$P$390,MATCH($W152&amp;$V152&amp;$X152,'EmiFact Stationary'!$C$4:$C$390&amp;'EmiFact Stationary'!$A$4:$A$390&amp;'EmiFact Stationary'!$D$4:$D$390,0),MATCH(Z$8,'EmiFact Stationary'!$E$2:$P$2,0)))</f>
        <v>32.020000000000003</v>
      </c>
      <c r="AA152" s="422">
        <f t="array" ref="AA152">IF($X152="Average value",AM152,INDEX('EmiFact Stationary'!$E$4:$P$390,MATCH($W152&amp;$V152&amp;$X152,'EmiFact Stationary'!$C$4:$C$390&amp;'EmiFact Stationary'!$A$4:$A$390&amp;'EmiFact Stationary'!$D$4:$D$390,0),MATCH(AA$8,'EmiFact Stationary'!$E$2:$P$2,0)))</f>
        <v>2</v>
      </c>
      <c r="AB152" s="422">
        <f t="array" ref="AB152">IF($X152="Average value",AN152,INDEX('EmiFact Stationary'!$E$4:$P$390,MATCH($W152&amp;$V152&amp;$X152,'EmiFact Stationary'!$C$4:$C$390&amp;'EmiFact Stationary'!$A$4:$A$390&amp;'EmiFact Stationary'!$D$4:$D$390,0),MATCH(AB$8,'EmiFact Stationary'!$E$2:$P$2,0)))</f>
        <v>1</v>
      </c>
      <c r="AC152" s="422">
        <f t="array" ref="AC152">IF($X152="Average value",AO152,INDEX('EmiFact Stationary'!$E$4:$P$390,MATCH($W152&amp;$V152&amp;$X152,'EmiFact Stationary'!$C$4:$C$390&amp;'EmiFact Stationary'!$A$4:$A$390&amp;'EmiFact Stationary'!$D$4:$D$390,0),MATCH(AC$8,'EmiFact Stationary'!$E$2:$P$2,0)))</f>
        <v>28</v>
      </c>
      <c r="AD152" s="422">
        <f t="array" ref="AD152">IF($X152="Average value",AP152,INDEX('EmiFact Stationary'!$E$4:$P$390,MATCH($W152&amp;$V152&amp;$X152,'EmiFact Stationary'!$C$4:$C$390&amp;'EmiFact Stationary'!$A$4:$A$390&amp;'EmiFact Stationary'!$D$4:$D$390,0),MATCH(AD$8,'EmiFact Stationary'!$E$2:$P$2,0)))</f>
        <v>55.55</v>
      </c>
      <c r="AE152" s="422">
        <f t="array" ref="AE152">IF($X152="Average value",AQ152,INDEX('EmiFact Stationary'!$E$4:$P$390,MATCH($W152&amp;$V152&amp;$X152,'EmiFact Stationary'!$C$4:$C$390&amp;'EmiFact Stationary'!$A$4:$A$390&amp;'EmiFact Stationary'!$D$4:$D$390,0),MATCH(AE$8,'EmiFact Stationary'!$E$2:$P$2,0)))</f>
        <v>1</v>
      </c>
      <c r="AF152" s="422" t="str">
        <f t="array" ref="AF152">IF($X152="Average value",AR152,INDEX('EmiFact Stationary'!$E$4:$P$390,MATCH($W152&amp;$V152&amp;$X152,'EmiFact Stationary'!$C$4:$C$390&amp;'EmiFact Stationary'!$A$4:$A$390&amp;'EmiFact Stationary'!$D$4:$D$390,0),MATCH(AF$8,'EmiFact Stationary'!$E$2:$P$2,0)))</f>
        <v>-</v>
      </c>
      <c r="AG152" s="422">
        <f t="array" ref="AG152">IF($X152="Average value",AS152,INDEX('EmiFact Stationary'!$E$4:$P$390,MATCH($W152&amp;$V152&amp;$X152,'EmiFact Stationary'!$C$4:$C$390&amp;'EmiFact Stationary'!$A$4:$A$390&amp;'EmiFact Stationary'!$D$4:$D$390,0),MATCH(AG$8,'EmiFact Stationary'!$E$2:$P$2,0)))</f>
        <v>0.1</v>
      </c>
      <c r="AH152" s="422">
        <f t="array" ref="AH152">IF($X152="Average value",AT152,INDEX('EmiFact Stationary'!$E$4:$P$390,MATCH($W152&amp;$V152&amp;$X152,'EmiFact Stationary'!$C$4:$C$390&amp;'EmiFact Stationary'!$A$4:$A$390&amp;'EmiFact Stationary'!$D$4:$D$390,0),MATCH(AH$8,'EmiFact Stationary'!$E$2:$P$2,0)))</f>
        <v>0.1</v>
      </c>
      <c r="AI152" s="422">
        <f t="array" ref="AI152">IF($X152="Average value",AU152,INDEX('EmiFact Stationary'!$E$4:$P$390,MATCH($W152&amp;$V152&amp;$X152,'EmiFact Stationary'!$C$4:$C$390&amp;'EmiFact Stationary'!$A$4:$A$390&amp;'EmiFact Stationary'!$D$4:$D$390,0),MATCH(AI$8,'EmiFact Stationary'!$E$2:$P$2,0)))</f>
        <v>0.1</v>
      </c>
      <c r="AJ152" s="423">
        <f t="array" ref="AJ152">IF($X152="Average value",AV152,INDEX('EmiFact Stationary'!$E$4:$P$390,MATCH($W152&amp;$V152&amp;$X152,'EmiFact Stationary'!$C$4:$C$390&amp;'EmiFact Stationary'!$A$4:$A$390&amp;'EmiFact Stationary'!$D$4:$D$390,0),MATCH(AJ$8,'EmiFact Stationary'!$E$2:$P$2,0)))</f>
        <v>4.0000000000000001E-3</v>
      </c>
      <c r="AK152" s="422">
        <f>IFERROR(AVERAGEIFS('EmiFact Stationary'!E$4:E$390,'EmiFact Stationary'!$C$4:$C$390,$W152,'EmiFact Stationary'!$A$4:$A$390,$V152),0)</f>
        <v>0.43</v>
      </c>
      <c r="AL152" s="422">
        <f>IFERROR(AVERAGEIFS('EmiFact Stationary'!F$4:F$390,'EmiFact Stationary'!$C$4:$C$390,$W152,'EmiFact Stationary'!$A$4:$A$390,$V152),0)</f>
        <v>32.020000000000003</v>
      </c>
      <c r="AM152" s="422">
        <f>IFERROR(AVERAGEIFS('EmiFact Stationary'!G$4:G$390,'EmiFact Stationary'!$C$4:$C$390,$W152,'EmiFact Stationary'!$A$4:$A$390,$V152),0)</f>
        <v>2</v>
      </c>
      <c r="AN152" s="422">
        <f>IFERROR(AVERAGEIFS('EmiFact Stationary'!H$4:H$390,'EmiFact Stationary'!$C$4:$C$390,$W152,'EmiFact Stationary'!$A$4:$A$390,$V152),0)</f>
        <v>1</v>
      </c>
      <c r="AO152" s="422">
        <f>IFERROR(AVERAGEIFS('EmiFact Stationary'!I$4:I$390,'EmiFact Stationary'!$C$4:$C$390,$W152,'EmiFact Stationary'!$A$4:$A$390,$V152),0)</f>
        <v>28</v>
      </c>
      <c r="AP152" s="422">
        <f>IFERROR(AVERAGEIFS('EmiFact Stationary'!J$4:J$390,'EmiFact Stationary'!$C$4:$C$390,$W152,'EmiFact Stationary'!$A$4:$A$390,$V152),0)</f>
        <v>55.55</v>
      </c>
      <c r="AQ152" s="422">
        <f>IFERROR(AVERAGEIFS('EmiFact Stationary'!K$4:K$390,'EmiFact Stationary'!$C$4:$C$390,$W152,'EmiFact Stationary'!$A$4:$A$390,$V152),0)</f>
        <v>1</v>
      </c>
      <c r="AR152" s="422">
        <f>IFERROR(AVERAGEIFS('EmiFact Stationary'!L$4:L$390,'EmiFact Stationary'!$C$4:$C$390,$W152,'EmiFact Stationary'!$A$4:$A$390,$V152),0)</f>
        <v>0</v>
      </c>
      <c r="AS152" s="422">
        <f>IFERROR(AVERAGEIFS('EmiFact Stationary'!M$4:M$390,'EmiFact Stationary'!$C$4:$C$390,$W152,'EmiFact Stationary'!$A$4:$A$390,$V152),0)</f>
        <v>0.1</v>
      </c>
      <c r="AT152" s="422">
        <f>IFERROR(AVERAGEIFS('EmiFact Stationary'!N$4:N$390,'EmiFact Stationary'!$C$4:$C$390,$W152,'EmiFact Stationary'!$A$4:$A$390,$V152),0)</f>
        <v>0.1</v>
      </c>
      <c r="AU152" s="422">
        <f>IFERROR(AVERAGEIFS('EmiFact Stationary'!O$4:O$390,'EmiFact Stationary'!$C$4:$C$390,$W152,'EmiFact Stationary'!$A$4:$A$390,$V152),0)</f>
        <v>0.1</v>
      </c>
      <c r="AV152" s="423">
        <f>IFERROR(AVERAGEIFS('EmiFact Stationary'!P$4:P$390,'EmiFact Stationary'!$C$4:$C$390,$W152,'EmiFact Stationary'!$A$4:$A$390,$V152),0)</f>
        <v>4.0000000000000001E-3</v>
      </c>
      <c r="AW152" s="419">
        <f t="shared" si="10"/>
        <v>0</v>
      </c>
      <c r="AX152" s="307"/>
    </row>
    <row r="153" spans="19:50" ht="12.75" customHeight="1">
      <c r="S153" s="307" t="s">
        <v>908</v>
      </c>
      <c r="T153" s="307"/>
      <c r="U153" s="307">
        <f t="array" ref="U153">INDEX('EmiFact Stationary'!B139:B525,MATCH(Emis!V153&amp;Emis!W153&amp;Emis!X153,'EmiFact Stationary'!A139:A525&amp;'EmiFact Stationary'!C139:C525&amp;'EmiFact Stationary'!D139:D525,0))</f>
        <v>30500</v>
      </c>
      <c r="V153" s="307" t="s">
        <v>765</v>
      </c>
      <c r="W153" s="307" t="s">
        <v>742</v>
      </c>
      <c r="X153" s="307" t="s">
        <v>742</v>
      </c>
      <c r="Y153" s="425">
        <f t="array" ref="Y153">IF($X153="Average value",AK153,INDEX('EmiFact Stationary'!$E$4:$P$390,MATCH($W153&amp;$V153&amp;$X153,'EmiFact Stationary'!$C$4:$C$390&amp;'EmiFact Stationary'!$A$4:$A$390&amp;'EmiFact Stationary'!$D$4:$D$390,0),MATCH(Y$8,'EmiFact Stationary'!$E$2:$P$2,0)))</f>
        <v>344</v>
      </c>
      <c r="Z153" s="422">
        <f t="array" ref="Z153">IF($X153="Average value",AL153,INDEX('EmiFact Stationary'!$E$4:$P$390,MATCH($W153&amp;$V153&amp;$X153,'EmiFact Stationary'!$C$4:$C$390&amp;'EmiFact Stationary'!$A$4:$A$390&amp;'EmiFact Stationary'!$D$4:$D$390,0),MATCH(Z$8,'EmiFact Stationary'!$E$2:$P$2,0)))</f>
        <v>129</v>
      </c>
      <c r="AA153" s="422">
        <f t="array" ref="AA153">IF($X153="Average value",AM153,INDEX('EmiFact Stationary'!$E$4:$P$390,MATCH($W153&amp;$V153&amp;$X153,'EmiFact Stationary'!$C$4:$C$390&amp;'EmiFact Stationary'!$A$4:$A$390&amp;'EmiFact Stationary'!$D$4:$D$390,0),MATCH(AA$8,'EmiFact Stationary'!$E$2:$P$2,0)))</f>
        <v>0.8</v>
      </c>
      <c r="AB153" s="422">
        <f t="array" ref="AB153">IF($X153="Average value",AN153,INDEX('EmiFact Stationary'!$E$4:$P$390,MATCH($W153&amp;$V153&amp;$X153,'EmiFact Stationary'!$C$4:$C$390&amp;'EmiFact Stationary'!$A$4:$A$390&amp;'EmiFact Stationary'!$D$4:$D$390,0),MATCH(AB$8,'EmiFact Stationary'!$E$2:$P$2,0)))</f>
        <v>1.3</v>
      </c>
      <c r="AC153" s="422">
        <f t="array" ref="AC153">IF($X153="Average value",AO153,INDEX('EmiFact Stationary'!$E$4:$P$390,MATCH($W153&amp;$V153&amp;$X153,'EmiFact Stationary'!$C$4:$C$390&amp;'EmiFact Stationary'!$A$4:$A$390&amp;'EmiFact Stationary'!$D$4:$D$390,0),MATCH(AC$8,'EmiFact Stationary'!$E$2:$P$2,0)))</f>
        <v>2.8</v>
      </c>
      <c r="AD153" s="422">
        <f t="array" ref="AD153">IF($X153="Average value",AP153,INDEX('EmiFact Stationary'!$E$4:$P$390,MATCH($W153&amp;$V153&amp;$X153,'EmiFact Stationary'!$C$4:$C$390&amp;'EmiFact Stationary'!$A$4:$A$390&amp;'EmiFact Stationary'!$D$4:$D$390,0),MATCH(AD$8,'EmiFact Stationary'!$E$2:$P$2,0)))</f>
        <v>79.42</v>
      </c>
      <c r="AE153" s="422">
        <f t="array" ref="AE153">IF($X153="Average value",AQ153,INDEX('EmiFact Stationary'!$E$4:$P$390,MATCH($W153&amp;$V153&amp;$X153,'EmiFact Stationary'!$C$4:$C$390&amp;'EmiFact Stationary'!$A$4:$A$390&amp;'EmiFact Stationary'!$D$4:$D$390,0),MATCH(AE$8,'EmiFact Stationary'!$E$2:$P$2,0)))</f>
        <v>5</v>
      </c>
      <c r="AF153" s="422" t="str">
        <f t="array" ref="AF153">IF($X153="Average value",AR153,INDEX('EmiFact Stationary'!$E$4:$P$390,MATCH($W153&amp;$V153&amp;$X153,'EmiFact Stationary'!$C$4:$C$390&amp;'EmiFact Stationary'!$A$4:$A$390&amp;'EmiFact Stationary'!$D$4:$D$390,0),MATCH(AF$8,'EmiFact Stationary'!$E$2:$P$2,0)))</f>
        <v>-</v>
      </c>
      <c r="AG153" s="422">
        <f t="array" ref="AG153">IF($X153="Average value",AS153,INDEX('EmiFact Stationary'!$E$4:$P$390,MATCH($W153&amp;$V153&amp;$X153,'EmiFact Stationary'!$C$4:$C$390&amp;'EmiFact Stationary'!$A$4:$A$390&amp;'EmiFact Stationary'!$D$4:$D$390,0),MATCH(AG$8,'EmiFact Stationary'!$E$2:$P$2,0)))</f>
        <v>9.5</v>
      </c>
      <c r="AH153" s="422">
        <f t="array" ref="AH153">IF($X153="Average value",AT153,INDEX('EmiFact Stationary'!$E$4:$P$390,MATCH($W153&amp;$V153&amp;$X153,'EmiFact Stationary'!$C$4:$C$390&amp;'EmiFact Stationary'!$A$4:$A$390&amp;'EmiFact Stationary'!$D$4:$D$390,0),MATCH(AH$8,'EmiFact Stationary'!$E$2:$P$2,0)))</f>
        <v>7.1</v>
      </c>
      <c r="AI153" s="422">
        <f t="array" ref="AI153">IF($X153="Average value",AU153,INDEX('EmiFact Stationary'!$E$4:$P$390,MATCH($W153&amp;$V153&amp;$X153,'EmiFact Stationary'!$C$4:$C$390&amp;'EmiFact Stationary'!$A$4:$A$390&amp;'EmiFact Stationary'!$D$4:$D$390,0),MATCH(AI$8,'EmiFact Stationary'!$E$2:$P$2,0)))</f>
        <v>4.8</v>
      </c>
      <c r="AJ153" s="423">
        <f t="array" ref="AJ153">IF($X153="Average value",AV153,INDEX('EmiFact Stationary'!$E$4:$P$390,MATCH($W153&amp;$V153&amp;$X153,'EmiFact Stationary'!$C$4:$C$390&amp;'EmiFact Stationary'!$A$4:$A$390&amp;'EmiFact Stationary'!$D$4:$D$390,0),MATCH(AJ$8,'EmiFact Stationary'!$E$2:$P$2,0)))</f>
        <v>2.6880000000000002</v>
      </c>
      <c r="AK153" s="422">
        <f>IFERROR(AVERAGEIFS('EmiFact Stationary'!E$4:E$390,'EmiFact Stationary'!$C$4:$C$390,$W153,'EmiFact Stationary'!$A$4:$A$390,$V153),0)</f>
        <v>344</v>
      </c>
      <c r="AL153" s="422">
        <f>IFERROR(AVERAGEIFS('EmiFact Stationary'!F$4:F$390,'EmiFact Stationary'!$C$4:$C$390,$W153,'EmiFact Stationary'!$A$4:$A$390,$V153),0)</f>
        <v>129</v>
      </c>
      <c r="AM153" s="422">
        <f>IFERROR(AVERAGEIFS('EmiFact Stationary'!G$4:G$390,'EmiFact Stationary'!$C$4:$C$390,$W153,'EmiFact Stationary'!$A$4:$A$390,$V153),0)</f>
        <v>0.8</v>
      </c>
      <c r="AN153" s="422">
        <f>IFERROR(AVERAGEIFS('EmiFact Stationary'!H$4:H$390,'EmiFact Stationary'!$C$4:$C$390,$W153,'EmiFact Stationary'!$A$4:$A$390,$V153),0)</f>
        <v>1.3</v>
      </c>
      <c r="AO153" s="422">
        <f>IFERROR(AVERAGEIFS('EmiFact Stationary'!I$4:I$390,'EmiFact Stationary'!$C$4:$C$390,$W153,'EmiFact Stationary'!$A$4:$A$390,$V153),0)</f>
        <v>2.8</v>
      </c>
      <c r="AP153" s="422">
        <f>IFERROR(AVERAGEIFS('EmiFact Stationary'!J$4:J$390,'EmiFact Stationary'!$C$4:$C$390,$W153,'EmiFact Stationary'!$A$4:$A$390,$V153),0)</f>
        <v>79.42</v>
      </c>
      <c r="AQ153" s="422">
        <f>IFERROR(AVERAGEIFS('EmiFact Stationary'!K$4:K$390,'EmiFact Stationary'!$C$4:$C$390,$W153,'EmiFact Stationary'!$A$4:$A$390,$V153),0)</f>
        <v>5</v>
      </c>
      <c r="AR153" s="422">
        <f>IFERROR(AVERAGEIFS('EmiFact Stationary'!L$4:L$390,'EmiFact Stationary'!$C$4:$C$390,$W153,'EmiFact Stationary'!$A$4:$A$390,$V153),0)</f>
        <v>0</v>
      </c>
      <c r="AS153" s="422">
        <f>IFERROR(AVERAGEIFS('EmiFact Stationary'!M$4:M$390,'EmiFact Stationary'!$C$4:$C$390,$W153,'EmiFact Stationary'!$A$4:$A$390,$V153),0)</f>
        <v>9.5</v>
      </c>
      <c r="AT153" s="422">
        <f>IFERROR(AVERAGEIFS('EmiFact Stationary'!N$4:N$390,'EmiFact Stationary'!$C$4:$C$390,$W153,'EmiFact Stationary'!$A$4:$A$390,$V153),0)</f>
        <v>7.1</v>
      </c>
      <c r="AU153" s="422">
        <f>IFERROR(AVERAGEIFS('EmiFact Stationary'!O$4:O$390,'EmiFact Stationary'!$C$4:$C$390,$W153,'EmiFact Stationary'!$A$4:$A$390,$V153),0)</f>
        <v>4.8</v>
      </c>
      <c r="AV153" s="423">
        <f>IFERROR(AVERAGEIFS('EmiFact Stationary'!P$4:P$390,'EmiFact Stationary'!$C$4:$C$390,$W153,'EmiFact Stationary'!$A$4:$A$390,$V153),0)</f>
        <v>2.6880000000000002</v>
      </c>
      <c r="AW153" s="419">
        <f t="shared" si="10"/>
        <v>0</v>
      </c>
      <c r="AX153" s="307"/>
    </row>
    <row r="154" spans="19:50" ht="12.75" customHeight="1">
      <c r="S154" s="307" t="s">
        <v>908</v>
      </c>
      <c r="T154" s="307"/>
      <c r="U154" s="307">
        <f t="array" ref="U154">INDEX('EmiFact Stationary'!B140:B526,MATCH(Emis!V154&amp;Emis!W154&amp;Emis!X154,'EmiFact Stationary'!A140:A526&amp;'EmiFact Stationary'!C140:C526&amp;'EmiFact Stationary'!D140:D526,0))</f>
        <v>30500</v>
      </c>
      <c r="V154" s="307" t="s">
        <v>769</v>
      </c>
      <c r="W154" s="307" t="s">
        <v>742</v>
      </c>
      <c r="X154" s="307" t="s">
        <v>742</v>
      </c>
      <c r="Y154" s="425">
        <f t="array" ref="Y154">IF($X154="Average value",AK154,INDEX('EmiFact Stationary'!$E$4:$P$390,MATCH($W154&amp;$V154&amp;$X154,'EmiFact Stationary'!$C$4:$C$390&amp;'EmiFact Stationary'!$A$4:$A$390&amp;'EmiFact Stationary'!$D$4:$D$390,0),MATCH(Y$8,'EmiFact Stationary'!$E$2:$P$2,0)))</f>
        <v>6.7</v>
      </c>
      <c r="Z154" s="422">
        <f t="array" ref="Z154">IF($X154="Average value",AL154,INDEX('EmiFact Stationary'!$E$4:$P$390,MATCH($W154&amp;$V154&amp;$X154,'EmiFact Stationary'!$C$4:$C$390&amp;'EmiFact Stationary'!$A$4:$A$390&amp;'EmiFact Stationary'!$D$4:$D$390,0),MATCH(Z$8,'EmiFact Stationary'!$E$2:$P$2,0)))</f>
        <v>130</v>
      </c>
      <c r="AA154" s="422">
        <f t="array" ref="AA154">IF($X154="Average value",AM154,INDEX('EmiFact Stationary'!$E$4:$P$390,MATCH($W154&amp;$V154&amp;$X154,'EmiFact Stationary'!$C$4:$C$390&amp;'EmiFact Stationary'!$A$4:$A$390&amp;'EmiFact Stationary'!$D$4:$D$390,0),MATCH(AA$8,'EmiFact Stationary'!$E$2:$P$2,0)))</f>
        <v>0.8</v>
      </c>
      <c r="AB154" s="422">
        <f t="array" ref="AB154">IF($X154="Average value",AN154,INDEX('EmiFact Stationary'!$E$4:$P$390,MATCH($W154&amp;$V154&amp;$X154,'EmiFact Stationary'!$C$4:$C$390&amp;'EmiFact Stationary'!$A$4:$A$390&amp;'EmiFact Stationary'!$D$4:$D$390,0),MATCH(AB$8,'EmiFact Stationary'!$E$2:$P$2,0)))</f>
        <v>0.2</v>
      </c>
      <c r="AC154" s="422">
        <f t="array" ref="AC154">IF($X154="Average value",AO154,INDEX('EmiFact Stationary'!$E$4:$P$390,MATCH($W154&amp;$V154&amp;$X154,'EmiFact Stationary'!$C$4:$C$390&amp;'EmiFact Stationary'!$A$4:$A$390&amp;'EmiFact Stationary'!$D$4:$D$390,0),MATCH(AC$8,'EmiFact Stationary'!$E$2:$P$2,0)))</f>
        <v>66</v>
      </c>
      <c r="AD154" s="422">
        <f t="array" ref="AD154">IF($X154="Average value",AP154,INDEX('EmiFact Stationary'!$E$4:$P$390,MATCH($W154&amp;$V154&amp;$X154,'EmiFact Stationary'!$C$4:$C$390&amp;'EmiFact Stationary'!$A$4:$A$390&amp;'EmiFact Stationary'!$D$4:$D$390,0),MATCH(AD$8,'EmiFact Stationary'!$E$2:$P$2,0)))</f>
        <v>74.099999999999994</v>
      </c>
      <c r="AE154" s="422">
        <f t="array" ref="AE154">IF($X154="Average value",AQ154,INDEX('EmiFact Stationary'!$E$4:$P$390,MATCH($W154&amp;$V154&amp;$X154,'EmiFact Stationary'!$C$4:$C$390&amp;'EmiFact Stationary'!$A$4:$A$390&amp;'EmiFact Stationary'!$D$4:$D$390,0),MATCH(AE$8,'EmiFact Stationary'!$E$2:$P$2,0)))</f>
        <v>0.4</v>
      </c>
      <c r="AF154" s="422" t="str">
        <f t="array" ref="AF154">IF($X154="Average value",AR154,INDEX('EmiFact Stationary'!$E$4:$P$390,MATCH($W154&amp;$V154&amp;$X154,'EmiFact Stationary'!$C$4:$C$390&amp;'EmiFact Stationary'!$A$4:$A$390&amp;'EmiFact Stationary'!$D$4:$D$390,0),MATCH(AF$8,'EmiFact Stationary'!$E$2:$P$2,0)))</f>
        <v>-</v>
      </c>
      <c r="AG154" s="422">
        <f t="array" ref="AG154">IF($X154="Average value",AS154,INDEX('EmiFact Stationary'!$E$4:$P$390,MATCH($W154&amp;$V154&amp;$X154,'EmiFact Stationary'!$C$4:$C$390&amp;'EmiFact Stationary'!$A$4:$A$390&amp;'EmiFact Stationary'!$D$4:$D$390,0),MATCH(AG$8,'EmiFact Stationary'!$E$2:$P$2,0)))</f>
        <v>5</v>
      </c>
      <c r="AH154" s="422">
        <f t="array" ref="AH154">IF($X154="Average value",AT154,INDEX('EmiFact Stationary'!$E$4:$P$390,MATCH($W154&amp;$V154&amp;$X154,'EmiFact Stationary'!$C$4:$C$390&amp;'EmiFact Stationary'!$A$4:$A$390&amp;'EmiFact Stationary'!$D$4:$D$390,0),MATCH(AH$8,'EmiFact Stationary'!$E$2:$P$2,0)))</f>
        <v>5</v>
      </c>
      <c r="AI154" s="422">
        <f t="array" ref="AI154">IF($X154="Average value",AU154,INDEX('EmiFact Stationary'!$E$4:$P$390,MATCH($W154&amp;$V154&amp;$X154,'EmiFact Stationary'!$C$4:$C$390&amp;'EmiFact Stationary'!$A$4:$A$390&amp;'EmiFact Stationary'!$D$4:$D$390,0),MATCH(AI$8,'EmiFact Stationary'!$E$2:$P$2,0)))</f>
        <v>5</v>
      </c>
      <c r="AJ154" s="423">
        <f t="array" ref="AJ154">IF($X154="Average value",AV154,INDEX('EmiFact Stationary'!$E$4:$P$390,MATCH($W154&amp;$V154&amp;$X154,'EmiFact Stationary'!$C$4:$C$390&amp;'EmiFact Stationary'!$A$4:$A$390&amp;'EmiFact Stationary'!$D$4:$D$390,0),MATCH(AJ$8,'EmiFact Stationary'!$E$2:$P$2,0)))</f>
        <v>2.8</v>
      </c>
      <c r="AK154" s="422">
        <f>IFERROR(AVERAGEIFS('EmiFact Stationary'!E$4:E$390,'EmiFact Stationary'!$C$4:$C$390,$W154,'EmiFact Stationary'!$A$4:$A$390,$V154),0)</f>
        <v>6.7</v>
      </c>
      <c r="AL154" s="422">
        <f>IFERROR(AVERAGEIFS('EmiFact Stationary'!F$4:F$390,'EmiFact Stationary'!$C$4:$C$390,$W154,'EmiFact Stationary'!$A$4:$A$390,$V154),0)</f>
        <v>130</v>
      </c>
      <c r="AM154" s="422">
        <f>IFERROR(AVERAGEIFS('EmiFact Stationary'!G$4:G$390,'EmiFact Stationary'!$C$4:$C$390,$W154,'EmiFact Stationary'!$A$4:$A$390,$V154),0)</f>
        <v>0.8</v>
      </c>
      <c r="AN154" s="422">
        <f>IFERROR(AVERAGEIFS('EmiFact Stationary'!H$4:H$390,'EmiFact Stationary'!$C$4:$C$390,$W154,'EmiFact Stationary'!$A$4:$A$390,$V154),0)</f>
        <v>0.2</v>
      </c>
      <c r="AO154" s="422">
        <f>IFERROR(AVERAGEIFS('EmiFact Stationary'!I$4:I$390,'EmiFact Stationary'!$C$4:$C$390,$W154,'EmiFact Stationary'!$A$4:$A$390,$V154),0)</f>
        <v>66</v>
      </c>
      <c r="AP154" s="422">
        <f>IFERROR(AVERAGEIFS('EmiFact Stationary'!J$4:J$390,'EmiFact Stationary'!$C$4:$C$390,$W154,'EmiFact Stationary'!$A$4:$A$390,$V154),0)</f>
        <v>74.099999999999994</v>
      </c>
      <c r="AQ154" s="422">
        <f>IFERROR(AVERAGEIFS('EmiFact Stationary'!K$4:K$390,'EmiFact Stationary'!$C$4:$C$390,$W154,'EmiFact Stationary'!$A$4:$A$390,$V154),0)</f>
        <v>0.4</v>
      </c>
      <c r="AR154" s="422">
        <f>IFERROR(AVERAGEIFS('EmiFact Stationary'!L$4:L$390,'EmiFact Stationary'!$C$4:$C$390,$W154,'EmiFact Stationary'!$A$4:$A$390,$V154),0)</f>
        <v>0</v>
      </c>
      <c r="AS154" s="422">
        <f>IFERROR(AVERAGEIFS('EmiFact Stationary'!M$4:M$390,'EmiFact Stationary'!$C$4:$C$390,$W154,'EmiFact Stationary'!$A$4:$A$390,$V154),0)</f>
        <v>5</v>
      </c>
      <c r="AT154" s="422">
        <f>IFERROR(AVERAGEIFS('EmiFact Stationary'!N$4:N$390,'EmiFact Stationary'!$C$4:$C$390,$W154,'EmiFact Stationary'!$A$4:$A$390,$V154),0)</f>
        <v>5</v>
      </c>
      <c r="AU154" s="422">
        <f>IFERROR(AVERAGEIFS('EmiFact Stationary'!O$4:O$390,'EmiFact Stationary'!$C$4:$C$390,$W154,'EmiFact Stationary'!$A$4:$A$390,$V154),0)</f>
        <v>5</v>
      </c>
      <c r="AV154" s="423">
        <f>IFERROR(AVERAGEIFS('EmiFact Stationary'!P$4:P$390,'EmiFact Stationary'!$C$4:$C$390,$W154,'EmiFact Stationary'!$A$4:$A$390,$V154),0)</f>
        <v>2.8</v>
      </c>
      <c r="AW154" s="419">
        <f t="shared" si="10"/>
        <v>0</v>
      </c>
      <c r="AX154" s="307"/>
    </row>
    <row r="155" spans="19:50" ht="12.75" customHeight="1">
      <c r="S155" s="307" t="s">
        <v>908</v>
      </c>
      <c r="T155" s="307"/>
      <c r="U155" s="307">
        <f t="array" ref="U155">INDEX('EmiFact Stationary'!B141:B527,MATCH(Emis!V155&amp;Emis!W155&amp;Emis!X155,'EmiFact Stationary'!A141:A527&amp;'EmiFact Stationary'!C141:C527&amp;'EmiFact Stationary'!D141:D527,0))</f>
        <v>30500</v>
      </c>
      <c r="V155" s="307" t="s">
        <v>773</v>
      </c>
      <c r="W155" s="307" t="s">
        <v>742</v>
      </c>
      <c r="X155" s="307" t="s">
        <v>742</v>
      </c>
      <c r="Y155" s="425">
        <f t="array" ref="Y155">IF($X155="Average value",AK155,INDEX('EmiFact Stationary'!$E$4:$P$390,MATCH($W155&amp;$V155&amp;$X155,'EmiFact Stationary'!$C$4:$C$390&amp;'EmiFact Stationary'!$A$4:$A$390&amp;'EmiFact Stationary'!$D$4:$D$390,0),MATCH(Y$8,'EmiFact Stationary'!$E$2:$P$2,0)))</f>
        <v>0.43</v>
      </c>
      <c r="Z155" s="422">
        <f t="array" ref="Z155">IF($X155="Average value",AL155,INDEX('EmiFact Stationary'!$E$4:$P$390,MATCH($W155&amp;$V155&amp;$X155,'EmiFact Stationary'!$C$4:$C$390&amp;'EmiFact Stationary'!$A$4:$A$390&amp;'EmiFact Stationary'!$D$4:$D$390,0),MATCH(Z$8,'EmiFact Stationary'!$E$2:$P$2,0)))</f>
        <v>32.020000000000003</v>
      </c>
      <c r="AA155" s="422">
        <f t="array" ref="AA155">IF($X155="Average value",AM155,INDEX('EmiFact Stationary'!$E$4:$P$390,MATCH($W155&amp;$V155&amp;$X155,'EmiFact Stationary'!$C$4:$C$390&amp;'EmiFact Stationary'!$A$4:$A$390&amp;'EmiFact Stationary'!$D$4:$D$390,0),MATCH(AA$8,'EmiFact Stationary'!$E$2:$P$2,0)))</f>
        <v>2</v>
      </c>
      <c r="AB155" s="422">
        <f t="array" ref="AB155">IF($X155="Average value",AN155,INDEX('EmiFact Stationary'!$E$4:$P$390,MATCH($W155&amp;$V155&amp;$X155,'EmiFact Stationary'!$C$4:$C$390&amp;'EmiFact Stationary'!$A$4:$A$390&amp;'EmiFact Stationary'!$D$4:$D$390,0),MATCH(AB$8,'EmiFact Stationary'!$E$2:$P$2,0)))</f>
        <v>1</v>
      </c>
      <c r="AC155" s="422">
        <f t="array" ref="AC155">IF($X155="Average value",AO155,INDEX('EmiFact Stationary'!$E$4:$P$390,MATCH($W155&amp;$V155&amp;$X155,'EmiFact Stationary'!$C$4:$C$390&amp;'EmiFact Stationary'!$A$4:$A$390&amp;'EmiFact Stationary'!$D$4:$D$390,0),MATCH(AC$8,'EmiFact Stationary'!$E$2:$P$2,0)))</f>
        <v>28</v>
      </c>
      <c r="AD155" s="422">
        <f t="array" ref="AD155">IF($X155="Average value",AP155,INDEX('EmiFact Stationary'!$E$4:$P$390,MATCH($W155&amp;$V155&amp;$X155,'EmiFact Stationary'!$C$4:$C$390&amp;'EmiFact Stationary'!$A$4:$A$390&amp;'EmiFact Stationary'!$D$4:$D$390,0),MATCH(AD$8,'EmiFact Stationary'!$E$2:$P$2,0)))</f>
        <v>56.89</v>
      </c>
      <c r="AE155" s="422">
        <f t="array" ref="AE155">IF($X155="Average value",AQ155,INDEX('EmiFact Stationary'!$E$4:$P$390,MATCH($W155&amp;$V155&amp;$X155,'EmiFact Stationary'!$C$4:$C$390&amp;'EmiFact Stationary'!$A$4:$A$390&amp;'EmiFact Stationary'!$D$4:$D$390,0),MATCH(AE$8,'EmiFact Stationary'!$E$2:$P$2,0)))</f>
        <v>1</v>
      </c>
      <c r="AF155" s="422" t="str">
        <f t="array" ref="AF155">IF($X155="Average value",AR155,INDEX('EmiFact Stationary'!$E$4:$P$390,MATCH($W155&amp;$V155&amp;$X155,'EmiFact Stationary'!$C$4:$C$390&amp;'EmiFact Stationary'!$A$4:$A$390&amp;'EmiFact Stationary'!$D$4:$D$390,0),MATCH(AF$8,'EmiFact Stationary'!$E$2:$P$2,0)))</f>
        <v>-</v>
      </c>
      <c r="AG155" s="422">
        <f t="array" ref="AG155">IF($X155="Average value",AS155,INDEX('EmiFact Stationary'!$E$4:$P$390,MATCH($W155&amp;$V155&amp;$X155,'EmiFact Stationary'!$C$4:$C$390&amp;'EmiFact Stationary'!$A$4:$A$390&amp;'EmiFact Stationary'!$D$4:$D$390,0),MATCH(AG$8,'EmiFact Stationary'!$E$2:$P$2,0)))</f>
        <v>0.1</v>
      </c>
      <c r="AH155" s="422">
        <f t="array" ref="AH155">IF($X155="Average value",AT155,INDEX('EmiFact Stationary'!$E$4:$P$390,MATCH($W155&amp;$V155&amp;$X155,'EmiFact Stationary'!$C$4:$C$390&amp;'EmiFact Stationary'!$A$4:$A$390&amp;'EmiFact Stationary'!$D$4:$D$390,0),MATCH(AH$8,'EmiFact Stationary'!$E$2:$P$2,0)))</f>
        <v>0.1</v>
      </c>
      <c r="AI155" s="422">
        <f t="array" ref="AI155">IF($X155="Average value",AU155,INDEX('EmiFact Stationary'!$E$4:$P$390,MATCH($W155&amp;$V155&amp;$X155,'EmiFact Stationary'!$C$4:$C$390&amp;'EmiFact Stationary'!$A$4:$A$390&amp;'EmiFact Stationary'!$D$4:$D$390,0),MATCH(AI$8,'EmiFact Stationary'!$E$2:$P$2,0)))</f>
        <v>0.1</v>
      </c>
      <c r="AJ155" s="423">
        <f t="array" ref="AJ155">IF($X155="Average value",AV155,INDEX('EmiFact Stationary'!$E$4:$P$390,MATCH($W155&amp;$V155&amp;$X155,'EmiFact Stationary'!$C$4:$C$390&amp;'EmiFact Stationary'!$A$4:$A$390&amp;'EmiFact Stationary'!$D$4:$D$390,0),MATCH(AJ$8,'EmiFact Stationary'!$E$2:$P$2,0)))</f>
        <v>4.0000000000000001E-3</v>
      </c>
      <c r="AK155" s="422">
        <f>IFERROR(AVERAGEIFS('EmiFact Stationary'!E$4:E$390,'EmiFact Stationary'!$C$4:$C$390,$W155,'EmiFact Stationary'!$A$4:$A$390,$V155),0)</f>
        <v>0.43</v>
      </c>
      <c r="AL155" s="422">
        <f>IFERROR(AVERAGEIFS('EmiFact Stationary'!F$4:F$390,'EmiFact Stationary'!$C$4:$C$390,$W155,'EmiFact Stationary'!$A$4:$A$390,$V155),0)</f>
        <v>32.020000000000003</v>
      </c>
      <c r="AM155" s="422">
        <f>IFERROR(AVERAGEIFS('EmiFact Stationary'!G$4:G$390,'EmiFact Stationary'!$C$4:$C$390,$W155,'EmiFact Stationary'!$A$4:$A$390,$V155),0)</f>
        <v>2</v>
      </c>
      <c r="AN155" s="422">
        <f>IFERROR(AVERAGEIFS('EmiFact Stationary'!H$4:H$390,'EmiFact Stationary'!$C$4:$C$390,$W155,'EmiFact Stationary'!$A$4:$A$390,$V155),0)</f>
        <v>1</v>
      </c>
      <c r="AO155" s="422">
        <f>IFERROR(AVERAGEIFS('EmiFact Stationary'!I$4:I$390,'EmiFact Stationary'!$C$4:$C$390,$W155,'EmiFact Stationary'!$A$4:$A$390,$V155),0)</f>
        <v>28</v>
      </c>
      <c r="AP155" s="422">
        <f>IFERROR(AVERAGEIFS('EmiFact Stationary'!J$4:J$390,'EmiFact Stationary'!$C$4:$C$390,$W155,'EmiFact Stationary'!$A$4:$A$390,$V155),0)</f>
        <v>56.89</v>
      </c>
      <c r="AQ155" s="422">
        <f>IFERROR(AVERAGEIFS('EmiFact Stationary'!K$4:K$390,'EmiFact Stationary'!$C$4:$C$390,$W155,'EmiFact Stationary'!$A$4:$A$390,$V155),0)</f>
        <v>1</v>
      </c>
      <c r="AR155" s="422">
        <f>IFERROR(AVERAGEIFS('EmiFact Stationary'!L$4:L$390,'EmiFact Stationary'!$C$4:$C$390,$W155,'EmiFact Stationary'!$A$4:$A$390,$V155),0)</f>
        <v>0</v>
      </c>
      <c r="AS155" s="422">
        <f>IFERROR(AVERAGEIFS('EmiFact Stationary'!M$4:M$390,'EmiFact Stationary'!$C$4:$C$390,$W155,'EmiFact Stationary'!$A$4:$A$390,$V155),0)</f>
        <v>0.1</v>
      </c>
      <c r="AT155" s="422">
        <f>IFERROR(AVERAGEIFS('EmiFact Stationary'!N$4:N$390,'EmiFact Stationary'!$C$4:$C$390,$W155,'EmiFact Stationary'!$A$4:$A$390,$V155),0)</f>
        <v>0.1</v>
      </c>
      <c r="AU155" s="422">
        <f>IFERROR(AVERAGEIFS('EmiFact Stationary'!O$4:O$390,'EmiFact Stationary'!$C$4:$C$390,$W155,'EmiFact Stationary'!$A$4:$A$390,$V155),0)</f>
        <v>0.1</v>
      </c>
      <c r="AV155" s="423">
        <f>IFERROR(AVERAGEIFS('EmiFact Stationary'!P$4:P$390,'EmiFact Stationary'!$C$4:$C$390,$W155,'EmiFact Stationary'!$A$4:$A$390,$V155),0)</f>
        <v>4.0000000000000001E-3</v>
      </c>
      <c r="AW155" s="419">
        <f t="shared" si="10"/>
        <v>0</v>
      </c>
      <c r="AX155" s="307"/>
    </row>
    <row r="156" spans="19:50" ht="12.75" customHeight="1">
      <c r="S156" s="307" t="s">
        <v>908</v>
      </c>
      <c r="T156" s="307"/>
      <c r="U156" s="307">
        <f t="array" ref="U156">INDEX('EmiFact Stationary'!B142:B528,MATCH(Emis!V156&amp;Emis!W156&amp;Emis!X156,'EmiFact Stationary'!A142:A528&amp;'EmiFact Stationary'!C142:C528&amp;'EmiFact Stationary'!D142:D528,0))</f>
        <v>30500</v>
      </c>
      <c r="V156" s="307" t="s">
        <v>776</v>
      </c>
      <c r="W156" s="307" t="s">
        <v>742</v>
      </c>
      <c r="X156" s="307" t="s">
        <v>742</v>
      </c>
      <c r="Y156" s="425">
        <f t="array" ref="Y156">IF($X156="Average value",AK156,INDEX('EmiFact Stationary'!$E$4:$P$390,MATCH($W156&amp;$V156&amp;$X156,'EmiFact Stationary'!$C$4:$C$390&amp;'EmiFact Stationary'!$A$4:$A$390&amp;'EmiFact Stationary'!$D$4:$D$390,0),MATCH(Y$8,'EmiFact Stationary'!$E$2:$P$2,0)))</f>
        <v>0.13</v>
      </c>
      <c r="Z156" s="422">
        <f t="array" ref="Z156">IF($X156="Average value",AL156,INDEX('EmiFact Stationary'!$E$4:$P$390,MATCH($W156&amp;$V156&amp;$X156,'EmiFact Stationary'!$C$4:$C$390&amp;'EmiFact Stationary'!$A$4:$A$390&amp;'EmiFact Stationary'!$D$4:$D$390,0),MATCH(Z$8,'EmiFact Stationary'!$E$2:$P$2,0)))</f>
        <v>96</v>
      </c>
      <c r="AA156" s="422">
        <f t="array" ref="AA156">IF($X156="Average value",AM156,INDEX('EmiFact Stationary'!$E$4:$P$390,MATCH($W156&amp;$V156&amp;$X156,'EmiFact Stationary'!$C$4:$C$390&amp;'EmiFact Stationary'!$A$4:$A$390&amp;'EmiFact Stationary'!$D$4:$D$390,0),MATCH(AA$8,'EmiFact Stationary'!$E$2:$P$2,0)))</f>
        <v>0.8</v>
      </c>
      <c r="AB156" s="422">
        <f t="array" ref="AB156">IF($X156="Average value",AN156,INDEX('EmiFact Stationary'!$E$4:$P$390,MATCH($W156&amp;$V156&amp;$X156,'EmiFact Stationary'!$C$4:$C$390&amp;'EmiFact Stationary'!$A$4:$A$390&amp;'EmiFact Stationary'!$D$4:$D$390,0),MATCH(AB$8,'EmiFact Stationary'!$E$2:$P$2,0)))</f>
        <v>1</v>
      </c>
      <c r="AC156" s="422">
        <f t="array" ref="AC156">IF($X156="Average value",AO156,INDEX('EmiFact Stationary'!$E$4:$P$390,MATCH($W156&amp;$V156&amp;$X156,'EmiFact Stationary'!$C$4:$C$390&amp;'EmiFact Stationary'!$A$4:$A$390&amp;'EmiFact Stationary'!$D$4:$D$390,0),MATCH(AC$8,'EmiFact Stationary'!$E$2:$P$2,0)))</f>
        <v>66</v>
      </c>
      <c r="AD156" s="422">
        <f t="array" ref="AD156">IF($X156="Average value",AP156,INDEX('EmiFact Stationary'!$E$4:$P$390,MATCH($W156&amp;$V156&amp;$X156,'EmiFact Stationary'!$C$4:$C$390&amp;'EmiFact Stationary'!$A$4:$A$390&amp;'EmiFact Stationary'!$D$4:$D$390,0),MATCH(AD$8,'EmiFact Stationary'!$E$2:$P$2,0)))</f>
        <v>63.1</v>
      </c>
      <c r="AE156" s="422">
        <f t="array" ref="AE156">IF($X156="Average value",AQ156,INDEX('EmiFact Stationary'!$E$4:$P$390,MATCH($W156&amp;$V156&amp;$X156,'EmiFact Stationary'!$C$4:$C$390&amp;'EmiFact Stationary'!$A$4:$A$390&amp;'EmiFact Stationary'!$D$4:$D$390,0),MATCH(AE$8,'EmiFact Stationary'!$E$2:$P$2,0)))</f>
        <v>0.1</v>
      </c>
      <c r="AF156" s="422" t="str">
        <f t="array" ref="AF156">IF($X156="Average value",AR156,INDEX('EmiFact Stationary'!$E$4:$P$390,MATCH($W156&amp;$V156&amp;$X156,'EmiFact Stationary'!$C$4:$C$390&amp;'EmiFact Stationary'!$A$4:$A$390&amp;'EmiFact Stationary'!$D$4:$D$390,0),MATCH(AF$8,'EmiFact Stationary'!$E$2:$P$2,0)))</f>
        <v>-</v>
      </c>
      <c r="AG156" s="422">
        <f t="array" ref="AG156">IF($X156="Average value",AS156,INDEX('EmiFact Stationary'!$E$4:$P$390,MATCH($W156&amp;$V156&amp;$X156,'EmiFact Stationary'!$C$4:$C$390&amp;'EmiFact Stationary'!$A$4:$A$390&amp;'EmiFact Stationary'!$D$4:$D$390,0),MATCH(AG$8,'EmiFact Stationary'!$E$2:$P$2,0)))</f>
        <v>0.2</v>
      </c>
      <c r="AH156" s="422">
        <f t="array" ref="AH156">IF($X156="Average value",AT156,INDEX('EmiFact Stationary'!$E$4:$P$390,MATCH($W156&amp;$V156&amp;$X156,'EmiFact Stationary'!$C$4:$C$390&amp;'EmiFact Stationary'!$A$4:$A$390&amp;'EmiFact Stationary'!$D$4:$D$390,0),MATCH(AH$8,'EmiFact Stationary'!$E$2:$P$2,0)))</f>
        <v>0.2</v>
      </c>
      <c r="AI156" s="422">
        <f t="array" ref="AI156">IF($X156="Average value",AU156,INDEX('EmiFact Stationary'!$E$4:$P$390,MATCH($W156&amp;$V156&amp;$X156,'EmiFact Stationary'!$C$4:$C$390&amp;'EmiFact Stationary'!$A$4:$A$390&amp;'EmiFact Stationary'!$D$4:$D$390,0),MATCH(AI$8,'EmiFact Stationary'!$E$2:$P$2,0)))</f>
        <v>0.2</v>
      </c>
      <c r="AJ156" s="423">
        <f t="array" ref="AJ156">IF($X156="Average value",AV156,INDEX('EmiFact Stationary'!$E$4:$P$390,MATCH($W156&amp;$V156&amp;$X156,'EmiFact Stationary'!$C$4:$C$390&amp;'EmiFact Stationary'!$A$4:$A$390&amp;'EmiFact Stationary'!$D$4:$D$390,0),MATCH(AJ$8,'EmiFact Stationary'!$E$2:$P$2,0)))</f>
        <v>8.0000000000000002E-3</v>
      </c>
      <c r="AK156" s="422">
        <f>IFERROR(AVERAGEIFS('EmiFact Stationary'!E$4:E$390,'EmiFact Stationary'!$C$4:$C$390,$W156,'EmiFact Stationary'!$A$4:$A$390,$V156),0)</f>
        <v>0.13</v>
      </c>
      <c r="AL156" s="422">
        <f>IFERROR(AVERAGEIFS('EmiFact Stationary'!F$4:F$390,'EmiFact Stationary'!$C$4:$C$390,$W156,'EmiFact Stationary'!$A$4:$A$390,$V156),0)</f>
        <v>96</v>
      </c>
      <c r="AM156" s="422">
        <f>IFERROR(AVERAGEIFS('EmiFact Stationary'!G$4:G$390,'EmiFact Stationary'!$C$4:$C$390,$W156,'EmiFact Stationary'!$A$4:$A$390,$V156),0)</f>
        <v>0.8</v>
      </c>
      <c r="AN156" s="422">
        <f>IFERROR(AVERAGEIFS('EmiFact Stationary'!H$4:H$390,'EmiFact Stationary'!$C$4:$C$390,$W156,'EmiFact Stationary'!$A$4:$A$390,$V156),0)</f>
        <v>1</v>
      </c>
      <c r="AO156" s="422">
        <f>IFERROR(AVERAGEIFS('EmiFact Stationary'!I$4:I$390,'EmiFact Stationary'!$C$4:$C$390,$W156,'EmiFact Stationary'!$A$4:$A$390,$V156),0)</f>
        <v>66</v>
      </c>
      <c r="AP156" s="422">
        <f>IFERROR(AVERAGEIFS('EmiFact Stationary'!J$4:J$390,'EmiFact Stationary'!$C$4:$C$390,$W156,'EmiFact Stationary'!$A$4:$A$390,$V156),0)</f>
        <v>63.1</v>
      </c>
      <c r="AQ156" s="422">
        <f>IFERROR(AVERAGEIFS('EmiFact Stationary'!K$4:K$390,'EmiFact Stationary'!$C$4:$C$390,$W156,'EmiFact Stationary'!$A$4:$A$390,$V156),0)</f>
        <v>0.1</v>
      </c>
      <c r="AR156" s="422">
        <f>IFERROR(AVERAGEIFS('EmiFact Stationary'!L$4:L$390,'EmiFact Stationary'!$C$4:$C$390,$W156,'EmiFact Stationary'!$A$4:$A$390,$V156),0)</f>
        <v>0</v>
      </c>
      <c r="AS156" s="422">
        <f>IFERROR(AVERAGEIFS('EmiFact Stationary'!M$4:M$390,'EmiFact Stationary'!$C$4:$C$390,$W156,'EmiFact Stationary'!$A$4:$A$390,$V156),0)</f>
        <v>0.2</v>
      </c>
      <c r="AT156" s="422">
        <f>IFERROR(AVERAGEIFS('EmiFact Stationary'!N$4:N$390,'EmiFact Stationary'!$C$4:$C$390,$W156,'EmiFact Stationary'!$A$4:$A$390,$V156),0)</f>
        <v>0.2</v>
      </c>
      <c r="AU156" s="422">
        <f>IFERROR(AVERAGEIFS('EmiFact Stationary'!O$4:O$390,'EmiFact Stationary'!$C$4:$C$390,$W156,'EmiFact Stationary'!$A$4:$A$390,$V156),0)</f>
        <v>0.2</v>
      </c>
      <c r="AV156" s="423">
        <f>IFERROR(AVERAGEIFS('EmiFact Stationary'!P$4:P$390,'EmiFact Stationary'!$C$4:$C$390,$W156,'EmiFact Stationary'!$A$4:$A$390,$V156),0)</f>
        <v>8.0000000000000002E-3</v>
      </c>
      <c r="AW156" s="419">
        <f t="shared" si="10"/>
        <v>0</v>
      </c>
      <c r="AX156" s="307"/>
    </row>
    <row r="157" spans="19:50" ht="12.75" customHeight="1">
      <c r="S157" s="307" t="s">
        <v>908</v>
      </c>
      <c r="U157" s="307">
        <f t="array" ref="U157">INDEX('EmiFact Stationary'!B143:B529,MATCH(Emis!V157&amp;Emis!W157&amp;Emis!X157,'EmiFact Stationary'!A143:A529&amp;'EmiFact Stationary'!C143:C529&amp;'EmiFact Stationary'!D143:D529,0))</f>
        <v>30500</v>
      </c>
      <c r="V157" s="3" t="s">
        <v>780</v>
      </c>
      <c r="W157" s="3" t="s">
        <v>742</v>
      </c>
      <c r="X157" s="3" t="s">
        <v>742</v>
      </c>
      <c r="Y157" s="425">
        <f t="array" ref="Y157">IF($X157="Average value",AK157,INDEX('EmiFact Stationary'!$E$4:$P$390,MATCH($W157&amp;$V157&amp;$X157,'EmiFact Stationary'!$C$4:$C$390&amp;'EmiFact Stationary'!$A$4:$A$390&amp;'EmiFact Stationary'!$D$4:$D$390,0),MATCH(Y$8,'EmiFact Stationary'!$E$2:$P$2,0)))</f>
        <v>0.43</v>
      </c>
      <c r="Z157" s="422">
        <f t="array" ref="Z157">IF($X157="Average value",AL157,INDEX('EmiFact Stationary'!$E$4:$P$390,MATCH($W157&amp;$V157&amp;$X157,'EmiFact Stationary'!$C$4:$C$390&amp;'EmiFact Stationary'!$A$4:$A$390&amp;'EmiFact Stationary'!$D$4:$D$390,0),MATCH(Z$8,'EmiFact Stationary'!$E$2:$P$2,0)))</f>
        <v>32.020000000000003</v>
      </c>
      <c r="AA157" s="422">
        <f t="array" ref="AA157">IF($X157="Average value",AM157,INDEX('EmiFact Stationary'!$E$4:$P$390,MATCH($W157&amp;$V157&amp;$X157,'EmiFact Stationary'!$C$4:$C$390&amp;'EmiFact Stationary'!$A$4:$A$390&amp;'EmiFact Stationary'!$D$4:$D$390,0),MATCH(AA$8,'EmiFact Stationary'!$E$2:$P$2,0)))</f>
        <v>2</v>
      </c>
      <c r="AB157" s="422">
        <f t="array" ref="AB157">IF($X157="Average value",AN157,INDEX('EmiFact Stationary'!$E$4:$P$390,MATCH($W157&amp;$V157&amp;$X157,'EmiFact Stationary'!$C$4:$C$390&amp;'EmiFact Stationary'!$A$4:$A$390&amp;'EmiFact Stationary'!$D$4:$D$390,0),MATCH(AB$8,'EmiFact Stationary'!$E$2:$P$2,0)))</f>
        <v>1</v>
      </c>
      <c r="AC157" s="422">
        <f t="array" ref="AC157">IF($X157="Average value",AO157,INDEX('EmiFact Stationary'!$E$4:$P$390,MATCH($W157&amp;$V157&amp;$X157,'EmiFact Stationary'!$C$4:$C$390&amp;'EmiFact Stationary'!$A$4:$A$390&amp;'EmiFact Stationary'!$D$4:$D$390,0),MATCH(AC$8,'EmiFact Stationary'!$E$2:$P$2,0)))</f>
        <v>28</v>
      </c>
      <c r="AD157" s="422">
        <f t="array" ref="AD157">IF($X157="Average value",AP157,INDEX('EmiFact Stationary'!$E$4:$P$390,MATCH($W157&amp;$V157&amp;$X157,'EmiFact Stationary'!$C$4:$C$390&amp;'EmiFact Stationary'!$A$4:$A$390&amp;'EmiFact Stationary'!$D$4:$D$390,0),MATCH(AD$8,'EmiFact Stationary'!$E$2:$P$2,0)))</f>
        <v>55.55</v>
      </c>
      <c r="AE157" s="422">
        <f t="array" ref="AE157">IF($X157="Average value",AQ157,INDEX('EmiFact Stationary'!$E$4:$P$390,MATCH($W157&amp;$V157&amp;$X157,'EmiFact Stationary'!$C$4:$C$390&amp;'EmiFact Stationary'!$A$4:$A$390&amp;'EmiFact Stationary'!$D$4:$D$390,0),MATCH(AE$8,'EmiFact Stationary'!$E$2:$P$2,0)))</f>
        <v>1</v>
      </c>
      <c r="AF157" s="422" t="str">
        <f t="array" ref="AF157">IF($X157="Average value",AR157,INDEX('EmiFact Stationary'!$E$4:$P$390,MATCH($W157&amp;$V157&amp;$X157,'EmiFact Stationary'!$C$4:$C$390&amp;'EmiFact Stationary'!$A$4:$A$390&amp;'EmiFact Stationary'!$D$4:$D$390,0),MATCH(AF$8,'EmiFact Stationary'!$E$2:$P$2,0)))</f>
        <v>-</v>
      </c>
      <c r="AG157" s="422">
        <f t="array" ref="AG157">IF($X157="Average value",AS157,INDEX('EmiFact Stationary'!$E$4:$P$390,MATCH($W157&amp;$V157&amp;$X157,'EmiFact Stationary'!$C$4:$C$390&amp;'EmiFact Stationary'!$A$4:$A$390&amp;'EmiFact Stationary'!$D$4:$D$390,0),MATCH(AG$8,'EmiFact Stationary'!$E$2:$P$2,0)))</f>
        <v>0.1</v>
      </c>
      <c r="AH157" s="422">
        <f t="array" ref="AH157">IF($X157="Average value",AT157,INDEX('EmiFact Stationary'!$E$4:$P$390,MATCH($W157&amp;$V157&amp;$X157,'EmiFact Stationary'!$C$4:$C$390&amp;'EmiFact Stationary'!$A$4:$A$390&amp;'EmiFact Stationary'!$D$4:$D$390,0),MATCH(AH$8,'EmiFact Stationary'!$E$2:$P$2,0)))</f>
        <v>0.1</v>
      </c>
      <c r="AI157" s="422">
        <f t="array" ref="AI157">IF($X157="Average value",AU157,INDEX('EmiFact Stationary'!$E$4:$P$390,MATCH($W157&amp;$V157&amp;$X157,'EmiFact Stationary'!$C$4:$C$390&amp;'EmiFact Stationary'!$A$4:$A$390&amp;'EmiFact Stationary'!$D$4:$D$390,0),MATCH(AI$8,'EmiFact Stationary'!$E$2:$P$2,0)))</f>
        <v>0.1</v>
      </c>
      <c r="AJ157" s="423">
        <f t="array" ref="AJ157">IF($X157="Average value",AV157,INDEX('EmiFact Stationary'!$E$4:$P$390,MATCH($W157&amp;$V157&amp;$X157,'EmiFact Stationary'!$C$4:$C$390&amp;'EmiFact Stationary'!$A$4:$A$390&amp;'EmiFact Stationary'!$D$4:$D$390,0),MATCH(AJ$8,'EmiFact Stationary'!$E$2:$P$2,0)))</f>
        <v>4.0000000000000001E-3</v>
      </c>
      <c r="AK157" s="422">
        <f>IFERROR(AVERAGEIFS('EmiFact Stationary'!E$4:E$390,'EmiFact Stationary'!$C$4:$C$390,$W157,'EmiFact Stationary'!$A$4:$A$390,$V157),0)</f>
        <v>0.43</v>
      </c>
      <c r="AL157" s="422">
        <f>IFERROR(AVERAGEIFS('EmiFact Stationary'!F$4:F$390,'EmiFact Stationary'!$C$4:$C$390,$W157,'EmiFact Stationary'!$A$4:$A$390,$V157),0)</f>
        <v>32.020000000000003</v>
      </c>
      <c r="AM157" s="422">
        <f>IFERROR(AVERAGEIFS('EmiFact Stationary'!G$4:G$390,'EmiFact Stationary'!$C$4:$C$390,$W157,'EmiFact Stationary'!$A$4:$A$390,$V157),0)</f>
        <v>2</v>
      </c>
      <c r="AN157" s="422">
        <f>IFERROR(AVERAGEIFS('EmiFact Stationary'!H$4:H$390,'EmiFact Stationary'!$C$4:$C$390,$W157,'EmiFact Stationary'!$A$4:$A$390,$V157),0)</f>
        <v>1</v>
      </c>
      <c r="AO157" s="422">
        <f>IFERROR(AVERAGEIFS('EmiFact Stationary'!I$4:I$390,'EmiFact Stationary'!$C$4:$C$390,$W157,'EmiFact Stationary'!$A$4:$A$390,$V157),0)</f>
        <v>28</v>
      </c>
      <c r="AP157" s="422">
        <f>IFERROR(AVERAGEIFS('EmiFact Stationary'!J$4:J$390,'EmiFact Stationary'!$C$4:$C$390,$W157,'EmiFact Stationary'!$A$4:$A$390,$V157),0)</f>
        <v>55.55</v>
      </c>
      <c r="AQ157" s="422">
        <f>IFERROR(AVERAGEIFS('EmiFact Stationary'!K$4:K$390,'EmiFact Stationary'!$C$4:$C$390,$W157,'EmiFact Stationary'!$A$4:$A$390,$V157),0)</f>
        <v>1</v>
      </c>
      <c r="AR157" s="422">
        <f>IFERROR(AVERAGEIFS('EmiFact Stationary'!L$4:L$390,'EmiFact Stationary'!$C$4:$C$390,$W157,'EmiFact Stationary'!$A$4:$A$390,$V157),0)</f>
        <v>0</v>
      </c>
      <c r="AS157" s="422">
        <f>IFERROR(AVERAGEIFS('EmiFact Stationary'!M$4:M$390,'EmiFact Stationary'!$C$4:$C$390,$W157,'EmiFact Stationary'!$A$4:$A$390,$V157),0)</f>
        <v>0.1</v>
      </c>
      <c r="AT157" s="422">
        <f>IFERROR(AVERAGEIFS('EmiFact Stationary'!N$4:N$390,'EmiFact Stationary'!$C$4:$C$390,$W157,'EmiFact Stationary'!$A$4:$A$390,$V157),0)</f>
        <v>0.1</v>
      </c>
      <c r="AU157" s="422">
        <f>IFERROR(AVERAGEIFS('EmiFact Stationary'!O$4:O$390,'EmiFact Stationary'!$C$4:$C$390,$W157,'EmiFact Stationary'!$A$4:$A$390,$V157),0)</f>
        <v>0.1</v>
      </c>
      <c r="AV157" s="423">
        <f>IFERROR(AVERAGEIFS('EmiFact Stationary'!P$4:P$390,'EmiFact Stationary'!$C$4:$C$390,$W157,'EmiFact Stationary'!$A$4:$A$390,$V157),0)</f>
        <v>4.0000000000000001E-3</v>
      </c>
      <c r="AW157" s="419">
        <f t="shared" ref="AW157:AW173" si="11">SUM(Y157:AJ157)-SUM(AK157:AV157)</f>
        <v>0</v>
      </c>
    </row>
    <row r="158" spans="19:50" ht="12.75" customHeight="1">
      <c r="S158" s="307" t="s">
        <v>909</v>
      </c>
      <c r="U158" s="307" t="e">
        <f t="array" ref="U158">INDEX('EmiFact Stationary'!B144:B530,MATCH(Emis!V158&amp;Emis!W158&amp;Emis!X158,'EmiFact Stationary'!A144:A530&amp;'EmiFact Stationary'!C144:C530&amp;'EmiFact Stationary'!D144:D530,0))</f>
        <v>#N/A</v>
      </c>
      <c r="V158" s="3" t="s">
        <v>761</v>
      </c>
      <c r="W158" s="3" t="s">
        <v>744</v>
      </c>
      <c r="X158" s="3" t="s">
        <v>744</v>
      </c>
      <c r="Y158" s="425">
        <f t="array" ref="Y158">IF($X158="Average value",AK158,INDEX('EmiFact Stationary'!$E$4:$P$390,MATCH($W158&amp;$V158&amp;$X158,'EmiFact Stationary'!$C$4:$C$390&amp;'EmiFact Stationary'!$A$4:$A$390&amp;'EmiFact Stationary'!$D$4:$D$390,0),MATCH(Y$8,'EmiFact Stationary'!$E$2:$P$2,0)))</f>
        <v>14</v>
      </c>
      <c r="Z158" s="422">
        <f t="array" ref="Z158">IF($X158="Average value",AL158,INDEX('EmiFact Stationary'!$E$4:$P$390,MATCH($W158&amp;$V158&amp;$X158,'EmiFact Stationary'!$C$4:$C$390&amp;'EmiFact Stationary'!$A$4:$A$390&amp;'EmiFact Stationary'!$D$4:$D$390,0),MATCH(Z$8,'EmiFact Stationary'!$E$2:$P$2,0)))</f>
        <v>164</v>
      </c>
      <c r="AA158" s="422">
        <f t="array" ref="AA158">IF($X158="Average value",AM158,INDEX('EmiFact Stationary'!$E$4:$P$390,MATCH($W158&amp;$V158&amp;$X158,'EmiFact Stationary'!$C$4:$C$390&amp;'EmiFact Stationary'!$A$4:$A$390&amp;'EmiFact Stationary'!$D$4:$D$390,0),MATCH(AA$8,'EmiFact Stationary'!$E$2:$P$2,0)))</f>
        <v>0.56000000000000005</v>
      </c>
      <c r="AB158" s="422">
        <f t="array" ref="AB158">IF($X158="Average value",AN158,INDEX('EmiFact Stationary'!$E$4:$P$390,MATCH($W158&amp;$V158&amp;$X158,'EmiFact Stationary'!$C$4:$C$390&amp;'EmiFact Stationary'!$A$4:$A$390&amp;'EmiFact Stationary'!$D$4:$D$390,0),MATCH(AB$8,'EmiFact Stationary'!$E$2:$P$2,0)))</f>
        <v>30</v>
      </c>
      <c r="AC158" s="422">
        <f t="array" ref="AC158">IF($X158="Average value",AO158,INDEX('EmiFact Stationary'!$E$4:$P$390,MATCH($W158&amp;$V158&amp;$X158,'EmiFact Stationary'!$C$4:$C$390&amp;'EmiFact Stationary'!$A$4:$A$390&amp;'EmiFact Stationary'!$D$4:$D$390,0),MATCH(AC$8,'EmiFact Stationary'!$E$2:$P$2,0)))</f>
        <v>10</v>
      </c>
      <c r="AD158" s="422" t="str">
        <f t="array" ref="AD158">IF($X158="Average value",AP158,INDEX('EmiFact Stationary'!$E$4:$P$390,MATCH($W158&amp;$V158&amp;$X158,'EmiFact Stationary'!$C$4:$C$390&amp;'EmiFact Stationary'!$A$4:$A$390&amp;'EmiFact Stationary'!$D$4:$D$390,0),MATCH(AD$8,'EmiFact Stationary'!$E$2:$P$2,0)))</f>
        <v>63.3 + 42.5</v>
      </c>
      <c r="AE158" s="422">
        <f t="array" ref="AE158">IF($X158="Average value",AQ158,INDEX('EmiFact Stationary'!$E$4:$P$390,MATCH($W158&amp;$V158&amp;$X158,'EmiFact Stationary'!$C$4:$C$390&amp;'EmiFact Stationary'!$A$4:$A$390&amp;'EmiFact Stationary'!$D$4:$D$390,0),MATCH(AE$8,'EmiFact Stationary'!$E$2:$P$2,0)))</f>
        <v>4</v>
      </c>
      <c r="AF158" s="422" t="str">
        <f t="array" ref="AF158">IF($X158="Average value",AR158,INDEX('EmiFact Stationary'!$E$4:$P$390,MATCH($W158&amp;$V158&amp;$X158,'EmiFact Stationary'!$C$4:$C$390&amp;'EmiFact Stationary'!$A$4:$A$390&amp;'EmiFact Stationary'!$D$4:$D$390,0),MATCH(AF$8,'EmiFact Stationary'!$E$2:$P$2,0)))</f>
        <v>-</v>
      </c>
      <c r="AG158" s="422">
        <f t="array" ref="AG158">IF($X158="Average value",AS158,INDEX('EmiFact Stationary'!$E$4:$P$390,MATCH($W158&amp;$V158&amp;$X158,'EmiFact Stationary'!$C$4:$C$390&amp;'EmiFact Stationary'!$A$4:$A$390&amp;'EmiFact Stationary'!$D$4:$D$390,0),MATCH(AG$8,'EmiFact Stationary'!$E$2:$P$2,0)))</f>
        <v>4.2</v>
      </c>
      <c r="AH158" s="422">
        <f t="array" ref="AH158">IF($X158="Average value",AT158,INDEX('EmiFact Stationary'!$E$4:$P$390,MATCH($W158&amp;$V158&amp;$X158,'EmiFact Stationary'!$C$4:$C$390&amp;'EmiFact Stationary'!$A$4:$A$390&amp;'EmiFact Stationary'!$D$4:$D$390,0),MATCH(AH$8,'EmiFact Stationary'!$E$2:$P$2,0)))</f>
        <v>3.2</v>
      </c>
      <c r="AI158" s="422">
        <f t="array" ref="AI158">IF($X158="Average value",AU158,INDEX('EmiFact Stationary'!$E$4:$P$390,MATCH($W158&amp;$V158&amp;$X158,'EmiFact Stationary'!$C$4:$C$390&amp;'EmiFact Stationary'!$A$4:$A$390&amp;'EmiFact Stationary'!$D$4:$D$390,0),MATCH(AI$8,'EmiFact Stationary'!$E$2:$P$2,0)))</f>
        <v>2.1</v>
      </c>
      <c r="AJ158" s="423">
        <f t="array" ref="AJ158">IF($X158="Average value",AV158,INDEX('EmiFact Stationary'!$E$4:$P$390,MATCH($W158&amp;$V158&amp;$X158,'EmiFact Stationary'!$C$4:$C$390&amp;'EmiFact Stationary'!$A$4:$A$390&amp;'EmiFact Stationary'!$D$4:$D$390,0),MATCH(AJ$8,'EmiFact Stationary'!$E$2:$P$2,0)))</f>
        <v>7.3499999999999996E-2</v>
      </c>
      <c r="AK158" s="422">
        <f>IFERROR(AVERAGEIFS('EmiFact Stationary'!E$4:E$390,'EmiFact Stationary'!$C$4:$C$390,$W158,'EmiFact Stationary'!$A$4:$A$390,$V158),0)</f>
        <v>14</v>
      </c>
      <c r="AL158" s="422">
        <f>IFERROR(AVERAGEIFS('EmiFact Stationary'!F$4:F$390,'EmiFact Stationary'!$C$4:$C$390,$W158,'EmiFact Stationary'!$A$4:$A$390,$V158),0)</f>
        <v>164</v>
      </c>
      <c r="AM158" s="422">
        <f>IFERROR(AVERAGEIFS('EmiFact Stationary'!G$4:G$390,'EmiFact Stationary'!$C$4:$C$390,$W158,'EmiFact Stationary'!$A$4:$A$390,$V158),0)</f>
        <v>0.56000000000000005</v>
      </c>
      <c r="AN158" s="422">
        <f>IFERROR(AVERAGEIFS('EmiFact Stationary'!H$4:H$390,'EmiFact Stationary'!$C$4:$C$390,$W158,'EmiFact Stationary'!$A$4:$A$390,$V158),0)</f>
        <v>30</v>
      </c>
      <c r="AO158" s="422">
        <f>IFERROR(AVERAGEIFS('EmiFact Stationary'!I$4:I$390,'EmiFact Stationary'!$C$4:$C$390,$W158,'EmiFact Stationary'!$A$4:$A$390,$V158),0)</f>
        <v>10</v>
      </c>
      <c r="AP158" s="422">
        <f>IFERROR(AVERAGEIFS('EmiFact Stationary'!J$4:J$390,'EmiFact Stationary'!$C$4:$C$390,$W158,'EmiFact Stationary'!$A$4:$A$390,$V158),0)</f>
        <v>0</v>
      </c>
      <c r="AQ158" s="422">
        <f>IFERROR(AVERAGEIFS('EmiFact Stationary'!K$4:K$390,'EmiFact Stationary'!$C$4:$C$390,$W158,'EmiFact Stationary'!$A$4:$A$390,$V158),0)</f>
        <v>4</v>
      </c>
      <c r="AR158" s="422">
        <f>IFERROR(AVERAGEIFS('EmiFact Stationary'!L$4:L$390,'EmiFact Stationary'!$C$4:$C$390,$W158,'EmiFact Stationary'!$A$4:$A$390,$V158),0)</f>
        <v>0</v>
      </c>
      <c r="AS158" s="422">
        <f>IFERROR(AVERAGEIFS('EmiFact Stationary'!M$4:M$390,'EmiFact Stationary'!$C$4:$C$390,$W158,'EmiFact Stationary'!$A$4:$A$390,$V158),0)</f>
        <v>4.2</v>
      </c>
      <c r="AT158" s="422">
        <f>IFERROR(AVERAGEIFS('EmiFact Stationary'!N$4:N$390,'EmiFact Stationary'!$C$4:$C$390,$W158,'EmiFact Stationary'!$A$4:$A$390,$V158),0)</f>
        <v>3.2</v>
      </c>
      <c r="AU158" s="422">
        <f>IFERROR(AVERAGEIFS('EmiFact Stationary'!O$4:O$390,'EmiFact Stationary'!$C$4:$C$390,$W158,'EmiFact Stationary'!$A$4:$A$390,$V158),0)</f>
        <v>2.1</v>
      </c>
      <c r="AV158" s="423">
        <f>IFERROR(AVERAGEIFS('EmiFact Stationary'!P$4:P$390,'EmiFact Stationary'!$C$4:$C$390,$W158,'EmiFact Stationary'!$A$4:$A$390,$V158),0)</f>
        <v>7.3499999999999996E-2</v>
      </c>
      <c r="AW158" s="419">
        <f t="shared" si="11"/>
        <v>0</v>
      </c>
    </row>
    <row r="159" spans="19:50" ht="12.75" customHeight="1">
      <c r="S159" s="307" t="s">
        <v>909</v>
      </c>
      <c r="U159" s="307" t="e">
        <f t="array" ref="U159">INDEX('EmiFact Stationary'!B145:B531,MATCH(Emis!V159&amp;Emis!W159&amp;Emis!X159,'EmiFact Stationary'!A145:A531&amp;'EmiFact Stationary'!C145:C531&amp;'EmiFact Stationary'!D145:D531,0))</f>
        <v>#N/A</v>
      </c>
      <c r="V159" s="3" t="s">
        <v>765</v>
      </c>
      <c r="W159" s="3" t="s">
        <v>744</v>
      </c>
      <c r="X159" s="3" t="s">
        <v>744</v>
      </c>
      <c r="Y159" s="425">
        <f t="array" ref="Y159">IF($X159="Average value",AK159,INDEX('EmiFact Stationary'!$E$4:$P$390,MATCH($W159&amp;$V159&amp;$X159,'EmiFact Stationary'!$C$4:$C$390&amp;'EmiFact Stationary'!$A$4:$A$390&amp;'EmiFact Stationary'!$D$4:$D$390,0),MATCH(Y$8,'EmiFact Stationary'!$E$2:$P$2,0)))</f>
        <v>344</v>
      </c>
      <c r="Z159" s="422">
        <f t="array" ref="Z159">IF($X159="Average value",AL159,INDEX('EmiFact Stationary'!$E$4:$P$390,MATCH($W159&amp;$V159&amp;$X159,'EmiFact Stationary'!$C$4:$C$390&amp;'EmiFact Stationary'!$A$4:$A$390&amp;'EmiFact Stationary'!$D$4:$D$390,0),MATCH(Z$8,'EmiFact Stationary'!$E$2:$P$2,0)))</f>
        <v>129</v>
      </c>
      <c r="AA159" s="422">
        <f t="array" ref="AA159">IF($X159="Average value",AM159,INDEX('EmiFact Stationary'!$E$4:$P$390,MATCH($W159&amp;$V159&amp;$X159,'EmiFact Stationary'!$C$4:$C$390&amp;'EmiFact Stationary'!$A$4:$A$390&amp;'EmiFact Stationary'!$D$4:$D$390,0),MATCH(AA$8,'EmiFact Stationary'!$E$2:$P$2,0)))</f>
        <v>0.8</v>
      </c>
      <c r="AB159" s="422">
        <f t="array" ref="AB159">IF($X159="Average value",AN159,INDEX('EmiFact Stationary'!$E$4:$P$390,MATCH($W159&amp;$V159&amp;$X159,'EmiFact Stationary'!$C$4:$C$390&amp;'EmiFact Stationary'!$A$4:$A$390&amp;'EmiFact Stationary'!$D$4:$D$390,0),MATCH(AB$8,'EmiFact Stationary'!$E$2:$P$2,0)))</f>
        <v>1.3</v>
      </c>
      <c r="AC159" s="422">
        <f t="array" ref="AC159">IF($X159="Average value",AO159,INDEX('EmiFact Stationary'!$E$4:$P$390,MATCH($W159&amp;$V159&amp;$X159,'EmiFact Stationary'!$C$4:$C$390&amp;'EmiFact Stationary'!$A$4:$A$390&amp;'EmiFact Stationary'!$D$4:$D$390,0),MATCH(AC$8,'EmiFact Stationary'!$E$2:$P$2,0)))</f>
        <v>2.8</v>
      </c>
      <c r="AD159" s="422">
        <f t="array" ref="AD159">IF($X159="Average value",AP159,INDEX('EmiFact Stationary'!$E$4:$P$390,MATCH($W159&amp;$V159&amp;$X159,'EmiFact Stationary'!$C$4:$C$390&amp;'EmiFact Stationary'!$A$4:$A$390&amp;'EmiFact Stationary'!$D$4:$D$390,0),MATCH(AD$8,'EmiFact Stationary'!$E$2:$P$2,0)))</f>
        <v>79.42</v>
      </c>
      <c r="AE159" s="422">
        <f t="array" ref="AE159">IF($X159="Average value",AQ159,INDEX('EmiFact Stationary'!$E$4:$P$390,MATCH($W159&amp;$V159&amp;$X159,'EmiFact Stationary'!$C$4:$C$390&amp;'EmiFact Stationary'!$A$4:$A$390&amp;'EmiFact Stationary'!$D$4:$D$390,0),MATCH(AE$8,'EmiFact Stationary'!$E$2:$P$2,0)))</f>
        <v>5</v>
      </c>
      <c r="AF159" s="422" t="str">
        <f t="array" ref="AF159">IF($X159="Average value",AR159,INDEX('EmiFact Stationary'!$E$4:$P$390,MATCH($W159&amp;$V159&amp;$X159,'EmiFact Stationary'!$C$4:$C$390&amp;'EmiFact Stationary'!$A$4:$A$390&amp;'EmiFact Stationary'!$D$4:$D$390,0),MATCH(AF$8,'EmiFact Stationary'!$E$2:$P$2,0)))</f>
        <v>-</v>
      </c>
      <c r="AG159" s="422">
        <f t="array" ref="AG159">IF($X159="Average value",AS159,INDEX('EmiFact Stationary'!$E$4:$P$390,MATCH($W159&amp;$V159&amp;$X159,'EmiFact Stationary'!$C$4:$C$390&amp;'EmiFact Stationary'!$A$4:$A$390&amp;'EmiFact Stationary'!$D$4:$D$390,0),MATCH(AG$8,'EmiFact Stationary'!$E$2:$P$2,0)))</f>
        <v>9.5</v>
      </c>
      <c r="AH159" s="422">
        <f t="array" ref="AH159">IF($X159="Average value",AT159,INDEX('EmiFact Stationary'!$E$4:$P$390,MATCH($W159&amp;$V159&amp;$X159,'EmiFact Stationary'!$C$4:$C$390&amp;'EmiFact Stationary'!$A$4:$A$390&amp;'EmiFact Stationary'!$D$4:$D$390,0),MATCH(AH$8,'EmiFact Stationary'!$E$2:$P$2,0)))</f>
        <v>7.1</v>
      </c>
      <c r="AI159" s="422">
        <f t="array" ref="AI159">IF($X159="Average value",AU159,INDEX('EmiFact Stationary'!$E$4:$P$390,MATCH($W159&amp;$V159&amp;$X159,'EmiFact Stationary'!$C$4:$C$390&amp;'EmiFact Stationary'!$A$4:$A$390&amp;'EmiFact Stationary'!$D$4:$D$390,0),MATCH(AI$8,'EmiFact Stationary'!$E$2:$P$2,0)))</f>
        <v>4.8</v>
      </c>
      <c r="AJ159" s="423">
        <f t="array" ref="AJ159">IF($X159="Average value",AV159,INDEX('EmiFact Stationary'!$E$4:$P$390,MATCH($W159&amp;$V159&amp;$X159,'EmiFact Stationary'!$C$4:$C$390&amp;'EmiFact Stationary'!$A$4:$A$390&amp;'EmiFact Stationary'!$D$4:$D$390,0),MATCH(AJ$8,'EmiFact Stationary'!$E$2:$P$2,0)))</f>
        <v>2.6880000000000002</v>
      </c>
      <c r="AK159" s="422">
        <f>IFERROR(AVERAGEIFS('EmiFact Stationary'!E$4:E$390,'EmiFact Stationary'!$C$4:$C$390,$W159,'EmiFact Stationary'!$A$4:$A$390,$V159),0)</f>
        <v>344</v>
      </c>
      <c r="AL159" s="422">
        <f>IFERROR(AVERAGEIFS('EmiFact Stationary'!F$4:F$390,'EmiFact Stationary'!$C$4:$C$390,$W159,'EmiFact Stationary'!$A$4:$A$390,$V159),0)</f>
        <v>129</v>
      </c>
      <c r="AM159" s="422">
        <f>IFERROR(AVERAGEIFS('EmiFact Stationary'!G$4:G$390,'EmiFact Stationary'!$C$4:$C$390,$W159,'EmiFact Stationary'!$A$4:$A$390,$V159),0)</f>
        <v>0.8</v>
      </c>
      <c r="AN159" s="422">
        <f>IFERROR(AVERAGEIFS('EmiFact Stationary'!H$4:H$390,'EmiFact Stationary'!$C$4:$C$390,$W159,'EmiFact Stationary'!$A$4:$A$390,$V159),0)</f>
        <v>1.3</v>
      </c>
      <c r="AO159" s="422">
        <f>IFERROR(AVERAGEIFS('EmiFact Stationary'!I$4:I$390,'EmiFact Stationary'!$C$4:$C$390,$W159,'EmiFact Stationary'!$A$4:$A$390,$V159),0)</f>
        <v>2.8</v>
      </c>
      <c r="AP159" s="422">
        <f>IFERROR(AVERAGEIFS('EmiFact Stationary'!J$4:J$390,'EmiFact Stationary'!$C$4:$C$390,$W159,'EmiFact Stationary'!$A$4:$A$390,$V159),0)</f>
        <v>79.42</v>
      </c>
      <c r="AQ159" s="422">
        <f>IFERROR(AVERAGEIFS('EmiFact Stationary'!K$4:K$390,'EmiFact Stationary'!$C$4:$C$390,$W159,'EmiFact Stationary'!$A$4:$A$390,$V159),0)</f>
        <v>5</v>
      </c>
      <c r="AR159" s="422">
        <f>IFERROR(AVERAGEIFS('EmiFact Stationary'!L$4:L$390,'EmiFact Stationary'!$C$4:$C$390,$W159,'EmiFact Stationary'!$A$4:$A$390,$V159),0)</f>
        <v>0</v>
      </c>
      <c r="AS159" s="422">
        <f>IFERROR(AVERAGEIFS('EmiFact Stationary'!M$4:M$390,'EmiFact Stationary'!$C$4:$C$390,$W159,'EmiFact Stationary'!$A$4:$A$390,$V159),0)</f>
        <v>9.5</v>
      </c>
      <c r="AT159" s="422">
        <f>IFERROR(AVERAGEIFS('EmiFact Stationary'!N$4:N$390,'EmiFact Stationary'!$C$4:$C$390,$W159,'EmiFact Stationary'!$A$4:$A$390,$V159),0)</f>
        <v>7.1</v>
      </c>
      <c r="AU159" s="422">
        <f>IFERROR(AVERAGEIFS('EmiFact Stationary'!O$4:O$390,'EmiFact Stationary'!$C$4:$C$390,$W159,'EmiFact Stationary'!$A$4:$A$390,$V159),0)</f>
        <v>4.8</v>
      </c>
      <c r="AV159" s="423">
        <f>IFERROR(AVERAGEIFS('EmiFact Stationary'!P$4:P$390,'EmiFact Stationary'!$C$4:$C$390,$W159,'EmiFact Stationary'!$A$4:$A$390,$V159),0)</f>
        <v>2.6880000000000002</v>
      </c>
      <c r="AW159" s="419">
        <f t="shared" si="11"/>
        <v>0</v>
      </c>
    </row>
    <row r="160" spans="19:50" ht="12.75" customHeight="1">
      <c r="S160" s="307" t="s">
        <v>909</v>
      </c>
      <c r="U160" s="307">
        <f t="array" ref="U160">INDEX('EmiFact Stationary'!B146:B532,MATCH(Emis!V160&amp;Emis!W160&amp;Emis!X160,'EmiFact Stationary'!A146:A532&amp;'EmiFact Stationary'!C146:C532&amp;'EmiFact Stationary'!D146:D532,0))</f>
        <v>30700</v>
      </c>
      <c r="V160" s="3" t="s">
        <v>769</v>
      </c>
      <c r="W160" s="3" t="s">
        <v>744</v>
      </c>
      <c r="X160" s="3" t="s">
        <v>744</v>
      </c>
      <c r="Y160" s="425">
        <f t="array" ref="Y160">IF($X160="Average value",AK160,INDEX('EmiFact Stationary'!$E$4:$P$390,MATCH($W160&amp;$V160&amp;$X160,'EmiFact Stationary'!$C$4:$C$390&amp;'EmiFact Stationary'!$A$4:$A$390&amp;'EmiFact Stationary'!$D$4:$D$390,0),MATCH(Y$8,'EmiFact Stationary'!$E$2:$P$2,0)))</f>
        <v>6.7</v>
      </c>
      <c r="Z160" s="422">
        <f t="array" ref="Z160">IF($X160="Average value",AL160,INDEX('EmiFact Stationary'!$E$4:$P$390,MATCH($W160&amp;$V160&amp;$X160,'EmiFact Stationary'!$C$4:$C$390&amp;'EmiFact Stationary'!$A$4:$A$390&amp;'EmiFact Stationary'!$D$4:$D$390,0),MATCH(Z$8,'EmiFact Stationary'!$E$2:$P$2,0)))</f>
        <v>130</v>
      </c>
      <c r="AA160" s="422">
        <f t="array" ref="AA160">IF($X160="Average value",AM160,INDEX('EmiFact Stationary'!$E$4:$P$390,MATCH($W160&amp;$V160&amp;$X160,'EmiFact Stationary'!$C$4:$C$390&amp;'EmiFact Stationary'!$A$4:$A$390&amp;'EmiFact Stationary'!$D$4:$D$390,0),MATCH(AA$8,'EmiFact Stationary'!$E$2:$P$2,0)))</f>
        <v>0.8</v>
      </c>
      <c r="AB160" s="422">
        <f t="array" ref="AB160">IF($X160="Average value",AN160,INDEX('EmiFact Stationary'!$E$4:$P$390,MATCH($W160&amp;$V160&amp;$X160,'EmiFact Stationary'!$C$4:$C$390&amp;'EmiFact Stationary'!$A$4:$A$390&amp;'EmiFact Stationary'!$D$4:$D$390,0),MATCH(AB$8,'EmiFact Stationary'!$E$2:$P$2,0)))</f>
        <v>0.2</v>
      </c>
      <c r="AC160" s="422">
        <f t="array" ref="AC160">IF($X160="Average value",AO160,INDEX('EmiFact Stationary'!$E$4:$P$390,MATCH($W160&amp;$V160&amp;$X160,'EmiFact Stationary'!$C$4:$C$390&amp;'EmiFact Stationary'!$A$4:$A$390&amp;'EmiFact Stationary'!$D$4:$D$390,0),MATCH(AC$8,'EmiFact Stationary'!$E$2:$P$2,0)))</f>
        <v>66</v>
      </c>
      <c r="AD160" s="422">
        <f t="array" ref="AD160">IF($X160="Average value",AP160,INDEX('EmiFact Stationary'!$E$4:$P$390,MATCH($W160&amp;$V160&amp;$X160,'EmiFact Stationary'!$C$4:$C$390&amp;'EmiFact Stationary'!$A$4:$A$390&amp;'EmiFact Stationary'!$D$4:$D$390,0),MATCH(AD$8,'EmiFact Stationary'!$E$2:$P$2,0)))</f>
        <v>74.099999999999994</v>
      </c>
      <c r="AE160" s="422">
        <f t="array" ref="AE160">IF($X160="Average value",AQ160,INDEX('EmiFact Stationary'!$E$4:$P$390,MATCH($W160&amp;$V160&amp;$X160,'EmiFact Stationary'!$C$4:$C$390&amp;'EmiFact Stationary'!$A$4:$A$390&amp;'EmiFact Stationary'!$D$4:$D$390,0),MATCH(AE$8,'EmiFact Stationary'!$E$2:$P$2,0)))</f>
        <v>0.4</v>
      </c>
      <c r="AF160" s="422" t="str">
        <f t="array" ref="AF160">IF($X160="Average value",AR160,INDEX('EmiFact Stationary'!$E$4:$P$390,MATCH($W160&amp;$V160&amp;$X160,'EmiFact Stationary'!$C$4:$C$390&amp;'EmiFact Stationary'!$A$4:$A$390&amp;'EmiFact Stationary'!$D$4:$D$390,0),MATCH(AF$8,'EmiFact Stationary'!$E$2:$P$2,0)))</f>
        <v>-</v>
      </c>
      <c r="AG160" s="422">
        <f t="array" ref="AG160">IF($X160="Average value",AS160,INDEX('EmiFact Stationary'!$E$4:$P$390,MATCH($W160&amp;$V160&amp;$X160,'EmiFact Stationary'!$C$4:$C$390&amp;'EmiFact Stationary'!$A$4:$A$390&amp;'EmiFact Stationary'!$D$4:$D$390,0),MATCH(AG$8,'EmiFact Stationary'!$E$2:$P$2,0)))</f>
        <v>5</v>
      </c>
      <c r="AH160" s="422">
        <f t="array" ref="AH160">IF($X160="Average value",AT160,INDEX('EmiFact Stationary'!$E$4:$P$390,MATCH($W160&amp;$V160&amp;$X160,'EmiFact Stationary'!$C$4:$C$390&amp;'EmiFact Stationary'!$A$4:$A$390&amp;'EmiFact Stationary'!$D$4:$D$390,0),MATCH(AH$8,'EmiFact Stationary'!$E$2:$P$2,0)))</f>
        <v>5</v>
      </c>
      <c r="AI160" s="422">
        <f t="array" ref="AI160">IF($X160="Average value",AU160,INDEX('EmiFact Stationary'!$E$4:$P$390,MATCH($W160&amp;$V160&amp;$X160,'EmiFact Stationary'!$C$4:$C$390&amp;'EmiFact Stationary'!$A$4:$A$390&amp;'EmiFact Stationary'!$D$4:$D$390,0),MATCH(AI$8,'EmiFact Stationary'!$E$2:$P$2,0)))</f>
        <v>5</v>
      </c>
      <c r="AJ160" s="423">
        <f t="array" ref="AJ160">IF($X160="Average value",AV160,INDEX('EmiFact Stationary'!$E$4:$P$390,MATCH($W160&amp;$V160&amp;$X160,'EmiFact Stationary'!$C$4:$C$390&amp;'EmiFact Stationary'!$A$4:$A$390&amp;'EmiFact Stationary'!$D$4:$D$390,0),MATCH(AJ$8,'EmiFact Stationary'!$E$2:$P$2,0)))</f>
        <v>2.8</v>
      </c>
      <c r="AK160" s="422">
        <f>IFERROR(AVERAGEIFS('EmiFact Stationary'!E$4:E$390,'EmiFact Stationary'!$C$4:$C$390,$W160,'EmiFact Stationary'!$A$4:$A$390,$V160),0)</f>
        <v>6.7</v>
      </c>
      <c r="AL160" s="422">
        <f>IFERROR(AVERAGEIFS('EmiFact Stationary'!F$4:F$390,'EmiFact Stationary'!$C$4:$C$390,$W160,'EmiFact Stationary'!$A$4:$A$390,$V160),0)</f>
        <v>130</v>
      </c>
      <c r="AM160" s="422">
        <f>IFERROR(AVERAGEIFS('EmiFact Stationary'!G$4:G$390,'EmiFact Stationary'!$C$4:$C$390,$W160,'EmiFact Stationary'!$A$4:$A$390,$V160),0)</f>
        <v>0.8</v>
      </c>
      <c r="AN160" s="422">
        <f>IFERROR(AVERAGEIFS('EmiFact Stationary'!H$4:H$390,'EmiFact Stationary'!$C$4:$C$390,$W160,'EmiFact Stationary'!$A$4:$A$390,$V160),0)</f>
        <v>0.2</v>
      </c>
      <c r="AO160" s="422">
        <f>IFERROR(AVERAGEIFS('EmiFact Stationary'!I$4:I$390,'EmiFact Stationary'!$C$4:$C$390,$W160,'EmiFact Stationary'!$A$4:$A$390,$V160),0)</f>
        <v>66</v>
      </c>
      <c r="AP160" s="422">
        <f>IFERROR(AVERAGEIFS('EmiFact Stationary'!J$4:J$390,'EmiFact Stationary'!$C$4:$C$390,$W160,'EmiFact Stationary'!$A$4:$A$390,$V160),0)</f>
        <v>74.099999999999994</v>
      </c>
      <c r="AQ160" s="422">
        <f>IFERROR(AVERAGEIFS('EmiFact Stationary'!K$4:K$390,'EmiFact Stationary'!$C$4:$C$390,$W160,'EmiFact Stationary'!$A$4:$A$390,$V160),0)</f>
        <v>0.4</v>
      </c>
      <c r="AR160" s="422">
        <f>IFERROR(AVERAGEIFS('EmiFact Stationary'!L$4:L$390,'EmiFact Stationary'!$C$4:$C$390,$W160,'EmiFact Stationary'!$A$4:$A$390,$V160),0)</f>
        <v>0</v>
      </c>
      <c r="AS160" s="422">
        <f>IFERROR(AVERAGEIFS('EmiFact Stationary'!M$4:M$390,'EmiFact Stationary'!$C$4:$C$390,$W160,'EmiFact Stationary'!$A$4:$A$390,$V160),0)</f>
        <v>5</v>
      </c>
      <c r="AT160" s="422">
        <f>IFERROR(AVERAGEIFS('EmiFact Stationary'!N$4:N$390,'EmiFact Stationary'!$C$4:$C$390,$W160,'EmiFact Stationary'!$A$4:$A$390,$V160),0)</f>
        <v>5</v>
      </c>
      <c r="AU160" s="422">
        <f>IFERROR(AVERAGEIFS('EmiFact Stationary'!O$4:O$390,'EmiFact Stationary'!$C$4:$C$390,$W160,'EmiFact Stationary'!$A$4:$A$390,$V160),0)</f>
        <v>5</v>
      </c>
      <c r="AV160" s="423">
        <f>IFERROR(AVERAGEIFS('EmiFact Stationary'!P$4:P$390,'EmiFact Stationary'!$C$4:$C$390,$W160,'EmiFact Stationary'!$A$4:$A$390,$V160),0)</f>
        <v>2.8</v>
      </c>
      <c r="AW160" s="419">
        <f t="shared" si="11"/>
        <v>0</v>
      </c>
    </row>
    <row r="161" spans="19:49" ht="12.75" customHeight="1">
      <c r="S161" s="307" t="s">
        <v>909</v>
      </c>
      <c r="U161" s="307">
        <f t="array" ref="U161">INDEX('EmiFact Stationary'!B147:B533,MATCH(Emis!V161&amp;Emis!W161&amp;Emis!X161,'EmiFact Stationary'!A147:A533&amp;'EmiFact Stationary'!C147:C533&amp;'EmiFact Stationary'!D147:D533,0))</f>
        <v>30700</v>
      </c>
      <c r="V161" s="3" t="s">
        <v>773</v>
      </c>
      <c r="W161" s="3" t="s">
        <v>744</v>
      </c>
      <c r="X161" s="3" t="s">
        <v>744</v>
      </c>
      <c r="Y161" s="425">
        <f t="array" ref="Y161">IF($X161="Average value",AK161,INDEX('EmiFact Stationary'!$E$4:$P$390,MATCH($W161&amp;$V161&amp;$X161,'EmiFact Stationary'!$C$4:$C$390&amp;'EmiFact Stationary'!$A$4:$A$390&amp;'EmiFact Stationary'!$D$4:$D$390,0),MATCH(Y$8,'EmiFact Stationary'!$E$2:$P$2,0)))</f>
        <v>0.43</v>
      </c>
      <c r="Z161" s="422">
        <f t="array" ref="Z161">IF($X161="Average value",AL161,INDEX('EmiFact Stationary'!$E$4:$P$390,MATCH($W161&amp;$V161&amp;$X161,'EmiFact Stationary'!$C$4:$C$390&amp;'EmiFact Stationary'!$A$4:$A$390&amp;'EmiFact Stationary'!$D$4:$D$390,0),MATCH(Z$8,'EmiFact Stationary'!$E$2:$P$2,0)))</f>
        <v>87</v>
      </c>
      <c r="AA161" s="422">
        <f t="array" ref="AA161">IF($X161="Average value",AM161,INDEX('EmiFact Stationary'!$E$4:$P$390,MATCH($W161&amp;$V161&amp;$X161,'EmiFact Stationary'!$C$4:$C$390&amp;'EmiFact Stationary'!$A$4:$A$390&amp;'EmiFact Stationary'!$D$4:$D$390,0),MATCH(AA$8,'EmiFact Stationary'!$E$2:$P$2,0)))</f>
        <v>2</v>
      </c>
      <c r="AB161" s="422">
        <f t="array" ref="AB161">IF($X161="Average value",AN161,INDEX('EmiFact Stationary'!$E$4:$P$390,MATCH($W161&amp;$V161&amp;$X161,'EmiFact Stationary'!$C$4:$C$390&amp;'EmiFact Stationary'!$A$4:$A$390&amp;'EmiFact Stationary'!$D$4:$D$390,0),MATCH(AB$8,'EmiFact Stationary'!$E$2:$P$2,0)))</f>
        <v>1</v>
      </c>
      <c r="AC161" s="422">
        <f t="array" ref="AC161">IF($X161="Average value",AO161,INDEX('EmiFact Stationary'!$E$4:$P$390,MATCH($W161&amp;$V161&amp;$X161,'EmiFact Stationary'!$C$4:$C$390&amp;'EmiFact Stationary'!$A$4:$A$390&amp;'EmiFact Stationary'!$D$4:$D$390,0),MATCH(AC$8,'EmiFact Stationary'!$E$2:$P$2,0)))</f>
        <v>28</v>
      </c>
      <c r="AD161" s="422">
        <f t="array" ref="AD161">IF($X161="Average value",AP161,INDEX('EmiFact Stationary'!$E$4:$P$390,MATCH($W161&amp;$V161&amp;$X161,'EmiFact Stationary'!$C$4:$C$390&amp;'EmiFact Stationary'!$A$4:$A$390&amp;'EmiFact Stationary'!$D$4:$D$390,0),MATCH(AD$8,'EmiFact Stationary'!$E$2:$P$2,0)))</f>
        <v>56.89</v>
      </c>
      <c r="AE161" s="422">
        <f t="array" ref="AE161">IF($X161="Average value",AQ161,INDEX('EmiFact Stationary'!$E$4:$P$390,MATCH($W161&amp;$V161&amp;$X161,'EmiFact Stationary'!$C$4:$C$390&amp;'EmiFact Stationary'!$A$4:$A$390&amp;'EmiFact Stationary'!$D$4:$D$390,0),MATCH(AE$8,'EmiFact Stationary'!$E$2:$P$2,0)))</f>
        <v>1</v>
      </c>
      <c r="AF161" s="422" t="str">
        <f t="array" ref="AF161">IF($X161="Average value",AR161,INDEX('EmiFact Stationary'!$E$4:$P$390,MATCH($W161&amp;$V161&amp;$X161,'EmiFact Stationary'!$C$4:$C$390&amp;'EmiFact Stationary'!$A$4:$A$390&amp;'EmiFact Stationary'!$D$4:$D$390,0),MATCH(AF$8,'EmiFact Stationary'!$E$2:$P$2,0)))</f>
        <v>-</v>
      </c>
      <c r="AG161" s="422">
        <f t="array" ref="AG161">IF($X161="Average value",AS161,INDEX('EmiFact Stationary'!$E$4:$P$390,MATCH($W161&amp;$V161&amp;$X161,'EmiFact Stationary'!$C$4:$C$390&amp;'EmiFact Stationary'!$A$4:$A$390&amp;'EmiFact Stationary'!$D$4:$D$390,0),MATCH(AG$8,'EmiFact Stationary'!$E$2:$P$2,0)))</f>
        <v>0.1</v>
      </c>
      <c r="AH161" s="422">
        <f t="array" ref="AH161">IF($X161="Average value",AT161,INDEX('EmiFact Stationary'!$E$4:$P$390,MATCH($W161&amp;$V161&amp;$X161,'EmiFact Stationary'!$C$4:$C$390&amp;'EmiFact Stationary'!$A$4:$A$390&amp;'EmiFact Stationary'!$D$4:$D$390,0),MATCH(AH$8,'EmiFact Stationary'!$E$2:$P$2,0)))</f>
        <v>0.1</v>
      </c>
      <c r="AI161" s="422">
        <f t="array" ref="AI161">IF($X161="Average value",AU161,INDEX('EmiFact Stationary'!$E$4:$P$390,MATCH($W161&amp;$V161&amp;$X161,'EmiFact Stationary'!$C$4:$C$390&amp;'EmiFact Stationary'!$A$4:$A$390&amp;'EmiFact Stationary'!$D$4:$D$390,0),MATCH(AI$8,'EmiFact Stationary'!$E$2:$P$2,0)))</f>
        <v>0.1</v>
      </c>
      <c r="AJ161" s="423">
        <f t="array" ref="AJ161">IF($X161="Average value",AV161,INDEX('EmiFact Stationary'!$E$4:$P$390,MATCH($W161&amp;$V161&amp;$X161,'EmiFact Stationary'!$C$4:$C$390&amp;'EmiFact Stationary'!$A$4:$A$390&amp;'EmiFact Stationary'!$D$4:$D$390,0),MATCH(AJ$8,'EmiFact Stationary'!$E$2:$P$2,0)))</f>
        <v>4.0000000000000001E-3</v>
      </c>
      <c r="AK161" s="422">
        <f>IFERROR(AVERAGEIFS('EmiFact Stationary'!E$4:E$390,'EmiFact Stationary'!$C$4:$C$390,$W161,'EmiFact Stationary'!$A$4:$A$390,$V161),0)</f>
        <v>0.45333333333333331</v>
      </c>
      <c r="AL161" s="422">
        <f>IFERROR(AVERAGEIFS('EmiFact Stationary'!F$4:F$390,'EmiFact Stationary'!$C$4:$C$390,$W161,'EmiFact Stationary'!$A$4:$A$390,$V161),0)</f>
        <v>103</v>
      </c>
      <c r="AM161" s="422">
        <f>IFERROR(AVERAGEIFS('EmiFact Stationary'!G$4:G$390,'EmiFact Stationary'!$C$4:$C$390,$W161,'EmiFact Stationary'!$A$4:$A$390,$V161),0)</f>
        <v>32</v>
      </c>
      <c r="AN161" s="422">
        <f>IFERROR(AVERAGEIFS('EmiFact Stationary'!H$4:H$390,'EmiFact Stationary'!$C$4:$C$390,$W161,'EmiFact Stationary'!$A$4:$A$390,$V161),0)</f>
        <v>161</v>
      </c>
      <c r="AO161" s="422">
        <f>IFERROR(AVERAGEIFS('EmiFact Stationary'!I$4:I$390,'EmiFact Stationary'!$C$4:$C$390,$W161,'EmiFact Stationary'!$A$4:$A$390,$V161),0)</f>
        <v>38</v>
      </c>
      <c r="AP161" s="422">
        <f>IFERROR(AVERAGEIFS('EmiFact Stationary'!J$4:J$390,'EmiFact Stationary'!$C$4:$C$390,$W161,'EmiFact Stationary'!$A$4:$A$390,$V161),0)</f>
        <v>56.890000000000008</v>
      </c>
      <c r="AQ161" s="422">
        <f>IFERROR(AVERAGEIFS('EmiFact Stationary'!K$4:K$390,'EmiFact Stationary'!$C$4:$C$390,$W161,'EmiFact Stationary'!$A$4:$A$390,$V161),0)</f>
        <v>0.86</v>
      </c>
      <c r="AR161" s="422">
        <f>IFERROR(AVERAGEIFS('EmiFact Stationary'!L$4:L$390,'EmiFact Stationary'!$C$4:$C$390,$W161,'EmiFact Stationary'!$A$4:$A$390,$V161),0)</f>
        <v>0</v>
      </c>
      <c r="AS161" s="422">
        <f>IFERROR(AVERAGEIFS('EmiFact Stationary'!M$4:M$390,'EmiFact Stationary'!$C$4:$C$390,$W161,'EmiFact Stationary'!$A$4:$A$390,$V161),0)</f>
        <v>0.32</v>
      </c>
      <c r="AT161" s="422">
        <f>IFERROR(AVERAGEIFS('EmiFact Stationary'!N$4:N$390,'EmiFact Stationary'!$C$4:$C$390,$W161,'EmiFact Stationary'!$A$4:$A$390,$V161),0)</f>
        <v>0.12966666666666668</v>
      </c>
      <c r="AU161" s="422">
        <f>IFERROR(AVERAGEIFS('EmiFact Stationary'!O$4:O$390,'EmiFact Stationary'!$C$4:$C$390,$W161,'EmiFact Stationary'!$A$4:$A$390,$V161),0)</f>
        <v>0.12033333333333333</v>
      </c>
      <c r="AV161" s="423">
        <f>IFERROR(AVERAGEIFS('EmiFact Stationary'!P$4:P$390,'EmiFact Stationary'!$C$4:$C$390,$W161,'EmiFact Stationary'!$A$4:$A$390,$V161),0)</f>
        <v>4.0083333333333334E-3</v>
      </c>
      <c r="AW161" s="419">
        <f t="shared" si="11"/>
        <v>-216.15334166666668</v>
      </c>
    </row>
    <row r="162" spans="19:49" ht="12.75" customHeight="1">
      <c r="S162" s="307" t="s">
        <v>909</v>
      </c>
      <c r="U162" s="307">
        <f t="array" ref="U162">INDEX('EmiFact Stationary'!B148:B534,MATCH(Emis!V162&amp;Emis!W162&amp;Emis!X162,'EmiFact Stationary'!A148:A534&amp;'EmiFact Stationary'!C148:C534&amp;'EmiFact Stationary'!D148:D534,0))</f>
        <v>30700</v>
      </c>
      <c r="V162" s="3" t="s">
        <v>776</v>
      </c>
      <c r="W162" s="3" t="s">
        <v>744</v>
      </c>
      <c r="X162" s="3" t="s">
        <v>744</v>
      </c>
      <c r="Y162" s="425">
        <f t="array" ref="Y162">IF($X162="Average value",AK162,INDEX('EmiFact Stationary'!$E$4:$P$390,MATCH($W162&amp;$V162&amp;$X162,'EmiFact Stationary'!$C$4:$C$390&amp;'EmiFact Stationary'!$A$4:$A$390&amp;'EmiFact Stationary'!$D$4:$D$390,0),MATCH(Y$8,'EmiFact Stationary'!$E$2:$P$2,0)))</f>
        <v>0.13</v>
      </c>
      <c r="Z162" s="422">
        <f t="array" ref="Z162">IF($X162="Average value",AL162,INDEX('EmiFact Stationary'!$E$4:$P$390,MATCH($W162&amp;$V162&amp;$X162,'EmiFact Stationary'!$C$4:$C$390&amp;'EmiFact Stationary'!$A$4:$A$390&amp;'EmiFact Stationary'!$D$4:$D$390,0),MATCH(Z$8,'EmiFact Stationary'!$E$2:$P$2,0)))</f>
        <v>96</v>
      </c>
      <c r="AA162" s="422">
        <f t="array" ref="AA162">IF($X162="Average value",AM162,INDEX('EmiFact Stationary'!$E$4:$P$390,MATCH($W162&amp;$V162&amp;$X162,'EmiFact Stationary'!$C$4:$C$390&amp;'EmiFact Stationary'!$A$4:$A$390&amp;'EmiFact Stationary'!$D$4:$D$390,0),MATCH(AA$8,'EmiFact Stationary'!$E$2:$P$2,0)))</f>
        <v>0.8</v>
      </c>
      <c r="AB162" s="422">
        <f t="array" ref="AB162">IF($X162="Average value",AN162,INDEX('EmiFact Stationary'!$E$4:$P$390,MATCH($W162&amp;$V162&amp;$X162,'EmiFact Stationary'!$C$4:$C$390&amp;'EmiFact Stationary'!$A$4:$A$390&amp;'EmiFact Stationary'!$D$4:$D$390,0),MATCH(AB$8,'EmiFact Stationary'!$E$2:$P$2,0)))</f>
        <v>1</v>
      </c>
      <c r="AC162" s="422">
        <f t="array" ref="AC162">IF($X162="Average value",AO162,INDEX('EmiFact Stationary'!$E$4:$P$390,MATCH($W162&amp;$V162&amp;$X162,'EmiFact Stationary'!$C$4:$C$390&amp;'EmiFact Stationary'!$A$4:$A$390&amp;'EmiFact Stationary'!$D$4:$D$390,0),MATCH(AC$8,'EmiFact Stationary'!$E$2:$P$2,0)))</f>
        <v>66</v>
      </c>
      <c r="AD162" s="422">
        <f t="array" ref="AD162">IF($X162="Average value",AP162,INDEX('EmiFact Stationary'!$E$4:$P$390,MATCH($W162&amp;$V162&amp;$X162,'EmiFact Stationary'!$C$4:$C$390&amp;'EmiFact Stationary'!$A$4:$A$390&amp;'EmiFact Stationary'!$D$4:$D$390,0),MATCH(AD$8,'EmiFact Stationary'!$E$2:$P$2,0)))</f>
        <v>63.1</v>
      </c>
      <c r="AE162" s="422">
        <f t="array" ref="AE162">IF($X162="Average value",AQ162,INDEX('EmiFact Stationary'!$E$4:$P$390,MATCH($W162&amp;$V162&amp;$X162,'EmiFact Stationary'!$C$4:$C$390&amp;'EmiFact Stationary'!$A$4:$A$390&amp;'EmiFact Stationary'!$D$4:$D$390,0),MATCH(AE$8,'EmiFact Stationary'!$E$2:$P$2,0)))</f>
        <v>0.1</v>
      </c>
      <c r="AF162" s="422" t="str">
        <f t="array" ref="AF162">IF($X162="Average value",AR162,INDEX('EmiFact Stationary'!$E$4:$P$390,MATCH($W162&amp;$V162&amp;$X162,'EmiFact Stationary'!$C$4:$C$390&amp;'EmiFact Stationary'!$A$4:$A$390&amp;'EmiFact Stationary'!$D$4:$D$390,0),MATCH(AF$8,'EmiFact Stationary'!$E$2:$P$2,0)))</f>
        <v>-</v>
      </c>
      <c r="AG162" s="422">
        <f t="array" ref="AG162">IF($X162="Average value",AS162,INDEX('EmiFact Stationary'!$E$4:$P$390,MATCH($W162&amp;$V162&amp;$X162,'EmiFact Stationary'!$C$4:$C$390&amp;'EmiFact Stationary'!$A$4:$A$390&amp;'EmiFact Stationary'!$D$4:$D$390,0),MATCH(AG$8,'EmiFact Stationary'!$E$2:$P$2,0)))</f>
        <v>0.2</v>
      </c>
      <c r="AH162" s="422">
        <f t="array" ref="AH162">IF($X162="Average value",AT162,INDEX('EmiFact Stationary'!$E$4:$P$390,MATCH($W162&amp;$V162&amp;$X162,'EmiFact Stationary'!$C$4:$C$390&amp;'EmiFact Stationary'!$A$4:$A$390&amp;'EmiFact Stationary'!$D$4:$D$390,0),MATCH(AH$8,'EmiFact Stationary'!$E$2:$P$2,0)))</f>
        <v>0.2</v>
      </c>
      <c r="AI162" s="422">
        <f t="array" ref="AI162">IF($X162="Average value",AU162,INDEX('EmiFact Stationary'!$E$4:$P$390,MATCH($W162&amp;$V162&amp;$X162,'EmiFact Stationary'!$C$4:$C$390&amp;'EmiFact Stationary'!$A$4:$A$390&amp;'EmiFact Stationary'!$D$4:$D$390,0),MATCH(AI$8,'EmiFact Stationary'!$E$2:$P$2,0)))</f>
        <v>0.2</v>
      </c>
      <c r="AJ162" s="423">
        <f t="array" ref="AJ162">IF($X162="Average value",AV162,INDEX('EmiFact Stationary'!$E$4:$P$390,MATCH($W162&amp;$V162&amp;$X162,'EmiFact Stationary'!$C$4:$C$390&amp;'EmiFact Stationary'!$A$4:$A$390&amp;'EmiFact Stationary'!$D$4:$D$390,0),MATCH(AJ$8,'EmiFact Stationary'!$E$2:$P$2,0)))</f>
        <v>8.0000000000000002E-3</v>
      </c>
      <c r="AK162" s="422">
        <f>IFERROR(AVERAGEIFS('EmiFact Stationary'!E$4:E$390,'EmiFact Stationary'!$C$4:$C$390,$W162,'EmiFact Stationary'!$A$4:$A$390,$V162),0)</f>
        <v>0.13</v>
      </c>
      <c r="AL162" s="422">
        <f>IFERROR(AVERAGEIFS('EmiFact Stationary'!F$4:F$390,'EmiFact Stationary'!$C$4:$C$390,$W162,'EmiFact Stationary'!$A$4:$A$390,$V162),0)</f>
        <v>96</v>
      </c>
      <c r="AM162" s="422">
        <f>IFERROR(AVERAGEIFS('EmiFact Stationary'!G$4:G$390,'EmiFact Stationary'!$C$4:$C$390,$W162,'EmiFact Stationary'!$A$4:$A$390,$V162),0)</f>
        <v>0.8</v>
      </c>
      <c r="AN162" s="422">
        <f>IFERROR(AVERAGEIFS('EmiFact Stationary'!H$4:H$390,'EmiFact Stationary'!$C$4:$C$390,$W162,'EmiFact Stationary'!$A$4:$A$390,$V162),0)</f>
        <v>1</v>
      </c>
      <c r="AO162" s="422">
        <f>IFERROR(AVERAGEIFS('EmiFact Stationary'!I$4:I$390,'EmiFact Stationary'!$C$4:$C$390,$W162,'EmiFact Stationary'!$A$4:$A$390,$V162),0)</f>
        <v>66</v>
      </c>
      <c r="AP162" s="422">
        <f>IFERROR(AVERAGEIFS('EmiFact Stationary'!J$4:J$390,'EmiFact Stationary'!$C$4:$C$390,$W162,'EmiFact Stationary'!$A$4:$A$390,$V162),0)</f>
        <v>63.1</v>
      </c>
      <c r="AQ162" s="422">
        <f>IFERROR(AVERAGEIFS('EmiFact Stationary'!K$4:K$390,'EmiFact Stationary'!$C$4:$C$390,$W162,'EmiFact Stationary'!$A$4:$A$390,$V162),0)</f>
        <v>0.1</v>
      </c>
      <c r="AR162" s="422">
        <f>IFERROR(AVERAGEIFS('EmiFact Stationary'!L$4:L$390,'EmiFact Stationary'!$C$4:$C$390,$W162,'EmiFact Stationary'!$A$4:$A$390,$V162),0)</f>
        <v>0</v>
      </c>
      <c r="AS162" s="422">
        <f>IFERROR(AVERAGEIFS('EmiFact Stationary'!M$4:M$390,'EmiFact Stationary'!$C$4:$C$390,$W162,'EmiFact Stationary'!$A$4:$A$390,$V162),0)</f>
        <v>0.2</v>
      </c>
      <c r="AT162" s="422">
        <f>IFERROR(AVERAGEIFS('EmiFact Stationary'!N$4:N$390,'EmiFact Stationary'!$C$4:$C$390,$W162,'EmiFact Stationary'!$A$4:$A$390,$V162),0)</f>
        <v>0.2</v>
      </c>
      <c r="AU162" s="422">
        <f>IFERROR(AVERAGEIFS('EmiFact Stationary'!O$4:O$390,'EmiFact Stationary'!$C$4:$C$390,$W162,'EmiFact Stationary'!$A$4:$A$390,$V162),0)</f>
        <v>0.2</v>
      </c>
      <c r="AV162" s="423">
        <f>IFERROR(AVERAGEIFS('EmiFact Stationary'!P$4:P$390,'EmiFact Stationary'!$C$4:$C$390,$W162,'EmiFact Stationary'!$A$4:$A$390,$V162),0)</f>
        <v>8.0000000000000002E-3</v>
      </c>
      <c r="AW162" s="419">
        <f t="shared" si="11"/>
        <v>0</v>
      </c>
    </row>
    <row r="163" spans="19:49" ht="12.75" customHeight="1">
      <c r="S163" s="307" t="s">
        <v>909</v>
      </c>
      <c r="U163" s="307">
        <f t="array" ref="U163">INDEX('EmiFact Stationary'!B149:B535,MATCH(Emis!V163&amp;Emis!W163&amp;Emis!X163,'EmiFact Stationary'!A149:A535&amp;'EmiFact Stationary'!C149:C535&amp;'EmiFact Stationary'!D149:D535,0))</f>
        <v>30700</v>
      </c>
      <c r="V163" s="3" t="s">
        <v>780</v>
      </c>
      <c r="W163" s="3" t="s">
        <v>744</v>
      </c>
      <c r="X163" s="3" t="s">
        <v>744</v>
      </c>
      <c r="Y163" s="425">
        <f t="array" ref="Y163">IF($X163="Average value",AK163,INDEX('EmiFact Stationary'!$E$4:$P$390,MATCH($W163&amp;$V163&amp;$X163,'EmiFact Stationary'!$C$4:$C$390&amp;'EmiFact Stationary'!$A$4:$A$390&amp;'EmiFact Stationary'!$D$4:$D$390,0),MATCH(Y$8,'EmiFact Stationary'!$E$2:$P$2,0)))</f>
        <v>0.43</v>
      </c>
      <c r="Z163" s="422">
        <f t="array" ref="Z163">IF($X163="Average value",AL163,INDEX('EmiFact Stationary'!$E$4:$P$390,MATCH($W163&amp;$V163&amp;$X163,'EmiFact Stationary'!$C$4:$C$390&amp;'EmiFact Stationary'!$A$4:$A$390&amp;'EmiFact Stationary'!$D$4:$D$390,0),MATCH(Z$8,'EmiFact Stationary'!$E$2:$P$2,0)))</f>
        <v>87</v>
      </c>
      <c r="AA163" s="422">
        <f t="array" ref="AA163">IF($X163="Average value",AM163,INDEX('EmiFact Stationary'!$E$4:$P$390,MATCH($W163&amp;$V163&amp;$X163,'EmiFact Stationary'!$C$4:$C$390&amp;'EmiFact Stationary'!$A$4:$A$390&amp;'EmiFact Stationary'!$D$4:$D$390,0),MATCH(AA$8,'EmiFact Stationary'!$E$2:$P$2,0)))</f>
        <v>2</v>
      </c>
      <c r="AB163" s="422">
        <f t="array" ref="AB163">IF($X163="Average value",AN163,INDEX('EmiFact Stationary'!$E$4:$P$390,MATCH($W163&amp;$V163&amp;$X163,'EmiFact Stationary'!$C$4:$C$390&amp;'EmiFact Stationary'!$A$4:$A$390&amp;'EmiFact Stationary'!$D$4:$D$390,0),MATCH(AB$8,'EmiFact Stationary'!$E$2:$P$2,0)))</f>
        <v>1</v>
      </c>
      <c r="AC163" s="422">
        <f t="array" ref="AC163">IF($X163="Average value",AO163,INDEX('EmiFact Stationary'!$E$4:$P$390,MATCH($W163&amp;$V163&amp;$X163,'EmiFact Stationary'!$C$4:$C$390&amp;'EmiFact Stationary'!$A$4:$A$390&amp;'EmiFact Stationary'!$D$4:$D$390,0),MATCH(AC$8,'EmiFact Stationary'!$E$2:$P$2,0)))</f>
        <v>28</v>
      </c>
      <c r="AD163" s="422">
        <f t="array" ref="AD163">IF($X163="Average value",AP163,INDEX('EmiFact Stationary'!$E$4:$P$390,MATCH($W163&amp;$V163&amp;$X163,'EmiFact Stationary'!$C$4:$C$390&amp;'EmiFact Stationary'!$A$4:$A$390&amp;'EmiFact Stationary'!$D$4:$D$390,0),MATCH(AD$8,'EmiFact Stationary'!$E$2:$P$2,0)))</f>
        <v>55.55</v>
      </c>
      <c r="AE163" s="422">
        <f t="array" ref="AE163">IF($X163="Average value",AQ163,INDEX('EmiFact Stationary'!$E$4:$P$390,MATCH($W163&amp;$V163&amp;$X163,'EmiFact Stationary'!$C$4:$C$390&amp;'EmiFact Stationary'!$A$4:$A$390&amp;'EmiFact Stationary'!$D$4:$D$390,0),MATCH(AE$8,'EmiFact Stationary'!$E$2:$P$2,0)))</f>
        <v>1</v>
      </c>
      <c r="AF163" s="422" t="str">
        <f t="array" ref="AF163">IF($X163="Average value",AR163,INDEX('EmiFact Stationary'!$E$4:$P$390,MATCH($W163&amp;$V163&amp;$X163,'EmiFact Stationary'!$C$4:$C$390&amp;'EmiFact Stationary'!$A$4:$A$390&amp;'EmiFact Stationary'!$D$4:$D$390,0),MATCH(AF$8,'EmiFact Stationary'!$E$2:$P$2,0)))</f>
        <v>-</v>
      </c>
      <c r="AG163" s="422">
        <f t="array" ref="AG163">IF($X163="Average value",AS163,INDEX('EmiFact Stationary'!$E$4:$P$390,MATCH($W163&amp;$V163&amp;$X163,'EmiFact Stationary'!$C$4:$C$390&amp;'EmiFact Stationary'!$A$4:$A$390&amp;'EmiFact Stationary'!$D$4:$D$390,0),MATCH(AG$8,'EmiFact Stationary'!$E$2:$P$2,0)))</f>
        <v>0.1</v>
      </c>
      <c r="AH163" s="422">
        <f t="array" ref="AH163">IF($X163="Average value",AT163,INDEX('EmiFact Stationary'!$E$4:$P$390,MATCH($W163&amp;$V163&amp;$X163,'EmiFact Stationary'!$C$4:$C$390&amp;'EmiFact Stationary'!$A$4:$A$390&amp;'EmiFact Stationary'!$D$4:$D$390,0),MATCH(AH$8,'EmiFact Stationary'!$E$2:$P$2,0)))</f>
        <v>0.1</v>
      </c>
      <c r="AI163" s="422">
        <f t="array" ref="AI163">IF($X163="Average value",AU163,INDEX('EmiFact Stationary'!$E$4:$P$390,MATCH($W163&amp;$V163&amp;$X163,'EmiFact Stationary'!$C$4:$C$390&amp;'EmiFact Stationary'!$A$4:$A$390&amp;'EmiFact Stationary'!$D$4:$D$390,0),MATCH(AI$8,'EmiFact Stationary'!$E$2:$P$2,0)))</f>
        <v>0.1</v>
      </c>
      <c r="AJ163" s="423">
        <f t="array" ref="AJ163">IF($X163="Average value",AV163,INDEX('EmiFact Stationary'!$E$4:$P$390,MATCH($W163&amp;$V163&amp;$X163,'EmiFact Stationary'!$C$4:$C$390&amp;'EmiFact Stationary'!$A$4:$A$390&amp;'EmiFact Stationary'!$D$4:$D$390,0),MATCH(AJ$8,'EmiFact Stationary'!$E$2:$P$2,0)))</f>
        <v>4.0000000000000001E-3</v>
      </c>
      <c r="AK163" s="422">
        <f>IFERROR(AVERAGEIFS('EmiFact Stationary'!E$4:E$390,'EmiFact Stationary'!$C$4:$C$390,$W163,'EmiFact Stationary'!$A$4:$A$390,$V163),0)</f>
        <v>0.45333333333333331</v>
      </c>
      <c r="AL163" s="422">
        <f>IFERROR(AVERAGEIFS('EmiFact Stationary'!F$4:F$390,'EmiFact Stationary'!$C$4:$C$390,$W163,'EmiFact Stationary'!$A$4:$A$390,$V163),0)</f>
        <v>103</v>
      </c>
      <c r="AM163" s="422">
        <f>IFERROR(AVERAGEIFS('EmiFact Stationary'!G$4:G$390,'EmiFact Stationary'!$C$4:$C$390,$W163,'EmiFact Stationary'!$A$4:$A$390,$V163),0)</f>
        <v>32</v>
      </c>
      <c r="AN163" s="422">
        <f>IFERROR(AVERAGEIFS('EmiFact Stationary'!H$4:H$390,'EmiFact Stationary'!$C$4:$C$390,$W163,'EmiFact Stationary'!$A$4:$A$390,$V163),0)</f>
        <v>161</v>
      </c>
      <c r="AO163" s="422">
        <f>IFERROR(AVERAGEIFS('EmiFact Stationary'!I$4:I$390,'EmiFact Stationary'!$C$4:$C$390,$W163,'EmiFact Stationary'!$A$4:$A$390,$V163),0)</f>
        <v>38</v>
      </c>
      <c r="AP163" s="422">
        <f>IFERROR(AVERAGEIFS('EmiFact Stationary'!J$4:J$390,'EmiFact Stationary'!$C$4:$C$390,$W163,'EmiFact Stationary'!$A$4:$A$390,$V163),0)</f>
        <v>55.54999999999999</v>
      </c>
      <c r="AQ163" s="422">
        <f>IFERROR(AVERAGEIFS('EmiFact Stationary'!K$4:K$390,'EmiFact Stationary'!$C$4:$C$390,$W163,'EmiFact Stationary'!$A$4:$A$390,$V163),0)</f>
        <v>0.86</v>
      </c>
      <c r="AR163" s="422">
        <f>IFERROR(AVERAGEIFS('EmiFact Stationary'!L$4:L$390,'EmiFact Stationary'!$C$4:$C$390,$W163,'EmiFact Stationary'!$A$4:$A$390,$V163),0)</f>
        <v>0</v>
      </c>
      <c r="AS163" s="422">
        <f>IFERROR(AVERAGEIFS('EmiFact Stationary'!M$4:M$390,'EmiFact Stationary'!$C$4:$C$390,$W163,'EmiFact Stationary'!$A$4:$A$390,$V163),0)</f>
        <v>0.32</v>
      </c>
      <c r="AT163" s="422">
        <f>IFERROR(AVERAGEIFS('EmiFact Stationary'!N$4:N$390,'EmiFact Stationary'!$C$4:$C$390,$W163,'EmiFact Stationary'!$A$4:$A$390,$V163),0)</f>
        <v>0.12966666666666668</v>
      </c>
      <c r="AU163" s="422">
        <f>IFERROR(AVERAGEIFS('EmiFact Stationary'!O$4:O$390,'EmiFact Stationary'!$C$4:$C$390,$W163,'EmiFact Stationary'!$A$4:$A$390,$V163),0)</f>
        <v>0.12033333333333333</v>
      </c>
      <c r="AV163" s="423">
        <f>IFERROR(AVERAGEIFS('EmiFact Stationary'!P$4:P$390,'EmiFact Stationary'!$C$4:$C$390,$W163,'EmiFact Stationary'!$A$4:$A$390,$V163),0)</f>
        <v>4.0083333333333334E-3</v>
      </c>
      <c r="AW163" s="419">
        <f t="shared" si="11"/>
        <v>-216.15334166666668</v>
      </c>
    </row>
    <row r="164" spans="19:49" ht="12.75" customHeight="1">
      <c r="S164" s="307" t="s">
        <v>871</v>
      </c>
      <c r="U164" s="307" t="e">
        <f t="array" ref="U164">INDEX('EmiFact Stationary'!B150:B536,MATCH(Emis!V164&amp;Emis!W164&amp;Emis!X164,'EmiFact Stationary'!A150:A536&amp;'EmiFact Stationary'!C150:C536&amp;'EmiFact Stationary'!D150:D536,0))</f>
        <v>#N/A</v>
      </c>
      <c r="V164" s="3" t="s">
        <v>759</v>
      </c>
      <c r="W164" s="3" t="s">
        <v>728</v>
      </c>
      <c r="X164" s="3" t="s">
        <v>728</v>
      </c>
      <c r="Y164" s="425">
        <f t="array" ref="Y164">IF($X164="Average value",AK164,INDEX('EmiFact Stationary'!$E$4:$P$390,MATCH($W164&amp;$V164&amp;$X164,'EmiFact Stationary'!$C$4:$C$390&amp;'EmiFact Stationary'!$A$4:$A$390&amp;'EmiFact Stationary'!$D$4:$D$390,0),MATCH(Y$8,'EmiFact Stationary'!$E$2:$P$2,0)))</f>
        <v>11</v>
      </c>
      <c r="Z164" s="422">
        <f t="array" ref="Z164">IF($X164="Average value",AL164,INDEX('EmiFact Stationary'!$E$4:$P$390,MATCH($W164&amp;$V164&amp;$X164,'EmiFact Stationary'!$C$4:$C$390&amp;'EmiFact Stationary'!$A$4:$A$390&amp;'EmiFact Stationary'!$D$4:$D$390,0),MATCH(Z$8,'EmiFact Stationary'!$E$2:$P$2,0)))</f>
        <v>90</v>
      </c>
      <c r="AA164" s="422">
        <f t="array" ref="AA164">IF($X164="Average value",AM164,INDEX('EmiFact Stationary'!$E$4:$P$390,MATCH($W164&amp;$V164&amp;$X164,'EmiFact Stationary'!$C$4:$C$390&amp;'EmiFact Stationary'!$A$4:$A$390&amp;'EmiFact Stationary'!$D$4:$D$390,0),MATCH(AA$8,'EmiFact Stationary'!$E$2:$P$2,0)))</f>
        <v>141</v>
      </c>
      <c r="AB164" s="422">
        <f t="array" ref="AB164">IF($X164="Average value",AN164,INDEX('EmiFact Stationary'!$E$4:$P$390,MATCH($W164&amp;$V164&amp;$X164,'EmiFact Stationary'!$C$4:$C$390&amp;'EmiFact Stationary'!$A$4:$A$390&amp;'EmiFact Stationary'!$D$4:$D$390,0),MATCH(AB$8,'EmiFact Stationary'!$E$2:$P$2,0)))</f>
        <v>11</v>
      </c>
      <c r="AC164" s="422">
        <f t="array" ref="AC164">IF($X164="Average value",AO164,INDEX('EmiFact Stationary'!$E$4:$P$390,MATCH($W164&amp;$V164&amp;$X164,'EmiFact Stationary'!$C$4:$C$390&amp;'EmiFact Stationary'!$A$4:$A$390&amp;'EmiFact Stationary'!$D$4:$D$390,0),MATCH(AC$8,'EmiFact Stationary'!$E$2:$P$2,0)))</f>
        <v>240</v>
      </c>
      <c r="AD164" s="422">
        <f t="array" ref="AD164">IF($X164="Average value",AP164,INDEX('EmiFact Stationary'!$E$4:$P$390,MATCH($W164&amp;$V164&amp;$X164,'EmiFact Stationary'!$C$4:$C$390&amp;'EmiFact Stationary'!$A$4:$A$390&amp;'EmiFact Stationary'!$D$4:$D$390,0),MATCH(AD$8,'EmiFact Stationary'!$E$2:$P$2,0)))</f>
        <v>112</v>
      </c>
      <c r="AE164" s="422">
        <f t="array" ref="AE164">IF($X164="Average value",AQ164,INDEX('EmiFact Stationary'!$E$4:$P$390,MATCH($W164&amp;$V164&amp;$X164,'EmiFact Stationary'!$C$4:$C$390&amp;'EmiFact Stationary'!$A$4:$A$390&amp;'EmiFact Stationary'!$D$4:$D$390,0),MATCH(AE$8,'EmiFact Stationary'!$E$2:$P$2,0)))</f>
        <v>4</v>
      </c>
      <c r="AF164" s="422">
        <f t="array" ref="AF164">IF($X164="Average value",AR164,INDEX('EmiFact Stationary'!$E$4:$P$390,MATCH($W164&amp;$V164&amp;$X164,'EmiFact Stationary'!$C$4:$C$390&amp;'EmiFact Stationary'!$A$4:$A$390&amp;'EmiFact Stationary'!$D$4:$D$390,0),MATCH(AF$8,'EmiFact Stationary'!$E$2:$P$2,0)))</f>
        <v>37</v>
      </c>
      <c r="AG164" s="422">
        <f t="array" ref="AG164">IF($X164="Average value",AS164,INDEX('EmiFact Stationary'!$E$4:$P$390,MATCH($W164&amp;$V164&amp;$X164,'EmiFact Stationary'!$C$4:$C$390&amp;'EmiFact Stationary'!$A$4:$A$390&amp;'EmiFact Stationary'!$D$4:$D$390,0),MATCH(AG$8,'EmiFact Stationary'!$E$2:$P$2,0)))</f>
        <v>19</v>
      </c>
      <c r="AH164" s="422">
        <f t="array" ref="AH164">IF($X164="Average value",AT164,INDEX('EmiFact Stationary'!$E$4:$P$390,MATCH($W164&amp;$V164&amp;$X164,'EmiFact Stationary'!$C$4:$C$390&amp;'EmiFact Stationary'!$A$4:$A$390&amp;'EmiFact Stationary'!$D$4:$D$390,0),MATCH(AH$8,'EmiFact Stationary'!$E$2:$P$2,0)))</f>
        <v>13</v>
      </c>
      <c r="AI164" s="422">
        <f t="array" ref="AI164">IF($X164="Average value",AU164,INDEX('EmiFact Stationary'!$E$4:$P$390,MATCH($W164&amp;$V164&amp;$X164,'EmiFact Stationary'!$C$4:$C$390&amp;'EmiFact Stationary'!$A$4:$A$390&amp;'EmiFact Stationary'!$D$4:$D$390,0),MATCH(AI$8,'EmiFact Stationary'!$E$2:$P$2,0)))</f>
        <v>10</v>
      </c>
      <c r="AJ164" s="423">
        <f t="array" ref="AJ164">IF($X164="Average value",AV164,INDEX('EmiFact Stationary'!$E$4:$P$390,MATCH($W164&amp;$V164&amp;$X164,'EmiFact Stationary'!$C$4:$C$390&amp;'EmiFact Stationary'!$A$4:$A$390&amp;'EmiFact Stationary'!$D$4:$D$390,0),MATCH(AJ$8,'EmiFact Stationary'!$E$2:$P$2,0)))</f>
        <v>2.8</v>
      </c>
      <c r="AK164" s="422">
        <f>IFERROR(AVERAGEIFS('EmiFact Stationary'!E$4:E$390,'EmiFact Stationary'!$C$4:$C$390,$W164,'EmiFact Stationary'!$A$4:$A$390,$V164),0)</f>
        <v>11</v>
      </c>
      <c r="AL164" s="422">
        <f>IFERROR(AVERAGEIFS('EmiFact Stationary'!F$4:F$390,'EmiFact Stationary'!$C$4:$C$390,$W164,'EmiFact Stationary'!$A$4:$A$390,$V164),0)</f>
        <v>90</v>
      </c>
      <c r="AM164" s="422">
        <f>IFERROR(AVERAGEIFS('EmiFact Stationary'!G$4:G$390,'EmiFact Stationary'!$C$4:$C$390,$W164,'EmiFact Stationary'!$A$4:$A$390,$V164),0)</f>
        <v>141</v>
      </c>
      <c r="AN164" s="422">
        <f>IFERROR(AVERAGEIFS('EmiFact Stationary'!H$4:H$390,'EmiFact Stationary'!$C$4:$C$390,$W164,'EmiFact Stationary'!$A$4:$A$390,$V164),0)</f>
        <v>11</v>
      </c>
      <c r="AO164" s="422">
        <f>IFERROR(AVERAGEIFS('EmiFact Stationary'!I$4:I$390,'EmiFact Stationary'!$C$4:$C$390,$W164,'EmiFact Stationary'!$A$4:$A$390,$V164),0)</f>
        <v>240</v>
      </c>
      <c r="AP164" s="422">
        <f>IFERROR(AVERAGEIFS('EmiFact Stationary'!J$4:J$390,'EmiFact Stationary'!$C$4:$C$390,$W164,'EmiFact Stationary'!$A$4:$A$390,$V164),0)</f>
        <v>112</v>
      </c>
      <c r="AQ164" s="422">
        <f>IFERROR(AVERAGEIFS('EmiFact Stationary'!K$4:K$390,'EmiFact Stationary'!$C$4:$C$390,$W164,'EmiFact Stationary'!$A$4:$A$390,$V164),0)</f>
        <v>4</v>
      </c>
      <c r="AR164" s="422">
        <f>IFERROR(AVERAGEIFS('EmiFact Stationary'!L$4:L$390,'EmiFact Stationary'!$C$4:$C$390,$W164,'EmiFact Stationary'!$A$4:$A$390,$V164),0)</f>
        <v>37</v>
      </c>
      <c r="AS164" s="422">
        <f>IFERROR(AVERAGEIFS('EmiFact Stationary'!M$4:M$390,'EmiFact Stationary'!$C$4:$C$390,$W164,'EmiFact Stationary'!$A$4:$A$390,$V164),0)</f>
        <v>19</v>
      </c>
      <c r="AT164" s="422">
        <f>IFERROR(AVERAGEIFS('EmiFact Stationary'!N$4:N$390,'EmiFact Stationary'!$C$4:$C$390,$W164,'EmiFact Stationary'!$A$4:$A$390,$V164),0)</f>
        <v>13</v>
      </c>
      <c r="AU164" s="422">
        <f>IFERROR(AVERAGEIFS('EmiFact Stationary'!O$4:O$390,'EmiFact Stationary'!$C$4:$C$390,$W164,'EmiFact Stationary'!$A$4:$A$390,$V164),0)</f>
        <v>10</v>
      </c>
      <c r="AV164" s="423">
        <f>IFERROR(AVERAGEIFS('EmiFact Stationary'!P$4:P$390,'EmiFact Stationary'!$C$4:$C$390,$W164,'EmiFact Stationary'!$A$4:$A$390,$V164),0)</f>
        <v>2.8</v>
      </c>
      <c r="AW164" s="419">
        <f t="shared" si="11"/>
        <v>0</v>
      </c>
    </row>
    <row r="165" spans="19:49" ht="12.75" customHeight="1">
      <c r="S165" s="307" t="s">
        <v>871</v>
      </c>
      <c r="U165" s="307" t="e">
        <f t="array" ref="U165">INDEX('EmiFact Stationary'!B151:B537,MATCH(Emis!V165&amp;Emis!W165&amp;Emis!X165,'EmiFact Stationary'!A151:A537&amp;'EmiFact Stationary'!C151:C537&amp;'EmiFact Stationary'!D151:D537,0))</f>
        <v>#N/A</v>
      </c>
      <c r="V165" s="3" t="s">
        <v>761</v>
      </c>
      <c r="W165" s="3" t="s">
        <v>728</v>
      </c>
      <c r="X165" s="3" t="s">
        <v>728</v>
      </c>
      <c r="Y165" s="425">
        <f t="array" ref="Y165">IF($X165="Average value",AK165,INDEX('EmiFact Stationary'!$E$4:$P$390,MATCH($W165&amp;$V165&amp;$X165,'EmiFact Stationary'!$C$4:$C$390&amp;'EmiFact Stationary'!$A$4:$A$390&amp;'EmiFact Stationary'!$D$4:$D$390,0),MATCH(Y$8,'EmiFact Stationary'!$E$2:$P$2,0)))</f>
        <v>14</v>
      </c>
      <c r="Z165" s="422">
        <f t="array" ref="Z165">IF($X165="Average value",AL165,INDEX('EmiFact Stationary'!$E$4:$P$390,MATCH($W165&amp;$V165&amp;$X165,'EmiFact Stationary'!$C$4:$C$390&amp;'EmiFact Stationary'!$A$4:$A$390&amp;'EmiFact Stationary'!$D$4:$D$390,0),MATCH(Z$8,'EmiFact Stationary'!$E$2:$P$2,0)))</f>
        <v>164</v>
      </c>
      <c r="AA165" s="422">
        <f t="array" ref="AA165">IF($X165="Average value",AM165,INDEX('EmiFact Stationary'!$E$4:$P$390,MATCH($W165&amp;$V165&amp;$X165,'EmiFact Stationary'!$C$4:$C$390&amp;'EmiFact Stationary'!$A$4:$A$390&amp;'EmiFact Stationary'!$D$4:$D$390,0),MATCH(AA$8,'EmiFact Stationary'!$E$2:$P$2,0)))</f>
        <v>0.56000000000000005</v>
      </c>
      <c r="AB165" s="422">
        <f t="array" ref="AB165">IF($X165="Average value",AN165,INDEX('EmiFact Stationary'!$E$4:$P$390,MATCH($W165&amp;$V165&amp;$X165,'EmiFact Stationary'!$C$4:$C$390&amp;'EmiFact Stationary'!$A$4:$A$390&amp;'EmiFact Stationary'!$D$4:$D$390,0),MATCH(AB$8,'EmiFact Stationary'!$E$2:$P$2,0)))</f>
        <v>30</v>
      </c>
      <c r="AC165" s="422">
        <f t="array" ref="AC165">IF($X165="Average value",AO165,INDEX('EmiFact Stationary'!$E$4:$P$390,MATCH($W165&amp;$V165&amp;$X165,'EmiFact Stationary'!$C$4:$C$390&amp;'EmiFact Stationary'!$A$4:$A$390&amp;'EmiFact Stationary'!$D$4:$D$390,0),MATCH(AC$8,'EmiFact Stationary'!$E$2:$P$2,0)))</f>
        <v>10</v>
      </c>
      <c r="AD165" s="422" t="str">
        <f t="array" ref="AD165">IF($X165="Average value",AP165,INDEX('EmiFact Stationary'!$E$4:$P$390,MATCH($W165&amp;$V165&amp;$X165,'EmiFact Stationary'!$C$4:$C$390&amp;'EmiFact Stationary'!$A$4:$A$390&amp;'EmiFact Stationary'!$D$4:$D$390,0),MATCH(AD$8,'EmiFact Stationary'!$E$2:$P$2,0)))</f>
        <v>63.3 + 42.5</v>
      </c>
      <c r="AE165" s="422">
        <f t="array" ref="AE165">IF($X165="Average value",AQ165,INDEX('EmiFact Stationary'!$E$4:$P$390,MATCH($W165&amp;$V165&amp;$X165,'EmiFact Stationary'!$C$4:$C$390&amp;'EmiFact Stationary'!$A$4:$A$390&amp;'EmiFact Stationary'!$D$4:$D$390,0),MATCH(AE$8,'EmiFact Stationary'!$E$2:$P$2,0)))</f>
        <v>4</v>
      </c>
      <c r="AF165" s="422" t="str">
        <f t="array" ref="AF165">IF($X165="Average value",AR165,INDEX('EmiFact Stationary'!$E$4:$P$390,MATCH($W165&amp;$V165&amp;$X165,'EmiFact Stationary'!$C$4:$C$390&amp;'EmiFact Stationary'!$A$4:$A$390&amp;'EmiFact Stationary'!$D$4:$D$390,0),MATCH(AF$8,'EmiFact Stationary'!$E$2:$P$2,0)))</f>
        <v>-</v>
      </c>
      <c r="AG165" s="422">
        <f t="array" ref="AG165">IF($X165="Average value",AS165,INDEX('EmiFact Stationary'!$E$4:$P$390,MATCH($W165&amp;$V165&amp;$X165,'EmiFact Stationary'!$C$4:$C$390&amp;'EmiFact Stationary'!$A$4:$A$390&amp;'EmiFact Stationary'!$D$4:$D$390,0),MATCH(AG$8,'EmiFact Stationary'!$E$2:$P$2,0)))</f>
        <v>4.2</v>
      </c>
      <c r="AH165" s="422">
        <f t="array" ref="AH165">IF($X165="Average value",AT165,INDEX('EmiFact Stationary'!$E$4:$P$390,MATCH($W165&amp;$V165&amp;$X165,'EmiFact Stationary'!$C$4:$C$390&amp;'EmiFact Stationary'!$A$4:$A$390&amp;'EmiFact Stationary'!$D$4:$D$390,0),MATCH(AH$8,'EmiFact Stationary'!$E$2:$P$2,0)))</f>
        <v>3.2</v>
      </c>
      <c r="AI165" s="422">
        <f t="array" ref="AI165">IF($X165="Average value",AU165,INDEX('EmiFact Stationary'!$E$4:$P$390,MATCH($W165&amp;$V165&amp;$X165,'EmiFact Stationary'!$C$4:$C$390&amp;'EmiFact Stationary'!$A$4:$A$390&amp;'EmiFact Stationary'!$D$4:$D$390,0),MATCH(AI$8,'EmiFact Stationary'!$E$2:$P$2,0)))</f>
        <v>2.1</v>
      </c>
      <c r="AJ165" s="423">
        <f t="array" ref="AJ165">IF($X165="Average value",AV165,INDEX('EmiFact Stationary'!$E$4:$P$390,MATCH($W165&amp;$V165&amp;$X165,'EmiFact Stationary'!$C$4:$C$390&amp;'EmiFact Stationary'!$A$4:$A$390&amp;'EmiFact Stationary'!$D$4:$D$390,0),MATCH(AJ$8,'EmiFact Stationary'!$E$2:$P$2,0)))</f>
        <v>7.3499999999999996E-2</v>
      </c>
      <c r="AK165" s="422">
        <f>IFERROR(AVERAGEIFS('EmiFact Stationary'!E$4:E$390,'EmiFact Stationary'!$C$4:$C$390,$W165,'EmiFact Stationary'!$A$4:$A$390,$V165),0)</f>
        <v>14</v>
      </c>
      <c r="AL165" s="422">
        <f>IFERROR(AVERAGEIFS('EmiFact Stationary'!F$4:F$390,'EmiFact Stationary'!$C$4:$C$390,$W165,'EmiFact Stationary'!$A$4:$A$390,$V165),0)</f>
        <v>164</v>
      </c>
      <c r="AM165" s="422">
        <f>IFERROR(AVERAGEIFS('EmiFact Stationary'!G$4:G$390,'EmiFact Stationary'!$C$4:$C$390,$W165,'EmiFact Stationary'!$A$4:$A$390,$V165),0)</f>
        <v>0.56000000000000005</v>
      </c>
      <c r="AN165" s="422">
        <f>IFERROR(AVERAGEIFS('EmiFact Stationary'!H$4:H$390,'EmiFact Stationary'!$C$4:$C$390,$W165,'EmiFact Stationary'!$A$4:$A$390,$V165),0)</f>
        <v>30</v>
      </c>
      <c r="AO165" s="422">
        <f>IFERROR(AVERAGEIFS('EmiFact Stationary'!I$4:I$390,'EmiFact Stationary'!$C$4:$C$390,$W165,'EmiFact Stationary'!$A$4:$A$390,$V165),0)</f>
        <v>10</v>
      </c>
      <c r="AP165" s="422">
        <f>IFERROR(AVERAGEIFS('EmiFact Stationary'!J$4:J$390,'EmiFact Stationary'!$C$4:$C$390,$W165,'EmiFact Stationary'!$A$4:$A$390,$V165),0)</f>
        <v>0</v>
      </c>
      <c r="AQ165" s="422">
        <f>IFERROR(AVERAGEIFS('EmiFact Stationary'!K$4:K$390,'EmiFact Stationary'!$C$4:$C$390,$W165,'EmiFact Stationary'!$A$4:$A$390,$V165),0)</f>
        <v>4</v>
      </c>
      <c r="AR165" s="422">
        <f>IFERROR(AVERAGEIFS('EmiFact Stationary'!L$4:L$390,'EmiFact Stationary'!$C$4:$C$390,$W165,'EmiFact Stationary'!$A$4:$A$390,$V165),0)</f>
        <v>0</v>
      </c>
      <c r="AS165" s="422">
        <f>IFERROR(AVERAGEIFS('EmiFact Stationary'!M$4:M$390,'EmiFact Stationary'!$C$4:$C$390,$W165,'EmiFact Stationary'!$A$4:$A$390,$V165),0)</f>
        <v>4.2</v>
      </c>
      <c r="AT165" s="422">
        <f>IFERROR(AVERAGEIFS('EmiFact Stationary'!N$4:N$390,'EmiFact Stationary'!$C$4:$C$390,$W165,'EmiFact Stationary'!$A$4:$A$390,$V165),0)</f>
        <v>3.2</v>
      </c>
      <c r="AU165" s="422">
        <f>IFERROR(AVERAGEIFS('EmiFact Stationary'!O$4:O$390,'EmiFact Stationary'!$C$4:$C$390,$W165,'EmiFact Stationary'!$A$4:$A$390,$V165),0)</f>
        <v>2.1</v>
      </c>
      <c r="AV165" s="423">
        <f>IFERROR(AVERAGEIFS('EmiFact Stationary'!P$4:P$390,'EmiFact Stationary'!$C$4:$C$390,$W165,'EmiFact Stationary'!$A$4:$A$390,$V165),0)</f>
        <v>7.3499999999999996E-2</v>
      </c>
      <c r="AW165" s="419">
        <f t="shared" si="11"/>
        <v>0</v>
      </c>
    </row>
    <row r="166" spans="19:49" ht="12.75" customHeight="1">
      <c r="S166" s="307" t="s">
        <v>871</v>
      </c>
      <c r="U166" s="307">
        <f t="array" ref="U166">INDEX('EmiFact Stationary'!B152:B538,MATCH(Emis!V166&amp;Emis!W166&amp;Emis!X166,'EmiFact Stationary'!A152:A538&amp;'EmiFact Stationary'!C152:C538&amp;'EmiFact Stationary'!D152:D538,0))</f>
        <v>32000</v>
      </c>
      <c r="V166" s="3" t="s">
        <v>765</v>
      </c>
      <c r="W166" s="3" t="s">
        <v>728</v>
      </c>
      <c r="X166" s="3" t="s">
        <v>728</v>
      </c>
      <c r="Y166" s="425">
        <f t="array" ref="Y166">IF($X166="Average value",AK166,INDEX('EmiFact Stationary'!$E$4:$P$390,MATCH($W166&amp;$V166&amp;$X166,'EmiFact Stationary'!$C$4:$C$390&amp;'EmiFact Stationary'!$A$4:$A$390&amp;'EmiFact Stationary'!$D$4:$D$390,0),MATCH(Y$8,'EmiFact Stationary'!$E$2:$P$2,0)))</f>
        <v>344</v>
      </c>
      <c r="Z166" s="422">
        <f t="array" ref="Z166">IF($X166="Average value",AL166,INDEX('EmiFact Stationary'!$E$4:$P$390,MATCH($W166&amp;$V166&amp;$X166,'EmiFact Stationary'!$C$4:$C$390&amp;'EmiFact Stationary'!$A$4:$A$390&amp;'EmiFact Stationary'!$D$4:$D$390,0),MATCH(Z$8,'EmiFact Stationary'!$E$2:$P$2,0)))</f>
        <v>129</v>
      </c>
      <c r="AA166" s="422">
        <f t="array" ref="AA166">IF($X166="Average value",AM166,INDEX('EmiFact Stationary'!$E$4:$P$390,MATCH($W166&amp;$V166&amp;$X166,'EmiFact Stationary'!$C$4:$C$390&amp;'EmiFact Stationary'!$A$4:$A$390&amp;'EmiFact Stationary'!$D$4:$D$390,0),MATCH(AA$8,'EmiFact Stationary'!$E$2:$P$2,0)))</f>
        <v>0.8</v>
      </c>
      <c r="AB166" s="422">
        <f t="array" ref="AB166">IF($X166="Average value",AN166,INDEX('EmiFact Stationary'!$E$4:$P$390,MATCH($W166&amp;$V166&amp;$X166,'EmiFact Stationary'!$C$4:$C$390&amp;'EmiFact Stationary'!$A$4:$A$390&amp;'EmiFact Stationary'!$D$4:$D$390,0),MATCH(AB$8,'EmiFact Stationary'!$E$2:$P$2,0)))</f>
        <v>1.3</v>
      </c>
      <c r="AC166" s="422">
        <f t="array" ref="AC166">IF($X166="Average value",AO166,INDEX('EmiFact Stationary'!$E$4:$P$390,MATCH($W166&amp;$V166&amp;$X166,'EmiFact Stationary'!$C$4:$C$390&amp;'EmiFact Stationary'!$A$4:$A$390&amp;'EmiFact Stationary'!$D$4:$D$390,0),MATCH(AC$8,'EmiFact Stationary'!$E$2:$P$2,0)))</f>
        <v>2.8</v>
      </c>
      <c r="AD166" s="422">
        <f t="array" ref="AD166">IF($X166="Average value",AP166,INDEX('EmiFact Stationary'!$E$4:$P$390,MATCH($W166&amp;$V166&amp;$X166,'EmiFact Stationary'!$C$4:$C$390&amp;'EmiFact Stationary'!$A$4:$A$390&amp;'EmiFact Stationary'!$D$4:$D$390,0),MATCH(AD$8,'EmiFact Stationary'!$E$2:$P$2,0)))</f>
        <v>79.42</v>
      </c>
      <c r="AE166" s="422">
        <f t="array" ref="AE166">IF($X166="Average value",AQ166,INDEX('EmiFact Stationary'!$E$4:$P$390,MATCH($W166&amp;$V166&amp;$X166,'EmiFact Stationary'!$C$4:$C$390&amp;'EmiFact Stationary'!$A$4:$A$390&amp;'EmiFact Stationary'!$D$4:$D$390,0),MATCH(AE$8,'EmiFact Stationary'!$E$2:$P$2,0)))</f>
        <v>5</v>
      </c>
      <c r="AF166" s="422" t="str">
        <f t="array" ref="AF166">IF($X166="Average value",AR166,INDEX('EmiFact Stationary'!$E$4:$P$390,MATCH($W166&amp;$V166&amp;$X166,'EmiFact Stationary'!$C$4:$C$390&amp;'EmiFact Stationary'!$A$4:$A$390&amp;'EmiFact Stationary'!$D$4:$D$390,0),MATCH(AF$8,'EmiFact Stationary'!$E$2:$P$2,0)))</f>
        <v>-</v>
      </c>
      <c r="AG166" s="422">
        <f t="array" ref="AG166">IF($X166="Average value",AS166,INDEX('EmiFact Stationary'!$E$4:$P$390,MATCH($W166&amp;$V166&amp;$X166,'EmiFact Stationary'!$C$4:$C$390&amp;'EmiFact Stationary'!$A$4:$A$390&amp;'EmiFact Stationary'!$D$4:$D$390,0),MATCH(AG$8,'EmiFact Stationary'!$E$2:$P$2,0)))</f>
        <v>9.5</v>
      </c>
      <c r="AH166" s="422">
        <f t="array" ref="AH166">IF($X166="Average value",AT166,INDEX('EmiFact Stationary'!$E$4:$P$390,MATCH($W166&amp;$V166&amp;$X166,'EmiFact Stationary'!$C$4:$C$390&amp;'EmiFact Stationary'!$A$4:$A$390&amp;'EmiFact Stationary'!$D$4:$D$390,0),MATCH(AH$8,'EmiFact Stationary'!$E$2:$P$2,0)))</f>
        <v>7.1</v>
      </c>
      <c r="AI166" s="422">
        <f t="array" ref="AI166">IF($X166="Average value",AU166,INDEX('EmiFact Stationary'!$E$4:$P$390,MATCH($W166&amp;$V166&amp;$X166,'EmiFact Stationary'!$C$4:$C$390&amp;'EmiFact Stationary'!$A$4:$A$390&amp;'EmiFact Stationary'!$D$4:$D$390,0),MATCH(AI$8,'EmiFact Stationary'!$E$2:$P$2,0)))</f>
        <v>4.8</v>
      </c>
      <c r="AJ166" s="423">
        <f t="array" ref="AJ166">IF($X166="Average value",AV166,INDEX('EmiFact Stationary'!$E$4:$P$390,MATCH($W166&amp;$V166&amp;$X166,'EmiFact Stationary'!$C$4:$C$390&amp;'EmiFact Stationary'!$A$4:$A$390&amp;'EmiFact Stationary'!$D$4:$D$390,0),MATCH(AJ$8,'EmiFact Stationary'!$E$2:$P$2,0)))</f>
        <v>2.6880000000000002</v>
      </c>
      <c r="AK166" s="422">
        <f>IFERROR(AVERAGEIFS('EmiFact Stationary'!E$4:E$390,'EmiFact Stationary'!$C$4:$C$390,$W166,'EmiFact Stationary'!$A$4:$A$390,$V166),0)</f>
        <v>344</v>
      </c>
      <c r="AL166" s="422">
        <f>IFERROR(AVERAGEIFS('EmiFact Stationary'!F$4:F$390,'EmiFact Stationary'!$C$4:$C$390,$W166,'EmiFact Stationary'!$A$4:$A$390,$V166),0)</f>
        <v>129</v>
      </c>
      <c r="AM166" s="422">
        <f>IFERROR(AVERAGEIFS('EmiFact Stationary'!G$4:G$390,'EmiFact Stationary'!$C$4:$C$390,$W166,'EmiFact Stationary'!$A$4:$A$390,$V166),0)</f>
        <v>12.9</v>
      </c>
      <c r="AN166" s="422">
        <f>IFERROR(AVERAGEIFS('EmiFact Stationary'!H$4:H$390,'EmiFact Stationary'!$C$4:$C$390,$W166,'EmiFact Stationary'!$A$4:$A$390,$V166),0)</f>
        <v>2.65</v>
      </c>
      <c r="AO166" s="422">
        <f>IFERROR(AVERAGEIFS('EmiFact Stationary'!I$4:I$390,'EmiFact Stationary'!$C$4:$C$390,$W166,'EmiFact Stationary'!$A$4:$A$390,$V166),0)</f>
        <v>66.400000000000006</v>
      </c>
      <c r="AP166" s="422">
        <f>IFERROR(AVERAGEIFS('EmiFact Stationary'!J$4:J$390,'EmiFact Stationary'!$C$4:$C$390,$W166,'EmiFact Stationary'!$A$4:$A$390,$V166),0)</f>
        <v>79.42</v>
      </c>
      <c r="AQ166" s="422">
        <f>IFERROR(AVERAGEIFS('EmiFact Stationary'!K$4:K$390,'EmiFact Stationary'!$C$4:$C$390,$W166,'EmiFact Stationary'!$A$4:$A$390,$V166),0)</f>
        <v>2.8</v>
      </c>
      <c r="AR166" s="422">
        <f>IFERROR(AVERAGEIFS('EmiFact Stationary'!L$4:L$390,'EmiFact Stationary'!$C$4:$C$390,$W166,'EmiFact Stationary'!$A$4:$A$390,$V166),0)</f>
        <v>0</v>
      </c>
      <c r="AS166" s="422">
        <f>IFERROR(AVERAGEIFS('EmiFact Stationary'!M$4:M$390,'EmiFact Stationary'!$C$4:$C$390,$W166,'EmiFact Stationary'!$A$4:$A$390,$V166),0)</f>
        <v>9.5</v>
      </c>
      <c r="AT166" s="422">
        <f>IFERROR(AVERAGEIFS('EmiFact Stationary'!N$4:N$390,'EmiFact Stationary'!$C$4:$C$390,$W166,'EmiFact Stationary'!$A$4:$A$390,$V166),0)</f>
        <v>7.1</v>
      </c>
      <c r="AU166" s="422">
        <f>IFERROR(AVERAGEIFS('EmiFact Stationary'!O$4:O$390,'EmiFact Stationary'!$C$4:$C$390,$W166,'EmiFact Stationary'!$A$4:$A$390,$V166),0)</f>
        <v>4.8</v>
      </c>
      <c r="AV166" s="423">
        <f>IFERROR(AVERAGEIFS('EmiFact Stationary'!P$4:P$390,'EmiFact Stationary'!$C$4:$C$390,$W166,'EmiFact Stationary'!$A$4:$A$390,$V166),0)</f>
        <v>2.6880000000000002</v>
      </c>
      <c r="AW166" s="419">
        <f t="shared" si="11"/>
        <v>-74.849999999999795</v>
      </c>
    </row>
    <row r="167" spans="19:49" ht="12.75" customHeight="1">
      <c r="S167" s="307" t="s">
        <v>871</v>
      </c>
      <c r="U167" s="307">
        <f t="array" ref="U167">INDEX('EmiFact Stationary'!B153:B539,MATCH(Emis!V167&amp;Emis!W167&amp;Emis!X167,'EmiFact Stationary'!A153:A539&amp;'EmiFact Stationary'!C153:C539&amp;'EmiFact Stationary'!D153:D539,0))</f>
        <v>32000</v>
      </c>
      <c r="V167" s="3" t="s">
        <v>769</v>
      </c>
      <c r="W167" s="3" t="s">
        <v>728</v>
      </c>
      <c r="X167" s="3" t="s">
        <v>728</v>
      </c>
      <c r="Y167" s="425">
        <f t="array" ref="Y167">IF($X167="Average value",AK167,INDEX('EmiFact Stationary'!$E$4:$P$390,MATCH($W167&amp;$V167&amp;$X167,'EmiFact Stationary'!$C$4:$C$390&amp;'EmiFact Stationary'!$A$4:$A$390&amp;'EmiFact Stationary'!$D$4:$D$390,0),MATCH(Y$8,'EmiFact Stationary'!$E$2:$P$2,0)))</f>
        <v>6.7</v>
      </c>
      <c r="Z167" s="422">
        <f t="array" ref="Z167">IF($X167="Average value",AL167,INDEX('EmiFact Stationary'!$E$4:$P$390,MATCH($W167&amp;$V167&amp;$X167,'EmiFact Stationary'!$C$4:$C$390&amp;'EmiFact Stationary'!$A$4:$A$390&amp;'EmiFact Stationary'!$D$4:$D$390,0),MATCH(Z$8,'EmiFact Stationary'!$E$2:$P$2,0)))</f>
        <v>130</v>
      </c>
      <c r="AA167" s="422">
        <f t="array" ref="AA167">IF($X167="Average value",AM167,INDEX('EmiFact Stationary'!$E$4:$P$390,MATCH($W167&amp;$V167&amp;$X167,'EmiFact Stationary'!$C$4:$C$390&amp;'EmiFact Stationary'!$A$4:$A$390&amp;'EmiFact Stationary'!$D$4:$D$390,0),MATCH(AA$8,'EmiFact Stationary'!$E$2:$P$2,0)))</f>
        <v>0.8</v>
      </c>
      <c r="AB167" s="422">
        <f t="array" ref="AB167">IF($X167="Average value",AN167,INDEX('EmiFact Stationary'!$E$4:$P$390,MATCH($W167&amp;$V167&amp;$X167,'EmiFact Stationary'!$C$4:$C$390&amp;'EmiFact Stationary'!$A$4:$A$390&amp;'EmiFact Stationary'!$D$4:$D$390,0),MATCH(AB$8,'EmiFact Stationary'!$E$2:$P$2,0)))</f>
        <v>0.2</v>
      </c>
      <c r="AC167" s="422">
        <f t="array" ref="AC167">IF($X167="Average value",AO167,INDEX('EmiFact Stationary'!$E$4:$P$390,MATCH($W167&amp;$V167&amp;$X167,'EmiFact Stationary'!$C$4:$C$390&amp;'EmiFact Stationary'!$A$4:$A$390&amp;'EmiFact Stationary'!$D$4:$D$390,0),MATCH(AC$8,'EmiFact Stationary'!$E$2:$P$2,0)))</f>
        <v>66</v>
      </c>
      <c r="AD167" s="422">
        <f t="array" ref="AD167">IF($X167="Average value",AP167,INDEX('EmiFact Stationary'!$E$4:$P$390,MATCH($W167&amp;$V167&amp;$X167,'EmiFact Stationary'!$C$4:$C$390&amp;'EmiFact Stationary'!$A$4:$A$390&amp;'EmiFact Stationary'!$D$4:$D$390,0),MATCH(AD$8,'EmiFact Stationary'!$E$2:$P$2,0)))</f>
        <v>74.099999999999994</v>
      </c>
      <c r="AE167" s="422">
        <f t="array" ref="AE167">IF($X167="Average value",AQ167,INDEX('EmiFact Stationary'!$E$4:$P$390,MATCH($W167&amp;$V167&amp;$X167,'EmiFact Stationary'!$C$4:$C$390&amp;'EmiFact Stationary'!$A$4:$A$390&amp;'EmiFact Stationary'!$D$4:$D$390,0),MATCH(AE$8,'EmiFact Stationary'!$E$2:$P$2,0)))</f>
        <v>0.4</v>
      </c>
      <c r="AF167" s="422" t="str">
        <f t="array" ref="AF167">IF($X167="Average value",AR167,INDEX('EmiFact Stationary'!$E$4:$P$390,MATCH($W167&amp;$V167&amp;$X167,'EmiFact Stationary'!$C$4:$C$390&amp;'EmiFact Stationary'!$A$4:$A$390&amp;'EmiFact Stationary'!$D$4:$D$390,0),MATCH(AF$8,'EmiFact Stationary'!$E$2:$P$2,0)))</f>
        <v>-</v>
      </c>
      <c r="AG167" s="422">
        <f t="array" ref="AG167">IF($X167="Average value",AS167,INDEX('EmiFact Stationary'!$E$4:$P$390,MATCH($W167&amp;$V167&amp;$X167,'EmiFact Stationary'!$C$4:$C$390&amp;'EmiFact Stationary'!$A$4:$A$390&amp;'EmiFact Stationary'!$D$4:$D$390,0),MATCH(AG$8,'EmiFact Stationary'!$E$2:$P$2,0)))</f>
        <v>5</v>
      </c>
      <c r="AH167" s="422">
        <f t="array" ref="AH167">IF($X167="Average value",AT167,INDEX('EmiFact Stationary'!$E$4:$P$390,MATCH($W167&amp;$V167&amp;$X167,'EmiFact Stationary'!$C$4:$C$390&amp;'EmiFact Stationary'!$A$4:$A$390&amp;'EmiFact Stationary'!$D$4:$D$390,0),MATCH(AH$8,'EmiFact Stationary'!$E$2:$P$2,0)))</f>
        <v>5</v>
      </c>
      <c r="AI167" s="422">
        <f t="array" ref="AI167">IF($X167="Average value",AU167,INDEX('EmiFact Stationary'!$E$4:$P$390,MATCH($W167&amp;$V167&amp;$X167,'EmiFact Stationary'!$C$4:$C$390&amp;'EmiFact Stationary'!$A$4:$A$390&amp;'EmiFact Stationary'!$D$4:$D$390,0),MATCH(AI$8,'EmiFact Stationary'!$E$2:$P$2,0)))</f>
        <v>5</v>
      </c>
      <c r="AJ167" s="423">
        <f t="array" ref="AJ167">IF($X167="Average value",AV167,INDEX('EmiFact Stationary'!$E$4:$P$390,MATCH($W167&amp;$V167&amp;$X167,'EmiFact Stationary'!$C$4:$C$390&amp;'EmiFact Stationary'!$A$4:$A$390&amp;'EmiFact Stationary'!$D$4:$D$390,0),MATCH(AJ$8,'EmiFact Stationary'!$E$2:$P$2,0)))</f>
        <v>2.8</v>
      </c>
      <c r="AK167" s="422">
        <f>IFERROR(AVERAGEIFS('EmiFact Stationary'!E$4:E$390,'EmiFact Stationary'!$C$4:$C$390,$W167,'EmiFact Stationary'!$A$4:$A$390,$V167),0)</f>
        <v>6.7</v>
      </c>
      <c r="AL167" s="422">
        <f>IFERROR(AVERAGEIFS('EmiFact Stationary'!F$4:F$390,'EmiFact Stationary'!$C$4:$C$390,$W167,'EmiFact Stationary'!$A$4:$A$390,$V167),0)</f>
        <v>400.66666666666669</v>
      </c>
      <c r="AM167" s="422">
        <f>IFERROR(AVERAGEIFS('EmiFact Stationary'!G$4:G$390,'EmiFact Stationary'!$C$4:$C$390,$W167,'EmiFact Stationary'!$A$4:$A$390,$V167),0)</f>
        <v>12.9</v>
      </c>
      <c r="AN167" s="422">
        <f>IFERROR(AVERAGEIFS('EmiFact Stationary'!H$4:H$390,'EmiFact Stationary'!$C$4:$C$390,$W167,'EmiFact Stationary'!$A$4:$A$390,$V167),0)</f>
        <v>8.1333333333333329</v>
      </c>
      <c r="AO167" s="422">
        <f>IFERROR(AVERAGEIFS('EmiFact Stationary'!I$4:I$390,'EmiFact Stationary'!$C$4:$C$390,$W167,'EmiFact Stationary'!$A$4:$A$390,$V167),0)</f>
        <v>87.333333333333329</v>
      </c>
      <c r="AP167" s="422">
        <f>IFERROR(AVERAGEIFS('EmiFact Stationary'!J$4:J$390,'EmiFact Stationary'!$C$4:$C$390,$W167,'EmiFact Stationary'!$A$4:$A$390,$V167),0)</f>
        <v>74.099999999999994</v>
      </c>
      <c r="AQ167" s="422">
        <f>IFERROR(AVERAGEIFS('EmiFact Stationary'!K$4:K$390,'EmiFact Stationary'!$C$4:$C$390,$W167,'EmiFact Stationary'!$A$4:$A$390,$V167),0)</f>
        <v>0.96666666666666679</v>
      </c>
      <c r="AR167" s="422">
        <f>IFERROR(AVERAGEIFS('EmiFact Stationary'!L$4:L$390,'EmiFact Stationary'!$C$4:$C$390,$W167,'EmiFact Stationary'!$A$4:$A$390,$V167),0)</f>
        <v>0</v>
      </c>
      <c r="AS167" s="422">
        <f>IFERROR(AVERAGEIFS('EmiFact Stationary'!M$4:M$390,'EmiFact Stationary'!$C$4:$C$390,$W167,'EmiFact Stationary'!$A$4:$A$390,$V167),0)</f>
        <v>5</v>
      </c>
      <c r="AT167" s="422">
        <f>IFERROR(AVERAGEIFS('EmiFact Stationary'!N$4:N$390,'EmiFact Stationary'!$C$4:$C$390,$W167,'EmiFact Stationary'!$A$4:$A$390,$V167),0)</f>
        <v>5</v>
      </c>
      <c r="AU167" s="422">
        <f>IFERROR(AVERAGEIFS('EmiFact Stationary'!O$4:O$390,'EmiFact Stationary'!$C$4:$C$390,$W167,'EmiFact Stationary'!$A$4:$A$390,$V167),0)</f>
        <v>5</v>
      </c>
      <c r="AV167" s="423">
        <f>IFERROR(AVERAGEIFS('EmiFact Stationary'!P$4:P$390,'EmiFact Stationary'!$C$4:$C$390,$W167,'EmiFact Stationary'!$A$4:$A$390,$V167),0)</f>
        <v>3.1666666666666665</v>
      </c>
      <c r="AW167" s="419">
        <f t="shared" si="11"/>
        <v>-312.96666666666675</v>
      </c>
    </row>
    <row r="168" spans="19:49" ht="12.75" customHeight="1">
      <c r="S168" s="307" t="s">
        <v>871</v>
      </c>
      <c r="U168" s="307">
        <f t="array" ref="U168">INDEX('EmiFact Stationary'!B154:B540,MATCH(Emis!V168&amp;Emis!W168&amp;Emis!X168,'EmiFact Stationary'!A154:A540&amp;'EmiFact Stationary'!C154:C540&amp;'EmiFact Stationary'!D154:D540,0))</f>
        <v>32000</v>
      </c>
      <c r="V168" s="3" t="s">
        <v>771</v>
      </c>
      <c r="W168" s="3" t="s">
        <v>728</v>
      </c>
      <c r="X168" s="3" t="s">
        <v>728</v>
      </c>
      <c r="Y168" s="425">
        <f t="array" ref="Y168">IF($X168="Average value",AK168,INDEX('EmiFact Stationary'!$E$4:$P$390,MATCH($W168&amp;$V168&amp;$X168,'EmiFact Stationary'!$C$4:$C$390&amp;'EmiFact Stationary'!$A$4:$A$390&amp;'EmiFact Stationary'!$D$4:$D$390,0),MATCH(Y$8,'EmiFact Stationary'!$E$2:$P$2,0)))</f>
        <v>5</v>
      </c>
      <c r="Z168" s="422">
        <f t="array" ref="Z168">IF($X168="Average value",AL168,INDEX('EmiFact Stationary'!$E$4:$P$390,MATCH($W168&amp;$V168&amp;$X168,'EmiFact Stationary'!$C$4:$C$390&amp;'EmiFact Stationary'!$A$4:$A$390&amp;'EmiFact Stationary'!$D$4:$D$390,0),MATCH(Z$8,'EmiFact Stationary'!$E$2:$P$2,0)))</f>
        <v>51</v>
      </c>
      <c r="AA168" s="422">
        <f t="array" ref="AA168">IF($X168="Average value",AM168,INDEX('EmiFact Stationary'!$E$4:$P$390,MATCH($W168&amp;$V168&amp;$X168,'EmiFact Stationary'!$C$4:$C$390&amp;'EmiFact Stationary'!$A$4:$A$390&amp;'EmiFact Stationary'!$D$4:$D$390,0),MATCH(AA$8,'EmiFact Stationary'!$E$2:$P$2,0)))</f>
        <v>0.8</v>
      </c>
      <c r="AB168" s="422">
        <f t="array" ref="AB168">IF($X168="Average value",AN168,INDEX('EmiFact Stationary'!$E$4:$P$390,MATCH($W168&amp;$V168&amp;$X168,'EmiFact Stationary'!$C$4:$C$390&amp;'EmiFact Stationary'!$A$4:$A$390&amp;'EmiFact Stationary'!$D$4:$D$390,0),MATCH(AB$8,'EmiFact Stationary'!$E$2:$P$2,0)))</f>
        <v>3</v>
      </c>
      <c r="AC168" s="422">
        <f t="array" ref="AC168">IF($X168="Average value",AO168,INDEX('EmiFact Stationary'!$E$4:$P$390,MATCH($W168&amp;$V168&amp;$X168,'EmiFact Stationary'!$C$4:$C$390&amp;'EmiFact Stationary'!$A$4:$A$390&amp;'EmiFact Stationary'!$D$4:$D$390,0),MATCH(AC$8,'EmiFact Stationary'!$E$2:$P$2,0)))</f>
        <v>66</v>
      </c>
      <c r="AD168" s="422">
        <f t="array" ref="AD168">IF($X168="Average value",AP168,INDEX('EmiFact Stationary'!$E$4:$P$390,MATCH($W168&amp;$V168&amp;$X168,'EmiFact Stationary'!$C$4:$C$390&amp;'EmiFact Stationary'!$A$4:$A$390&amp;'EmiFact Stationary'!$D$4:$D$390,0),MATCH(AD$8,'EmiFact Stationary'!$E$2:$P$2,0)))</f>
        <v>71.900000000000006</v>
      </c>
      <c r="AE168" s="422">
        <f t="array" ref="AE168">IF($X168="Average value",AQ168,INDEX('EmiFact Stationary'!$E$4:$P$390,MATCH($W168&amp;$V168&amp;$X168,'EmiFact Stationary'!$C$4:$C$390&amp;'EmiFact Stationary'!$A$4:$A$390&amp;'EmiFact Stationary'!$D$4:$D$390,0),MATCH(AE$8,'EmiFact Stationary'!$E$2:$P$2,0)))</f>
        <v>0.6</v>
      </c>
      <c r="AF168" s="422" t="str">
        <f t="array" ref="AF168">IF($X168="Average value",AR168,INDEX('EmiFact Stationary'!$E$4:$P$390,MATCH($W168&amp;$V168&amp;$X168,'EmiFact Stationary'!$C$4:$C$390&amp;'EmiFact Stationary'!$A$4:$A$390&amp;'EmiFact Stationary'!$D$4:$D$390,0),MATCH(AF$8,'EmiFact Stationary'!$E$2:$P$2,0)))</f>
        <v>-</v>
      </c>
      <c r="AG168" s="422">
        <f t="array" ref="AG168">IF($X168="Average value",AS168,INDEX('EmiFact Stationary'!$E$4:$P$390,MATCH($W168&amp;$V168&amp;$X168,'EmiFact Stationary'!$C$4:$C$390&amp;'EmiFact Stationary'!$A$4:$A$390&amp;'EmiFact Stationary'!$D$4:$D$390,0),MATCH(AG$8,'EmiFact Stationary'!$E$2:$P$2,0)))</f>
        <v>5</v>
      </c>
      <c r="AH168" s="422">
        <f t="array" ref="AH168">IF($X168="Average value",AT168,INDEX('EmiFact Stationary'!$E$4:$P$390,MATCH($W168&amp;$V168&amp;$X168,'EmiFact Stationary'!$C$4:$C$390&amp;'EmiFact Stationary'!$A$4:$A$390&amp;'EmiFact Stationary'!$D$4:$D$390,0),MATCH(AH$8,'EmiFact Stationary'!$E$2:$P$2,0)))</f>
        <v>5</v>
      </c>
      <c r="AI168" s="422">
        <f t="array" ref="AI168">IF($X168="Average value",AU168,INDEX('EmiFact Stationary'!$E$4:$P$390,MATCH($W168&amp;$V168&amp;$X168,'EmiFact Stationary'!$C$4:$C$390&amp;'EmiFact Stationary'!$A$4:$A$390&amp;'EmiFact Stationary'!$D$4:$D$390,0),MATCH(AI$8,'EmiFact Stationary'!$E$2:$P$2,0)))</f>
        <v>5</v>
      </c>
      <c r="AJ168" s="423">
        <f t="array" ref="AJ168">IF($X168="Average value",AV168,INDEX('EmiFact Stationary'!$E$4:$P$390,MATCH($W168&amp;$V168&amp;$X168,'EmiFact Stationary'!$C$4:$C$390&amp;'EmiFact Stationary'!$A$4:$A$390&amp;'EmiFact Stationary'!$D$4:$D$390,0),MATCH(AJ$8,'EmiFact Stationary'!$E$2:$P$2,0)))</f>
        <v>2.8</v>
      </c>
      <c r="AK168" s="422">
        <f>IFERROR(AVERAGEIFS('EmiFact Stationary'!E$4:E$390,'EmiFact Stationary'!$C$4:$C$390,$W168,'EmiFact Stationary'!$A$4:$A$390,$V168),0)</f>
        <v>5</v>
      </c>
      <c r="AL168" s="422">
        <f>IFERROR(AVERAGEIFS('EmiFact Stationary'!F$4:F$390,'EmiFact Stationary'!$C$4:$C$390,$W168,'EmiFact Stationary'!$A$4:$A$390,$V168),0)</f>
        <v>51</v>
      </c>
      <c r="AM168" s="422">
        <f>IFERROR(AVERAGEIFS('EmiFact Stationary'!G$4:G$390,'EmiFact Stationary'!$C$4:$C$390,$W168,'EmiFact Stationary'!$A$4:$A$390,$V168),0)</f>
        <v>0.8</v>
      </c>
      <c r="AN168" s="422">
        <f>IFERROR(AVERAGEIFS('EmiFact Stationary'!H$4:H$390,'EmiFact Stationary'!$C$4:$C$390,$W168,'EmiFact Stationary'!$A$4:$A$390,$V168),0)</f>
        <v>3</v>
      </c>
      <c r="AO168" s="422">
        <f>IFERROR(AVERAGEIFS('EmiFact Stationary'!I$4:I$390,'EmiFact Stationary'!$C$4:$C$390,$W168,'EmiFact Stationary'!$A$4:$A$390,$V168),0)</f>
        <v>66</v>
      </c>
      <c r="AP168" s="422">
        <f>IFERROR(AVERAGEIFS('EmiFact Stationary'!J$4:J$390,'EmiFact Stationary'!$C$4:$C$390,$W168,'EmiFact Stationary'!$A$4:$A$390,$V168),0)</f>
        <v>71.900000000000006</v>
      </c>
      <c r="AQ168" s="422">
        <f>IFERROR(AVERAGEIFS('EmiFact Stationary'!K$4:K$390,'EmiFact Stationary'!$C$4:$C$390,$W168,'EmiFact Stationary'!$A$4:$A$390,$V168),0)</f>
        <v>0.6</v>
      </c>
      <c r="AR168" s="422">
        <f>IFERROR(AVERAGEIFS('EmiFact Stationary'!L$4:L$390,'EmiFact Stationary'!$C$4:$C$390,$W168,'EmiFact Stationary'!$A$4:$A$390,$V168),0)</f>
        <v>0</v>
      </c>
      <c r="AS168" s="422">
        <f>IFERROR(AVERAGEIFS('EmiFact Stationary'!M$4:M$390,'EmiFact Stationary'!$C$4:$C$390,$W168,'EmiFact Stationary'!$A$4:$A$390,$V168),0)</f>
        <v>5</v>
      </c>
      <c r="AT168" s="422">
        <f>IFERROR(AVERAGEIFS('EmiFact Stationary'!N$4:N$390,'EmiFact Stationary'!$C$4:$C$390,$W168,'EmiFact Stationary'!$A$4:$A$390,$V168),0)</f>
        <v>5</v>
      </c>
      <c r="AU168" s="422">
        <f>IFERROR(AVERAGEIFS('EmiFact Stationary'!O$4:O$390,'EmiFact Stationary'!$C$4:$C$390,$W168,'EmiFact Stationary'!$A$4:$A$390,$V168),0)</f>
        <v>5</v>
      </c>
      <c r="AV168" s="423">
        <f>IFERROR(AVERAGEIFS('EmiFact Stationary'!P$4:P$390,'EmiFact Stationary'!$C$4:$C$390,$W168,'EmiFact Stationary'!$A$4:$A$390,$V168),0)</f>
        <v>2.8</v>
      </c>
      <c r="AW168" s="419">
        <f t="shared" si="11"/>
        <v>0</v>
      </c>
    </row>
    <row r="169" spans="19:49" ht="12.75" customHeight="1">
      <c r="S169" s="307" t="s">
        <v>871</v>
      </c>
      <c r="U169" s="307">
        <f t="array" ref="U169">INDEX('EmiFact Stationary'!B155:B541,MATCH(Emis!V169&amp;Emis!W169&amp;Emis!X169,'EmiFact Stationary'!A155:A541&amp;'EmiFact Stationary'!C155:C541&amp;'EmiFact Stationary'!D155:D541,0))</f>
        <v>32000</v>
      </c>
      <c r="V169" s="3" t="s">
        <v>773</v>
      </c>
      <c r="W169" s="3" t="s">
        <v>728</v>
      </c>
      <c r="X169" s="3" t="s">
        <v>728</v>
      </c>
      <c r="Y169" s="425">
        <f t="array" ref="Y169">IF($X169="Average value",AK169,INDEX('EmiFact Stationary'!$E$4:$P$390,MATCH($W169&amp;$V169&amp;$X169,'EmiFact Stationary'!$C$4:$C$390&amp;'EmiFact Stationary'!$A$4:$A$390&amp;'EmiFact Stationary'!$D$4:$D$390,0),MATCH(Y$8,'EmiFact Stationary'!$E$2:$P$2,0)))</f>
        <v>0.43</v>
      </c>
      <c r="Z169" s="422">
        <f t="array" ref="Z169">IF($X169="Average value",AL169,INDEX('EmiFact Stationary'!$E$4:$P$390,MATCH($W169&amp;$V169&amp;$X169,'EmiFact Stationary'!$C$4:$C$390&amp;'EmiFact Stationary'!$A$4:$A$390&amp;'EmiFact Stationary'!$D$4:$D$390,0),MATCH(Z$8,'EmiFact Stationary'!$E$2:$P$2,0)))</f>
        <v>32.020000000000003</v>
      </c>
      <c r="AA169" s="422">
        <f t="array" ref="AA169">IF($X169="Average value",AM169,INDEX('EmiFact Stationary'!$E$4:$P$390,MATCH($W169&amp;$V169&amp;$X169,'EmiFact Stationary'!$C$4:$C$390&amp;'EmiFact Stationary'!$A$4:$A$390&amp;'EmiFact Stationary'!$D$4:$D$390,0),MATCH(AA$8,'EmiFact Stationary'!$E$2:$P$2,0)))</f>
        <v>2</v>
      </c>
      <c r="AB169" s="422">
        <f t="array" ref="AB169">IF($X169="Average value",AN169,INDEX('EmiFact Stationary'!$E$4:$P$390,MATCH($W169&amp;$V169&amp;$X169,'EmiFact Stationary'!$C$4:$C$390&amp;'EmiFact Stationary'!$A$4:$A$390&amp;'EmiFact Stationary'!$D$4:$D$390,0),MATCH(AB$8,'EmiFact Stationary'!$E$2:$P$2,0)))</f>
        <v>1</v>
      </c>
      <c r="AC169" s="422">
        <f t="array" ref="AC169">IF($X169="Average value",AO169,INDEX('EmiFact Stationary'!$E$4:$P$390,MATCH($W169&amp;$V169&amp;$X169,'EmiFact Stationary'!$C$4:$C$390&amp;'EmiFact Stationary'!$A$4:$A$390&amp;'EmiFact Stationary'!$D$4:$D$390,0),MATCH(AC$8,'EmiFact Stationary'!$E$2:$P$2,0)))</f>
        <v>28</v>
      </c>
      <c r="AD169" s="422">
        <f t="array" ref="AD169">IF($X169="Average value",AP169,INDEX('EmiFact Stationary'!$E$4:$P$390,MATCH($W169&amp;$V169&amp;$X169,'EmiFact Stationary'!$C$4:$C$390&amp;'EmiFact Stationary'!$A$4:$A$390&amp;'EmiFact Stationary'!$D$4:$D$390,0),MATCH(AD$8,'EmiFact Stationary'!$E$2:$P$2,0)))</f>
        <v>56.89</v>
      </c>
      <c r="AE169" s="422">
        <f t="array" ref="AE169">IF($X169="Average value",AQ169,INDEX('EmiFact Stationary'!$E$4:$P$390,MATCH($W169&amp;$V169&amp;$X169,'EmiFact Stationary'!$C$4:$C$390&amp;'EmiFact Stationary'!$A$4:$A$390&amp;'EmiFact Stationary'!$D$4:$D$390,0),MATCH(AE$8,'EmiFact Stationary'!$E$2:$P$2,0)))</f>
        <v>1</v>
      </c>
      <c r="AF169" s="422" t="str">
        <f t="array" ref="AF169">IF($X169="Average value",AR169,INDEX('EmiFact Stationary'!$E$4:$P$390,MATCH($W169&amp;$V169&amp;$X169,'EmiFact Stationary'!$C$4:$C$390&amp;'EmiFact Stationary'!$A$4:$A$390&amp;'EmiFact Stationary'!$D$4:$D$390,0),MATCH(AF$8,'EmiFact Stationary'!$E$2:$P$2,0)))</f>
        <v>-</v>
      </c>
      <c r="AG169" s="422">
        <f t="array" ref="AG169">IF($X169="Average value",AS169,INDEX('EmiFact Stationary'!$E$4:$P$390,MATCH($W169&amp;$V169&amp;$X169,'EmiFact Stationary'!$C$4:$C$390&amp;'EmiFact Stationary'!$A$4:$A$390&amp;'EmiFact Stationary'!$D$4:$D$390,0),MATCH(AG$8,'EmiFact Stationary'!$E$2:$P$2,0)))</f>
        <v>0.1</v>
      </c>
      <c r="AH169" s="422">
        <f t="array" ref="AH169">IF($X169="Average value",AT169,INDEX('EmiFact Stationary'!$E$4:$P$390,MATCH($W169&amp;$V169&amp;$X169,'EmiFact Stationary'!$C$4:$C$390&amp;'EmiFact Stationary'!$A$4:$A$390&amp;'EmiFact Stationary'!$D$4:$D$390,0),MATCH(AH$8,'EmiFact Stationary'!$E$2:$P$2,0)))</f>
        <v>0.1</v>
      </c>
      <c r="AI169" s="422">
        <f t="array" ref="AI169">IF($X169="Average value",AU169,INDEX('EmiFact Stationary'!$E$4:$P$390,MATCH($W169&amp;$V169&amp;$X169,'EmiFact Stationary'!$C$4:$C$390&amp;'EmiFact Stationary'!$A$4:$A$390&amp;'EmiFact Stationary'!$D$4:$D$390,0),MATCH(AI$8,'EmiFact Stationary'!$E$2:$P$2,0)))</f>
        <v>0.1</v>
      </c>
      <c r="AJ169" s="423">
        <f t="array" ref="AJ169">IF($X169="Average value",AV169,INDEX('EmiFact Stationary'!$E$4:$P$390,MATCH($W169&amp;$V169&amp;$X169,'EmiFact Stationary'!$C$4:$C$390&amp;'EmiFact Stationary'!$A$4:$A$390&amp;'EmiFact Stationary'!$D$4:$D$390,0),MATCH(AJ$8,'EmiFact Stationary'!$E$2:$P$2,0)))</f>
        <v>4.0000000000000001E-3</v>
      </c>
      <c r="AK169" s="422">
        <f>IFERROR(AVERAGEIFS('EmiFact Stationary'!E$4:E$390,'EmiFact Stationary'!$C$4:$C$390,$W169,'EmiFact Stationary'!$A$4:$A$390,$V169),0)</f>
        <v>0.44750000000000001</v>
      </c>
      <c r="AL169" s="422">
        <f>IFERROR(AVERAGEIFS('EmiFact Stationary'!F$4:F$390,'EmiFact Stationary'!$C$4:$C$390,$W169,'EmiFact Stationary'!$A$4:$A$390,$V169),0)</f>
        <v>61.760000000000005</v>
      </c>
      <c r="AM169" s="422">
        <f>IFERROR(AVERAGEIFS('EmiFact Stationary'!G$4:G$390,'EmiFact Stationary'!$C$4:$C$390,$W169,'EmiFact Stationary'!$A$4:$A$390,$V169),0)</f>
        <v>24.4</v>
      </c>
      <c r="AN169" s="422">
        <f>IFERROR(AVERAGEIFS('EmiFact Stationary'!H$4:H$390,'EmiFact Stationary'!$C$4:$C$390,$W169,'EmiFact Stationary'!$A$4:$A$390,$V169),0)</f>
        <v>121.175</v>
      </c>
      <c r="AO169" s="422">
        <f>IFERROR(AVERAGEIFS('EmiFact Stationary'!I$4:I$390,'EmiFact Stationary'!$C$4:$C$390,$W169,'EmiFact Stationary'!$A$4:$A$390,$V169),0)</f>
        <v>29.7</v>
      </c>
      <c r="AP169" s="422">
        <f>IFERROR(AVERAGEIFS('EmiFact Stationary'!J$4:J$390,'EmiFact Stationary'!$C$4:$C$390,$W169,'EmiFact Stationary'!$A$4:$A$390,$V169),0)</f>
        <v>56.89</v>
      </c>
      <c r="AQ169" s="422">
        <f>IFERROR(AVERAGEIFS('EmiFact Stationary'!K$4:K$390,'EmiFact Stationary'!$C$4:$C$390,$W169,'EmiFact Stationary'!$A$4:$A$390,$V169),0)</f>
        <v>0.89500000000000002</v>
      </c>
      <c r="AR169" s="422">
        <f>IFERROR(AVERAGEIFS('EmiFact Stationary'!L$4:L$390,'EmiFact Stationary'!$C$4:$C$390,$W169,'EmiFact Stationary'!$A$4:$A$390,$V169),0)</f>
        <v>0</v>
      </c>
      <c r="AS169" s="422">
        <f>IFERROR(AVERAGEIFS('EmiFact Stationary'!M$4:M$390,'EmiFact Stationary'!$C$4:$C$390,$W169,'EmiFact Stationary'!$A$4:$A$390,$V169),0)</f>
        <v>0.26500000000000001</v>
      </c>
      <c r="AT169" s="422">
        <f>IFERROR(AVERAGEIFS('EmiFact Stationary'!N$4:N$390,'EmiFact Stationary'!$C$4:$C$390,$W169,'EmiFact Stationary'!$A$4:$A$390,$V169),0)</f>
        <v>0.1125</v>
      </c>
      <c r="AU169" s="422">
        <f>IFERROR(AVERAGEIFS('EmiFact Stationary'!O$4:O$390,'EmiFact Stationary'!$C$4:$C$390,$W169,'EmiFact Stationary'!$A$4:$A$390,$V169),0)</f>
        <v>0.10300000000000001</v>
      </c>
      <c r="AV169" s="423">
        <f>IFERROR(AVERAGEIFS('EmiFact Stationary'!P$4:P$390,'EmiFact Stationary'!$C$4:$C$390,$W169,'EmiFact Stationary'!$A$4:$A$390,$V169),0)</f>
        <v>3.3249999999999998E-3</v>
      </c>
      <c r="AW169" s="419">
        <f t="shared" si="11"/>
        <v>-174.107325</v>
      </c>
    </row>
    <row r="170" spans="19:49" ht="12.75" customHeight="1">
      <c r="S170" s="307" t="s">
        <v>871</v>
      </c>
      <c r="U170" s="307">
        <f t="array" ref="U170">INDEX('EmiFact Stationary'!B156:B542,MATCH(Emis!V170&amp;Emis!W170&amp;Emis!X170,'EmiFact Stationary'!A156:A542&amp;'EmiFact Stationary'!C156:C542&amp;'EmiFact Stationary'!D156:D542,0))</f>
        <v>32000</v>
      </c>
      <c r="V170" s="3" t="s">
        <v>776</v>
      </c>
      <c r="W170" s="3" t="s">
        <v>728</v>
      </c>
      <c r="X170" s="3" t="s">
        <v>728</v>
      </c>
      <c r="Y170" s="425">
        <f t="array" ref="Y170">IF($X170="Average value",AK170,INDEX('EmiFact Stationary'!$E$4:$P$390,MATCH($W170&amp;$V170&amp;$X170,'EmiFact Stationary'!$C$4:$C$390&amp;'EmiFact Stationary'!$A$4:$A$390&amp;'EmiFact Stationary'!$D$4:$D$390,0),MATCH(Y$8,'EmiFact Stationary'!$E$2:$P$2,0)))</f>
        <v>0.13</v>
      </c>
      <c r="Z170" s="422">
        <f t="array" ref="Z170">IF($X170="Average value",AL170,INDEX('EmiFact Stationary'!$E$4:$P$390,MATCH($W170&amp;$V170&amp;$X170,'EmiFact Stationary'!$C$4:$C$390&amp;'EmiFact Stationary'!$A$4:$A$390&amp;'EmiFact Stationary'!$D$4:$D$390,0),MATCH(Z$8,'EmiFact Stationary'!$E$2:$P$2,0)))</f>
        <v>96</v>
      </c>
      <c r="AA170" s="422">
        <f t="array" ref="AA170">IF($X170="Average value",AM170,INDEX('EmiFact Stationary'!$E$4:$P$390,MATCH($W170&amp;$V170&amp;$X170,'EmiFact Stationary'!$C$4:$C$390&amp;'EmiFact Stationary'!$A$4:$A$390&amp;'EmiFact Stationary'!$D$4:$D$390,0),MATCH(AA$8,'EmiFact Stationary'!$E$2:$P$2,0)))</f>
        <v>0.8</v>
      </c>
      <c r="AB170" s="422">
        <f t="array" ref="AB170">IF($X170="Average value",AN170,INDEX('EmiFact Stationary'!$E$4:$P$390,MATCH($W170&amp;$V170&amp;$X170,'EmiFact Stationary'!$C$4:$C$390&amp;'EmiFact Stationary'!$A$4:$A$390&amp;'EmiFact Stationary'!$D$4:$D$390,0),MATCH(AB$8,'EmiFact Stationary'!$E$2:$P$2,0)))</f>
        <v>1</v>
      </c>
      <c r="AC170" s="422">
        <f t="array" ref="AC170">IF($X170="Average value",AO170,INDEX('EmiFact Stationary'!$E$4:$P$390,MATCH($W170&amp;$V170&amp;$X170,'EmiFact Stationary'!$C$4:$C$390&amp;'EmiFact Stationary'!$A$4:$A$390&amp;'EmiFact Stationary'!$D$4:$D$390,0),MATCH(AC$8,'EmiFact Stationary'!$E$2:$P$2,0)))</f>
        <v>66</v>
      </c>
      <c r="AD170" s="422">
        <f t="array" ref="AD170">IF($X170="Average value",AP170,INDEX('EmiFact Stationary'!$E$4:$P$390,MATCH($W170&amp;$V170&amp;$X170,'EmiFact Stationary'!$C$4:$C$390&amp;'EmiFact Stationary'!$A$4:$A$390&amp;'EmiFact Stationary'!$D$4:$D$390,0),MATCH(AD$8,'EmiFact Stationary'!$E$2:$P$2,0)))</f>
        <v>63.1</v>
      </c>
      <c r="AE170" s="422">
        <f t="array" ref="AE170">IF($X170="Average value",AQ170,INDEX('EmiFact Stationary'!$E$4:$P$390,MATCH($W170&amp;$V170&amp;$X170,'EmiFact Stationary'!$C$4:$C$390&amp;'EmiFact Stationary'!$A$4:$A$390&amp;'EmiFact Stationary'!$D$4:$D$390,0),MATCH(AE$8,'EmiFact Stationary'!$E$2:$P$2,0)))</f>
        <v>0.1</v>
      </c>
      <c r="AF170" s="422" t="str">
        <f t="array" ref="AF170">IF($X170="Average value",AR170,INDEX('EmiFact Stationary'!$E$4:$P$390,MATCH($W170&amp;$V170&amp;$X170,'EmiFact Stationary'!$C$4:$C$390&amp;'EmiFact Stationary'!$A$4:$A$390&amp;'EmiFact Stationary'!$D$4:$D$390,0),MATCH(AF$8,'EmiFact Stationary'!$E$2:$P$2,0)))</f>
        <v>-</v>
      </c>
      <c r="AG170" s="422">
        <f t="array" ref="AG170">IF($X170="Average value",AS170,INDEX('EmiFact Stationary'!$E$4:$P$390,MATCH($W170&amp;$V170&amp;$X170,'EmiFact Stationary'!$C$4:$C$390&amp;'EmiFact Stationary'!$A$4:$A$390&amp;'EmiFact Stationary'!$D$4:$D$390,0),MATCH(AG$8,'EmiFact Stationary'!$E$2:$P$2,0)))</f>
        <v>0.2</v>
      </c>
      <c r="AH170" s="422">
        <f t="array" ref="AH170">IF($X170="Average value",AT170,INDEX('EmiFact Stationary'!$E$4:$P$390,MATCH($W170&amp;$V170&amp;$X170,'EmiFact Stationary'!$C$4:$C$390&amp;'EmiFact Stationary'!$A$4:$A$390&amp;'EmiFact Stationary'!$D$4:$D$390,0),MATCH(AH$8,'EmiFact Stationary'!$E$2:$P$2,0)))</f>
        <v>0.2</v>
      </c>
      <c r="AI170" s="422">
        <f t="array" ref="AI170">IF($X170="Average value",AU170,INDEX('EmiFact Stationary'!$E$4:$P$390,MATCH($W170&amp;$V170&amp;$X170,'EmiFact Stationary'!$C$4:$C$390&amp;'EmiFact Stationary'!$A$4:$A$390&amp;'EmiFact Stationary'!$D$4:$D$390,0),MATCH(AI$8,'EmiFact Stationary'!$E$2:$P$2,0)))</f>
        <v>0.2</v>
      </c>
      <c r="AJ170" s="423">
        <f t="array" ref="AJ170">IF($X170="Average value",AV170,INDEX('EmiFact Stationary'!$E$4:$P$390,MATCH($W170&amp;$V170&amp;$X170,'EmiFact Stationary'!$C$4:$C$390&amp;'EmiFact Stationary'!$A$4:$A$390&amp;'EmiFact Stationary'!$D$4:$D$390,0),MATCH(AJ$8,'EmiFact Stationary'!$E$2:$P$2,0)))</f>
        <v>8.0000000000000002E-3</v>
      </c>
      <c r="AK170" s="422">
        <f>IFERROR(AVERAGEIFS('EmiFact Stationary'!E$4:E$390,'EmiFact Stationary'!$C$4:$C$390,$W170,'EmiFact Stationary'!$A$4:$A$390,$V170),0)</f>
        <v>0.13</v>
      </c>
      <c r="AL170" s="422">
        <f>IFERROR(AVERAGEIFS('EmiFact Stationary'!F$4:F$390,'EmiFact Stationary'!$C$4:$C$390,$W170,'EmiFact Stationary'!$A$4:$A$390,$V170),0)</f>
        <v>96</v>
      </c>
      <c r="AM170" s="422">
        <f>IFERROR(AVERAGEIFS('EmiFact Stationary'!G$4:G$390,'EmiFact Stationary'!$C$4:$C$390,$W170,'EmiFact Stationary'!$A$4:$A$390,$V170),0)</f>
        <v>0.8</v>
      </c>
      <c r="AN170" s="422">
        <f>IFERROR(AVERAGEIFS('EmiFact Stationary'!H$4:H$390,'EmiFact Stationary'!$C$4:$C$390,$W170,'EmiFact Stationary'!$A$4:$A$390,$V170),0)</f>
        <v>1</v>
      </c>
      <c r="AO170" s="422">
        <f>IFERROR(AVERAGEIFS('EmiFact Stationary'!I$4:I$390,'EmiFact Stationary'!$C$4:$C$390,$W170,'EmiFact Stationary'!$A$4:$A$390,$V170),0)</f>
        <v>66</v>
      </c>
      <c r="AP170" s="422">
        <f>IFERROR(AVERAGEIFS('EmiFact Stationary'!J$4:J$390,'EmiFact Stationary'!$C$4:$C$390,$W170,'EmiFact Stationary'!$A$4:$A$390,$V170),0)</f>
        <v>63.1</v>
      </c>
      <c r="AQ170" s="422">
        <f>IFERROR(AVERAGEIFS('EmiFact Stationary'!K$4:K$390,'EmiFact Stationary'!$C$4:$C$390,$W170,'EmiFact Stationary'!$A$4:$A$390,$V170),0)</f>
        <v>0.1</v>
      </c>
      <c r="AR170" s="422">
        <f>IFERROR(AVERAGEIFS('EmiFact Stationary'!L$4:L$390,'EmiFact Stationary'!$C$4:$C$390,$W170,'EmiFact Stationary'!$A$4:$A$390,$V170),0)</f>
        <v>0</v>
      </c>
      <c r="AS170" s="422">
        <f>IFERROR(AVERAGEIFS('EmiFact Stationary'!M$4:M$390,'EmiFact Stationary'!$C$4:$C$390,$W170,'EmiFact Stationary'!$A$4:$A$390,$V170),0)</f>
        <v>0.2</v>
      </c>
      <c r="AT170" s="422">
        <f>IFERROR(AVERAGEIFS('EmiFact Stationary'!N$4:N$390,'EmiFact Stationary'!$C$4:$C$390,$W170,'EmiFact Stationary'!$A$4:$A$390,$V170),0)</f>
        <v>0.2</v>
      </c>
      <c r="AU170" s="422">
        <f>IFERROR(AVERAGEIFS('EmiFact Stationary'!O$4:O$390,'EmiFact Stationary'!$C$4:$C$390,$W170,'EmiFact Stationary'!$A$4:$A$390,$V170),0)</f>
        <v>0.2</v>
      </c>
      <c r="AV170" s="423">
        <f>IFERROR(AVERAGEIFS('EmiFact Stationary'!P$4:P$390,'EmiFact Stationary'!$C$4:$C$390,$W170,'EmiFact Stationary'!$A$4:$A$390,$V170),0)</f>
        <v>8.0000000000000002E-3</v>
      </c>
      <c r="AW170" s="419">
        <f t="shared" si="11"/>
        <v>0</v>
      </c>
    </row>
    <row r="171" spans="19:49" ht="12.75" customHeight="1">
      <c r="S171" s="307" t="s">
        <v>871</v>
      </c>
      <c r="U171" s="307">
        <f t="array" ref="U171">INDEX('EmiFact Stationary'!B157:B543,MATCH(Emis!V171&amp;Emis!W171&amp;Emis!X171,'EmiFact Stationary'!A157:A543&amp;'EmiFact Stationary'!C157:C543&amp;'EmiFact Stationary'!D157:D543,0))</f>
        <v>32000</v>
      </c>
      <c r="V171" s="3" t="s">
        <v>777</v>
      </c>
      <c r="W171" s="3" t="s">
        <v>728</v>
      </c>
      <c r="X171" s="3" t="s">
        <v>728</v>
      </c>
      <c r="Y171" s="425">
        <f t="array" ref="Y171">IF($X171="Average value",AK171,INDEX('EmiFact Stationary'!$E$4:$P$390,MATCH($W171&amp;$V171&amp;$X171,'EmiFact Stationary'!$C$4:$C$390&amp;'EmiFact Stationary'!$A$4:$A$390&amp;'EmiFact Stationary'!$D$4:$D$390,0),MATCH(Y$8,'EmiFact Stationary'!$E$2:$P$2,0)))</f>
        <v>1</v>
      </c>
      <c r="Z171" s="422">
        <f t="array" ref="Z171">IF($X171="Average value",AL171,INDEX('EmiFact Stationary'!$E$4:$P$390,MATCH($W171&amp;$V171&amp;$X171,'EmiFact Stationary'!$C$4:$C$390&amp;'EmiFact Stationary'!$A$4:$A$390&amp;'EmiFact Stationary'!$D$4:$D$390,0),MATCH(Z$8,'EmiFact Stationary'!$E$2:$P$2,0)))</f>
        <v>94</v>
      </c>
      <c r="AA171" s="422">
        <f t="array" ref="AA171">IF($X171="Average value",AM171,INDEX('EmiFact Stationary'!$E$4:$P$390,MATCH($W171&amp;$V171&amp;$X171,'EmiFact Stationary'!$C$4:$C$390&amp;'EmiFact Stationary'!$A$4:$A$390&amp;'EmiFact Stationary'!$D$4:$D$390,0),MATCH(AA$8,'EmiFact Stationary'!$E$2:$P$2,0)))</f>
        <v>2</v>
      </c>
      <c r="AB171" s="422">
        <f t="array" ref="AB171">IF($X171="Average value",AN171,INDEX('EmiFact Stationary'!$E$4:$P$390,MATCH($W171&amp;$V171&amp;$X171,'EmiFact Stationary'!$C$4:$C$390&amp;'EmiFact Stationary'!$A$4:$A$390&amp;'EmiFact Stationary'!$D$4:$D$390,0),MATCH(AB$8,'EmiFact Stationary'!$E$2:$P$2,0)))</f>
        <v>1</v>
      </c>
      <c r="AC171" s="422">
        <f t="array" ref="AC171">IF($X171="Average value",AO171,INDEX('EmiFact Stationary'!$E$4:$P$390,MATCH($W171&amp;$V171&amp;$X171,'EmiFact Stationary'!$C$4:$C$390&amp;'EmiFact Stationary'!$A$4:$A$390&amp;'EmiFact Stationary'!$D$4:$D$390,0),MATCH(AC$8,'EmiFact Stationary'!$E$2:$P$2,0)))</f>
        <v>12.1</v>
      </c>
      <c r="AD171" s="422">
        <f t="array" ref="AD171">IF($X171="Average value",AP171,INDEX('EmiFact Stationary'!$E$4:$P$390,MATCH($W171&amp;$V171&amp;$X171,'EmiFact Stationary'!$C$4:$C$390&amp;'EmiFact Stationary'!$A$4:$A$390&amp;'EmiFact Stationary'!$D$4:$D$390,0),MATCH(AD$8,'EmiFact Stationary'!$E$2:$P$2,0)))</f>
        <v>56.143999999999998</v>
      </c>
      <c r="AE171" s="422">
        <f t="array" ref="AE171">IF($X171="Average value",AQ171,INDEX('EmiFact Stationary'!$E$4:$P$390,MATCH($W171&amp;$V171&amp;$X171,'EmiFact Stationary'!$C$4:$C$390&amp;'EmiFact Stationary'!$A$4:$A$390&amp;'EmiFact Stationary'!$D$4:$D$390,0),MATCH(AE$8,'EmiFact Stationary'!$E$2:$P$2,0)))</f>
        <v>0.1</v>
      </c>
      <c r="AF171" s="422" t="str">
        <f t="array" ref="AF171">IF($X171="Average value",AR171,INDEX('EmiFact Stationary'!$E$4:$P$390,MATCH($W171&amp;$V171&amp;$X171,'EmiFact Stationary'!$C$4:$C$390&amp;'EmiFact Stationary'!$A$4:$A$390&amp;'EmiFact Stationary'!$D$4:$D$390,0),MATCH(AF$8,'EmiFact Stationary'!$E$2:$P$2,0)))</f>
        <v>-</v>
      </c>
      <c r="AG171" s="422">
        <f t="array" ref="AG171">IF($X171="Average value",AS171,INDEX('EmiFact Stationary'!$E$4:$P$390,MATCH($W171&amp;$V171&amp;$X171,'EmiFact Stationary'!$C$4:$C$390&amp;'EmiFact Stationary'!$A$4:$A$390&amp;'EmiFact Stationary'!$D$4:$D$390,0),MATCH(AG$8,'EmiFact Stationary'!$E$2:$P$2,0)))</f>
        <v>5</v>
      </c>
      <c r="AH171" s="422">
        <f t="array" ref="AH171">IF($X171="Average value",AT171,INDEX('EmiFact Stationary'!$E$4:$P$390,MATCH($W171&amp;$V171&amp;$X171,'EmiFact Stationary'!$C$4:$C$390&amp;'EmiFact Stationary'!$A$4:$A$390&amp;'EmiFact Stationary'!$D$4:$D$390,0),MATCH(AH$8,'EmiFact Stationary'!$E$2:$P$2,0)))</f>
        <v>5</v>
      </c>
      <c r="AI171" s="422">
        <f t="array" ref="AI171">IF($X171="Average value",AU171,INDEX('EmiFact Stationary'!$E$4:$P$390,MATCH($W171&amp;$V171&amp;$X171,'EmiFact Stationary'!$C$4:$C$390&amp;'EmiFact Stationary'!$A$4:$A$390&amp;'EmiFact Stationary'!$D$4:$D$390,0),MATCH(AI$8,'EmiFact Stationary'!$E$2:$P$2,0)))</f>
        <v>5</v>
      </c>
      <c r="AJ171" s="423">
        <f t="array" ref="AJ171">IF($X171="Average value",AV171,INDEX('EmiFact Stationary'!$E$4:$P$390,MATCH($W171&amp;$V171&amp;$X171,'EmiFact Stationary'!$C$4:$C$390&amp;'EmiFact Stationary'!$A$4:$A$390&amp;'EmiFact Stationary'!$D$4:$D$390,0),MATCH(AJ$8,'EmiFact Stationary'!$E$2:$P$2,0)))</f>
        <v>0.92</v>
      </c>
      <c r="AK171" s="422">
        <f>IFERROR(AVERAGEIFS('EmiFact Stationary'!E$4:E$390,'EmiFact Stationary'!$C$4:$C$390,$W171,'EmiFact Stationary'!$A$4:$A$390,$V171),0)</f>
        <v>1</v>
      </c>
      <c r="AL171" s="422">
        <f>IFERROR(AVERAGEIFS('EmiFact Stationary'!F$4:F$390,'EmiFact Stationary'!$C$4:$C$390,$W171,'EmiFact Stationary'!$A$4:$A$390,$V171),0)</f>
        <v>94</v>
      </c>
      <c r="AM171" s="422">
        <f>IFERROR(AVERAGEIFS('EmiFact Stationary'!G$4:G$390,'EmiFact Stationary'!$C$4:$C$390,$W171,'EmiFact Stationary'!$A$4:$A$390,$V171),0)</f>
        <v>2</v>
      </c>
      <c r="AN171" s="422">
        <f>IFERROR(AVERAGEIFS('EmiFact Stationary'!H$4:H$390,'EmiFact Stationary'!$C$4:$C$390,$W171,'EmiFact Stationary'!$A$4:$A$390,$V171),0)</f>
        <v>1</v>
      </c>
      <c r="AO171" s="422">
        <f>IFERROR(AVERAGEIFS('EmiFact Stationary'!I$4:I$390,'EmiFact Stationary'!$C$4:$C$390,$W171,'EmiFact Stationary'!$A$4:$A$390,$V171),0)</f>
        <v>12.1</v>
      </c>
      <c r="AP171" s="422">
        <f>IFERROR(AVERAGEIFS('EmiFact Stationary'!J$4:J$390,'EmiFact Stationary'!$C$4:$C$390,$W171,'EmiFact Stationary'!$A$4:$A$390,$V171),0)</f>
        <v>56.143999999999998</v>
      </c>
      <c r="AQ171" s="422">
        <f>IFERROR(AVERAGEIFS('EmiFact Stationary'!K$4:K$390,'EmiFact Stationary'!$C$4:$C$390,$W171,'EmiFact Stationary'!$A$4:$A$390,$V171),0)</f>
        <v>0.1</v>
      </c>
      <c r="AR171" s="422">
        <f>IFERROR(AVERAGEIFS('EmiFact Stationary'!L$4:L$390,'EmiFact Stationary'!$C$4:$C$390,$W171,'EmiFact Stationary'!$A$4:$A$390,$V171),0)</f>
        <v>0</v>
      </c>
      <c r="AS171" s="422">
        <f>IFERROR(AVERAGEIFS('EmiFact Stationary'!M$4:M$390,'EmiFact Stationary'!$C$4:$C$390,$W171,'EmiFact Stationary'!$A$4:$A$390,$V171),0)</f>
        <v>5</v>
      </c>
      <c r="AT171" s="422">
        <f>IFERROR(AVERAGEIFS('EmiFact Stationary'!N$4:N$390,'EmiFact Stationary'!$C$4:$C$390,$W171,'EmiFact Stationary'!$A$4:$A$390,$V171),0)</f>
        <v>5</v>
      </c>
      <c r="AU171" s="422">
        <f>IFERROR(AVERAGEIFS('EmiFact Stationary'!O$4:O$390,'EmiFact Stationary'!$C$4:$C$390,$W171,'EmiFact Stationary'!$A$4:$A$390,$V171),0)</f>
        <v>5</v>
      </c>
      <c r="AV171" s="423">
        <f>IFERROR(AVERAGEIFS('EmiFact Stationary'!P$4:P$390,'EmiFact Stationary'!$C$4:$C$390,$W171,'EmiFact Stationary'!$A$4:$A$390,$V171),0)</f>
        <v>0.92</v>
      </c>
      <c r="AW171" s="419">
        <f t="shared" si="11"/>
        <v>0</v>
      </c>
    </row>
    <row r="172" spans="19:49" ht="12.75" customHeight="1">
      <c r="S172" s="307" t="s">
        <v>871</v>
      </c>
      <c r="U172" s="307">
        <f t="array" ref="U172">INDEX('EmiFact Stationary'!B158:B544,MATCH(Emis!V172&amp;Emis!W172&amp;Emis!X172,'EmiFact Stationary'!A158:A544&amp;'EmiFact Stationary'!C158:C544&amp;'EmiFact Stationary'!D158:D544,0))</f>
        <v>32000</v>
      </c>
      <c r="V172" s="3" t="s">
        <v>778</v>
      </c>
      <c r="W172" s="3" t="s">
        <v>728</v>
      </c>
      <c r="X172" s="3" t="s">
        <v>728</v>
      </c>
      <c r="Y172" s="425">
        <f t="array" ref="Y172">IF($X172="Average value",AK172,INDEX('EmiFact Stationary'!$E$4:$P$390,MATCH($W172&amp;$V172&amp;$X172,'EmiFact Stationary'!$C$4:$C$390&amp;'EmiFact Stationary'!$A$4:$A$390&amp;'EmiFact Stationary'!$D$4:$D$390,0),MATCH(Y$8,'EmiFact Stationary'!$E$2:$P$2,0)))</f>
        <v>25</v>
      </c>
      <c r="Z172" s="422">
        <f t="array" ref="Z172">IF($X172="Average value",AL172,INDEX('EmiFact Stationary'!$E$4:$P$390,MATCH($W172&amp;$V172&amp;$X172,'EmiFact Stationary'!$C$4:$C$390&amp;'EmiFact Stationary'!$A$4:$A$390&amp;'EmiFact Stationary'!$D$4:$D$390,0),MATCH(Z$8,'EmiFact Stationary'!$E$2:$P$2,0)))</f>
        <v>28</v>
      </c>
      <c r="AA172" s="422">
        <f t="array" ref="AA172">IF($X172="Average value",AM172,INDEX('EmiFact Stationary'!$E$4:$P$390,MATCH($W172&amp;$V172&amp;$X172,'EmiFact Stationary'!$C$4:$C$390&amp;'EmiFact Stationary'!$A$4:$A$390&amp;'EmiFact Stationary'!$D$4:$D$390,0),MATCH(AA$8,'EmiFact Stationary'!$E$2:$P$2,0)))</f>
        <v>2</v>
      </c>
      <c r="AB172" s="422">
        <f t="array" ref="AB172">IF($X172="Average value",AN172,INDEX('EmiFact Stationary'!$E$4:$P$390,MATCH($W172&amp;$V172&amp;$X172,'EmiFact Stationary'!$C$4:$C$390&amp;'EmiFact Stationary'!$A$4:$A$390&amp;'EmiFact Stationary'!$D$4:$D$390,0),MATCH(AB$8,'EmiFact Stationary'!$E$2:$P$2,0)))</f>
        <v>1</v>
      </c>
      <c r="AC172" s="422">
        <f t="array" ref="AC172">IF($X172="Average value",AO172,INDEX('EmiFact Stationary'!$E$4:$P$390,MATCH($W172&amp;$V172&amp;$X172,'EmiFact Stationary'!$C$4:$C$390&amp;'EmiFact Stationary'!$A$4:$A$390&amp;'EmiFact Stationary'!$D$4:$D$390,0),MATCH(AC$8,'EmiFact Stationary'!$E$2:$P$2,0)))</f>
        <v>36</v>
      </c>
      <c r="AD172" s="422">
        <f t="array" ref="AD172">IF($X172="Average value",AP172,INDEX('EmiFact Stationary'!$E$4:$P$390,MATCH($W172&amp;$V172&amp;$X172,'EmiFact Stationary'!$C$4:$C$390&amp;'EmiFact Stationary'!$A$4:$A$390&amp;'EmiFact Stationary'!$D$4:$D$390,0),MATCH(AD$8,'EmiFact Stationary'!$E$2:$P$2,0)))</f>
        <v>84.1</v>
      </c>
      <c r="AE172" s="422">
        <f t="array" ref="AE172">IF($X172="Average value",AQ172,INDEX('EmiFact Stationary'!$E$4:$P$390,MATCH($W172&amp;$V172&amp;$X172,'EmiFact Stationary'!$C$4:$C$390&amp;'EmiFact Stationary'!$A$4:$A$390&amp;'EmiFact Stationary'!$D$4:$D$390,0),MATCH(AE$8,'EmiFact Stationary'!$E$2:$P$2,0)))</f>
        <v>0.1</v>
      </c>
      <c r="AF172" s="422" t="str">
        <f t="array" ref="AF172">IF($X172="Average value",AR172,INDEX('EmiFact Stationary'!$E$4:$P$390,MATCH($W172&amp;$V172&amp;$X172,'EmiFact Stationary'!$C$4:$C$390&amp;'EmiFact Stationary'!$A$4:$A$390&amp;'EmiFact Stationary'!$D$4:$D$390,0),MATCH(AF$8,'EmiFact Stationary'!$E$2:$P$2,0)))</f>
        <v>-</v>
      </c>
      <c r="AG172" s="422">
        <f t="array" ref="AG172">IF($X172="Average value",AS172,INDEX('EmiFact Stationary'!$E$4:$P$390,MATCH($W172&amp;$V172&amp;$X172,'EmiFact Stationary'!$C$4:$C$390&amp;'EmiFact Stationary'!$A$4:$A$390&amp;'EmiFact Stationary'!$D$4:$D$390,0),MATCH(AG$8,'EmiFact Stationary'!$E$2:$P$2,0)))</f>
        <v>1.5</v>
      </c>
      <c r="AH172" s="422">
        <f t="array" ref="AH172">IF($X172="Average value",AT172,INDEX('EmiFact Stationary'!$E$4:$P$390,MATCH($W172&amp;$V172&amp;$X172,'EmiFact Stationary'!$C$4:$C$390&amp;'EmiFact Stationary'!$A$4:$A$390&amp;'EmiFact Stationary'!$D$4:$D$390,0),MATCH(AH$8,'EmiFact Stationary'!$E$2:$P$2,0)))</f>
        <v>1.5</v>
      </c>
      <c r="AI172" s="422">
        <f t="array" ref="AI172">IF($X172="Average value",AU172,INDEX('EmiFact Stationary'!$E$4:$P$390,MATCH($W172&amp;$V172&amp;$X172,'EmiFact Stationary'!$C$4:$C$390&amp;'EmiFact Stationary'!$A$4:$A$390&amp;'EmiFact Stationary'!$D$4:$D$390,0),MATCH(AI$8,'EmiFact Stationary'!$E$2:$P$2,0)))</f>
        <v>1.5</v>
      </c>
      <c r="AJ172" s="423">
        <f t="array" ref="AJ172">IF($X172="Average value",AV172,INDEX('EmiFact Stationary'!$E$4:$P$390,MATCH($W172&amp;$V172&amp;$X172,'EmiFact Stationary'!$C$4:$C$390&amp;'EmiFact Stationary'!$A$4:$A$390&amp;'EmiFact Stationary'!$D$4:$D$390,0),MATCH(AJ$8,'EmiFact Stationary'!$E$2:$P$2,0)))</f>
        <v>0</v>
      </c>
      <c r="AK172" s="422">
        <f>IFERROR(AVERAGEIFS('EmiFact Stationary'!E$4:E$390,'EmiFact Stationary'!$C$4:$C$390,$W172,'EmiFact Stationary'!$A$4:$A$390,$V172),0)</f>
        <v>22.1</v>
      </c>
      <c r="AL172" s="422">
        <f>IFERROR(AVERAGEIFS('EmiFact Stationary'!F$4:F$390,'EmiFact Stationary'!$C$4:$C$390,$W172,'EmiFact Stationary'!$A$4:$A$390,$V172),0)</f>
        <v>115</v>
      </c>
      <c r="AM172" s="422">
        <f>IFERROR(AVERAGEIFS('EmiFact Stationary'!G$4:G$390,'EmiFact Stationary'!$C$4:$C$390,$W172,'EmiFact Stationary'!$A$4:$A$390,$V172),0)</f>
        <v>6</v>
      </c>
      <c r="AN172" s="422">
        <f>IFERROR(AVERAGEIFS('EmiFact Stationary'!H$4:H$390,'EmiFact Stationary'!$C$4:$C$390,$W172,'EmiFact Stationary'!$A$4:$A$390,$V172),0)</f>
        <v>217.5</v>
      </c>
      <c r="AO172" s="422">
        <f>IFERROR(AVERAGEIFS('EmiFact Stationary'!I$4:I$390,'EmiFact Stationary'!$C$4:$C$390,$W172,'EmiFact Stationary'!$A$4:$A$390,$V172),0)</f>
        <v>173</v>
      </c>
      <c r="AP172" s="422">
        <f>IFERROR(AVERAGEIFS('EmiFact Stationary'!J$4:J$390,'EmiFact Stationary'!$C$4:$C$390,$W172,'EmiFact Stationary'!$A$4:$A$390,$V172),0)</f>
        <v>84.1</v>
      </c>
      <c r="AQ172" s="422">
        <f>IFERROR(AVERAGEIFS('EmiFact Stationary'!K$4:K$390,'EmiFact Stationary'!$C$4:$C$390,$W172,'EmiFact Stationary'!$A$4:$A$390,$V172),0)</f>
        <v>0.85000000000000009</v>
      </c>
      <c r="AR172" s="422">
        <f>IFERROR(AVERAGEIFS('EmiFact Stationary'!L$4:L$390,'EmiFact Stationary'!$C$4:$C$390,$W172,'EmiFact Stationary'!$A$4:$A$390,$V172),0)</f>
        <v>0</v>
      </c>
      <c r="AS172" s="422">
        <f>IFERROR(AVERAGEIFS('EmiFact Stationary'!M$4:M$390,'EmiFact Stationary'!$C$4:$C$390,$W172,'EmiFact Stationary'!$A$4:$A$390,$V172),0)</f>
        <v>2.0649999999999999</v>
      </c>
      <c r="AT172" s="422">
        <f>IFERROR(AVERAGEIFS('EmiFact Stationary'!N$4:N$390,'EmiFact Stationary'!$C$4:$C$390,$W172,'EmiFact Stationary'!$A$4:$A$390,$V172),0)</f>
        <v>0.97550000000000003</v>
      </c>
      <c r="AU172" s="422">
        <f>IFERROR(AVERAGEIFS('EmiFact Stationary'!O$4:O$390,'EmiFact Stationary'!$C$4:$C$390,$W172,'EmiFact Stationary'!$A$4:$A$390,$V172),0)</f>
        <v>0.85299999999999998</v>
      </c>
      <c r="AV172" s="423">
        <f>IFERROR(AVERAGEIFS('EmiFact Stationary'!P$4:P$390,'EmiFact Stationary'!$C$4:$C$390,$W172,'EmiFact Stationary'!$A$4:$A$390,$V172),0)</f>
        <v>2.8840000000000001E-2</v>
      </c>
      <c r="AW172" s="419">
        <f t="shared" si="11"/>
        <v>-441.77234000000004</v>
      </c>
    </row>
    <row r="173" spans="19:49" ht="12.75" customHeight="1">
      <c r="S173" s="429" t="s">
        <v>871</v>
      </c>
      <c r="T173" s="429"/>
      <c r="U173" s="429">
        <f t="array" ref="U173">INDEX('EmiFact Stationary'!B159:B545,MATCH(Emis!V173&amp;Emis!W173&amp;Emis!X173,'EmiFact Stationary'!A159:A545&amp;'EmiFact Stationary'!C159:C545&amp;'EmiFact Stationary'!D159:D545,0))</f>
        <v>32000</v>
      </c>
      <c r="V173" s="429" t="s">
        <v>780</v>
      </c>
      <c r="W173" s="429" t="s">
        <v>728</v>
      </c>
      <c r="X173" s="429" t="s">
        <v>728</v>
      </c>
      <c r="Y173" s="430">
        <f t="array" ref="Y173">IF($X173="Average value",AK173,INDEX('EmiFact Stationary'!$E$4:$P$390,MATCH($W173&amp;$V173&amp;$X173,'EmiFact Stationary'!$C$4:$C$390&amp;'EmiFact Stationary'!$A$4:$A$390&amp;'EmiFact Stationary'!$D$4:$D$390,0),MATCH(Y$8,'EmiFact Stationary'!$E$2:$P$2,0)))</f>
        <v>0.43</v>
      </c>
      <c r="Z173" s="431">
        <f t="array" ref="Z173">IF($X173="Average value",AL173,INDEX('EmiFact Stationary'!$E$4:$P$390,MATCH($W173&amp;$V173&amp;$X173,'EmiFact Stationary'!$C$4:$C$390&amp;'EmiFact Stationary'!$A$4:$A$390&amp;'EmiFact Stationary'!$D$4:$D$390,0),MATCH(Z$8,'EmiFact Stationary'!$E$2:$P$2,0)))</f>
        <v>32.020000000000003</v>
      </c>
      <c r="AA173" s="431">
        <f t="array" ref="AA173">IF($X173="Average value",AM173,INDEX('EmiFact Stationary'!$E$4:$P$390,MATCH($W173&amp;$V173&amp;$X173,'EmiFact Stationary'!$C$4:$C$390&amp;'EmiFact Stationary'!$A$4:$A$390&amp;'EmiFact Stationary'!$D$4:$D$390,0),MATCH(AA$8,'EmiFact Stationary'!$E$2:$P$2,0)))</f>
        <v>2</v>
      </c>
      <c r="AB173" s="431">
        <f t="array" ref="AB173">IF($X173="Average value",AN173,INDEX('EmiFact Stationary'!$E$4:$P$390,MATCH($W173&amp;$V173&amp;$X173,'EmiFact Stationary'!$C$4:$C$390&amp;'EmiFact Stationary'!$A$4:$A$390&amp;'EmiFact Stationary'!$D$4:$D$390,0),MATCH(AB$8,'EmiFact Stationary'!$E$2:$P$2,0)))</f>
        <v>1</v>
      </c>
      <c r="AC173" s="431">
        <f t="array" ref="AC173">IF($X173="Average value",AO173,INDEX('EmiFact Stationary'!$E$4:$P$390,MATCH($W173&amp;$V173&amp;$X173,'EmiFact Stationary'!$C$4:$C$390&amp;'EmiFact Stationary'!$A$4:$A$390&amp;'EmiFact Stationary'!$D$4:$D$390,0),MATCH(AC$8,'EmiFact Stationary'!$E$2:$P$2,0)))</f>
        <v>28</v>
      </c>
      <c r="AD173" s="431">
        <f t="array" ref="AD173">IF($X173="Average value",AP173,INDEX('EmiFact Stationary'!$E$4:$P$390,MATCH($W173&amp;$V173&amp;$X173,'EmiFact Stationary'!$C$4:$C$390&amp;'EmiFact Stationary'!$A$4:$A$390&amp;'EmiFact Stationary'!$D$4:$D$390,0),MATCH(AD$8,'EmiFact Stationary'!$E$2:$P$2,0)))</f>
        <v>55.55</v>
      </c>
      <c r="AE173" s="431">
        <f t="array" ref="AE173">IF($X173="Average value",AQ173,INDEX('EmiFact Stationary'!$E$4:$P$390,MATCH($W173&amp;$V173&amp;$X173,'EmiFact Stationary'!$C$4:$C$390&amp;'EmiFact Stationary'!$A$4:$A$390&amp;'EmiFact Stationary'!$D$4:$D$390,0),MATCH(AE$8,'EmiFact Stationary'!$E$2:$P$2,0)))</f>
        <v>1</v>
      </c>
      <c r="AF173" s="431" t="str">
        <f t="array" ref="AF173">IF($X173="Average value",AR173,INDEX('EmiFact Stationary'!$E$4:$P$390,MATCH($W173&amp;$V173&amp;$X173,'EmiFact Stationary'!$C$4:$C$390&amp;'EmiFact Stationary'!$A$4:$A$390&amp;'EmiFact Stationary'!$D$4:$D$390,0),MATCH(AF$8,'EmiFact Stationary'!$E$2:$P$2,0)))</f>
        <v>-</v>
      </c>
      <c r="AG173" s="431">
        <f t="array" ref="AG173">IF($X173="Average value",AS173,INDEX('EmiFact Stationary'!$E$4:$P$390,MATCH($W173&amp;$V173&amp;$X173,'EmiFact Stationary'!$C$4:$C$390&amp;'EmiFact Stationary'!$A$4:$A$390&amp;'EmiFact Stationary'!$D$4:$D$390,0),MATCH(AG$8,'EmiFact Stationary'!$E$2:$P$2,0)))</f>
        <v>0.1</v>
      </c>
      <c r="AH173" s="431">
        <f t="array" ref="AH173">IF($X173="Average value",AT173,INDEX('EmiFact Stationary'!$E$4:$P$390,MATCH($W173&amp;$V173&amp;$X173,'EmiFact Stationary'!$C$4:$C$390&amp;'EmiFact Stationary'!$A$4:$A$390&amp;'EmiFact Stationary'!$D$4:$D$390,0),MATCH(AH$8,'EmiFact Stationary'!$E$2:$P$2,0)))</f>
        <v>0.1</v>
      </c>
      <c r="AI173" s="431">
        <f t="array" ref="AI173">IF($X173="Average value",AU173,INDEX('EmiFact Stationary'!$E$4:$P$390,MATCH($W173&amp;$V173&amp;$X173,'EmiFact Stationary'!$C$4:$C$390&amp;'EmiFact Stationary'!$A$4:$A$390&amp;'EmiFact Stationary'!$D$4:$D$390,0),MATCH(AI$8,'EmiFact Stationary'!$E$2:$P$2,0)))</f>
        <v>0.1</v>
      </c>
      <c r="AJ173" s="432">
        <f t="array" ref="AJ173">IF($X173="Average value",AV173,INDEX('EmiFact Stationary'!$E$4:$P$390,MATCH($W173&amp;$V173&amp;$X173,'EmiFact Stationary'!$C$4:$C$390&amp;'EmiFact Stationary'!$A$4:$A$390&amp;'EmiFact Stationary'!$D$4:$D$390,0),MATCH(AJ$8,'EmiFact Stationary'!$E$2:$P$2,0)))</f>
        <v>4.0000000000000001E-3</v>
      </c>
      <c r="AK173" s="431">
        <f>IFERROR(AVERAGEIFS('EmiFact Stationary'!E$4:E$390,'EmiFact Stationary'!$C$4:$C$390,$W173,'EmiFact Stationary'!$A$4:$A$390,$V173),0)</f>
        <v>0.44750000000000001</v>
      </c>
      <c r="AL173" s="431">
        <f>IFERROR(AVERAGEIFS('EmiFact Stationary'!F$4:F$390,'EmiFact Stationary'!$C$4:$C$390,$W173,'EmiFact Stationary'!$A$4:$A$390,$V173),0)</f>
        <v>61.760000000000005</v>
      </c>
      <c r="AM173" s="431">
        <f>IFERROR(AVERAGEIFS('EmiFact Stationary'!G$4:G$390,'EmiFact Stationary'!$C$4:$C$390,$W173,'EmiFact Stationary'!$A$4:$A$390,$V173),0)</f>
        <v>24.4</v>
      </c>
      <c r="AN173" s="431">
        <f>IFERROR(AVERAGEIFS('EmiFact Stationary'!H$4:H$390,'EmiFact Stationary'!$C$4:$C$390,$W173,'EmiFact Stationary'!$A$4:$A$390,$V173),0)</f>
        <v>121.175</v>
      </c>
      <c r="AO173" s="431">
        <f>IFERROR(AVERAGEIFS('EmiFact Stationary'!I$4:I$390,'EmiFact Stationary'!$C$4:$C$390,$W173,'EmiFact Stationary'!$A$4:$A$390,$V173),0)</f>
        <v>29.7</v>
      </c>
      <c r="AP173" s="431">
        <f>IFERROR(AVERAGEIFS('EmiFact Stationary'!J$4:J$390,'EmiFact Stationary'!$C$4:$C$390,$W173,'EmiFact Stationary'!$A$4:$A$390,$V173),0)</f>
        <v>55.55</v>
      </c>
      <c r="AQ173" s="431">
        <f>IFERROR(AVERAGEIFS('EmiFact Stationary'!K$4:K$390,'EmiFact Stationary'!$C$4:$C$390,$W173,'EmiFact Stationary'!$A$4:$A$390,$V173),0)</f>
        <v>0.89500000000000002</v>
      </c>
      <c r="AR173" s="431">
        <f>IFERROR(AVERAGEIFS('EmiFact Stationary'!L$4:L$390,'EmiFact Stationary'!$C$4:$C$390,$W173,'EmiFact Stationary'!$A$4:$A$390,$V173),0)</f>
        <v>0</v>
      </c>
      <c r="AS173" s="431">
        <f>IFERROR(AVERAGEIFS('EmiFact Stationary'!M$4:M$390,'EmiFact Stationary'!$C$4:$C$390,$W173,'EmiFact Stationary'!$A$4:$A$390,$V173),0)</f>
        <v>0.26500000000000001</v>
      </c>
      <c r="AT173" s="431">
        <f>IFERROR(AVERAGEIFS('EmiFact Stationary'!N$4:N$390,'EmiFact Stationary'!$C$4:$C$390,$W173,'EmiFact Stationary'!$A$4:$A$390,$V173),0)</f>
        <v>0.1125</v>
      </c>
      <c r="AU173" s="431">
        <f>IFERROR(AVERAGEIFS('EmiFact Stationary'!O$4:O$390,'EmiFact Stationary'!$C$4:$C$390,$W173,'EmiFact Stationary'!$A$4:$A$390,$V173),0)</f>
        <v>0.10300000000000001</v>
      </c>
      <c r="AV173" s="432">
        <f>IFERROR(AVERAGEIFS('EmiFact Stationary'!P$4:P$390,'EmiFact Stationary'!$C$4:$C$390,$W173,'EmiFact Stationary'!$A$4:$A$390,$V173),0)</f>
        <v>3.3249999999999998E-3</v>
      </c>
      <c r="AW173" s="431">
        <f t="shared" si="11"/>
        <v>-174.107325</v>
      </c>
    </row>
    <row r="174" spans="19:49" ht="12.75" customHeight="1">
      <c r="S174" s="130" t="s">
        <v>914</v>
      </c>
      <c r="T174" s="3" t="s">
        <v>918</v>
      </c>
      <c r="V174" s="397" t="s">
        <v>800</v>
      </c>
      <c r="W174" s="397" t="s">
        <v>916</v>
      </c>
      <c r="X174" s="397" t="s">
        <v>794</v>
      </c>
      <c r="Y174" s="307">
        <f t="array" ref="Y174">IFERROR(INDEX('EmiFact Road'!$G$4:$P$110,MATCH($V174&amp;$Y$4&amp;$X174,'EmiFact Road'!$F$4:$F$110&amp;'EmiFact Road'!$E$4:$E$110&amp;'EmiFact Road'!$D$4:$D$110,0),MATCH(Y$8,'EmiFact Road'!$G$2:$P$2,0))*$Z$4,0)+IFERROR(INDEX('EmiFact Road'!$G$4:$P$110,MATCH($V174&amp;$Y$5&amp;$X174,'EmiFact Road'!$F$4:$F$110&amp;'EmiFact Road'!$E$4:$E$110&amp;'EmiFact Road'!$D$4:$D$110,0),MATCH(Y$8,'EmiFact Road'!$G$2:$P$2,0))*$Z$5,0)+IFERROR(INDEX('EmiFact Road'!$G$4:$P$110,MATCH($V174&amp;$Y$3&amp;$X174,'EmiFact Road'!$F$4:$F$110&amp;'EmiFact Road'!$E$4:$E$110&amp;'EmiFact Road'!$D$4:$D$110,0),MATCH(Y$8,'EmiFact Road'!$G$2:$P$2,0))*$Z$3,0)</f>
        <v>0</v>
      </c>
      <c r="Z174" s="307">
        <f t="array" ref="Z174">IFERROR(INDEX('EmiFact Road'!$G$4:$P$110,MATCH($V174&amp;$Y$4&amp;$X174,'EmiFact Road'!$F$4:$F$110&amp;'EmiFact Road'!$E$4:$E$110&amp;'EmiFact Road'!$D$4:$D$110,0),MATCH(Z$8,'EmiFact Road'!$G$2:$P$2,0))*$Z$4,0)+IFERROR(INDEX('EmiFact Road'!$G$4:$P$110,MATCH($V174&amp;$Y$5&amp;$X174,'EmiFact Road'!$F$4:$F$110&amp;'EmiFact Road'!$E$4:$E$110&amp;'EmiFact Road'!$D$4:$D$110,0),MATCH(Z$8,'EmiFact Road'!$G$2:$P$2,0))*$Z$5,0)+IFERROR(INDEX('EmiFact Road'!$G$4:$P$110,MATCH($V174&amp;$Y$3&amp;$X174,'EmiFact Road'!$F$4:$F$110&amp;'EmiFact Road'!$E$4:$E$110&amp;'EmiFact Road'!$D$4:$D$110,0),MATCH(Z$8,'EmiFact Road'!$G$2:$P$2,0))*$Z$3,0)</f>
        <v>43.377750000000006</v>
      </c>
      <c r="AA174" s="307">
        <f t="array" ref="AA174">IFERROR(INDEX('EmiFact Road'!$G$4:$P$110,MATCH($V174&amp;$Y$4&amp;$X174,'EmiFact Road'!$F$4:$F$110&amp;'EmiFact Road'!$E$4:$E$110&amp;'EmiFact Road'!$D$4:$D$110,0),MATCH(AA$8,'EmiFact Road'!$G$2:$P$2,0))*$Z$4,0)+IFERROR(INDEX('EmiFact Road'!$G$4:$P$110,MATCH($V174&amp;$Y$5&amp;$X174,'EmiFact Road'!$F$4:$F$110&amp;'EmiFact Road'!$E$4:$E$110&amp;'EmiFact Road'!$D$4:$D$110,0),MATCH(AA$8,'EmiFact Road'!$G$2:$P$2,0))*$Z$5,0)+IFERROR(INDEX('EmiFact Road'!$G$4:$P$110,MATCH($V174&amp;$Y$3&amp;$X174,'EmiFact Road'!$F$4:$F$110&amp;'EmiFact Road'!$E$4:$E$110&amp;'EmiFact Road'!$D$4:$D$110,0),MATCH(AA$8,'EmiFact Road'!$G$2:$P$2,0))*$Z$3,0)</f>
        <v>64.996750000000006</v>
      </c>
      <c r="AB174" s="307">
        <f t="array" ref="AB174">IFERROR(INDEX('EmiFact Road'!$G$4:$P$110,MATCH($V174&amp;$Y$4&amp;$X174,'EmiFact Road'!$F$4:$F$110&amp;'EmiFact Road'!$E$4:$E$110&amp;'EmiFact Road'!$D$4:$D$110,0),MATCH(AB$8,'EmiFact Road'!$G$2:$P$2,0))*$Z$4,0)+IFERROR(INDEX('EmiFact Road'!$G$4:$P$110,MATCH($V174&amp;$Y$5&amp;$X174,'EmiFact Road'!$F$4:$F$110&amp;'EmiFact Road'!$E$4:$E$110&amp;'EmiFact Road'!$D$4:$D$110,0),MATCH(AB$8,'EmiFact Road'!$G$2:$P$2,0))*$Z$5,0)+IFERROR(INDEX('EmiFact Road'!$G$4:$P$110,MATCH($V174&amp;$Y$3&amp;$X174,'EmiFact Road'!$F$4:$F$110&amp;'EmiFact Road'!$E$4:$E$110&amp;'EmiFact Road'!$D$4:$D$110,0),MATCH(AB$8,'EmiFact Road'!$G$2:$P$2,0))*$Z$3,0)</f>
        <v>3.3377500000000007</v>
      </c>
      <c r="AC174" s="307">
        <f t="array" ref="AC174">IFERROR(INDEX('EmiFact Road'!$G$4:$P$110,MATCH($V174&amp;$Y$4&amp;$X174,'EmiFact Road'!$F$4:$F$110&amp;'EmiFact Road'!$E$4:$E$110&amp;'EmiFact Road'!$D$4:$D$110,0),MATCH(AC$8,'EmiFact Road'!$G$2:$P$2,0))*$Z$4,0)+IFERROR(INDEX('EmiFact Road'!$G$4:$P$110,MATCH($V174&amp;$Y$5&amp;$X174,'EmiFact Road'!$F$4:$F$110&amp;'EmiFact Road'!$E$4:$E$110&amp;'EmiFact Road'!$D$4:$D$110,0),MATCH(AC$8,'EmiFact Road'!$G$2:$P$2,0))*$Z$5,0)+IFERROR(INDEX('EmiFact Road'!$G$4:$P$110,MATCH($V174&amp;$Y$3&amp;$X174,'EmiFact Road'!$F$4:$F$110&amp;'EmiFact Road'!$E$4:$E$110&amp;'EmiFact Road'!$D$4:$D$110,0),MATCH(AC$8,'EmiFact Road'!$G$2:$P$2,0))*$Z$3,0)</f>
        <v>810.77750000000003</v>
      </c>
      <c r="AD174" s="307">
        <f t="array" ref="AD174">IFERROR(INDEX('EmiFact Road'!$G$4:$P$110,MATCH($V174&amp;$Y$4&amp;$X174,'EmiFact Road'!$F$4:$F$110&amp;'EmiFact Road'!$E$4:$E$110&amp;'EmiFact Road'!$D$4:$D$110,0),MATCH(AD$8,'EmiFact Road'!$G$2:$P$2,0))*$Z$4,0)+IFERROR(INDEX('EmiFact Road'!$G$4:$P$110,MATCH($V174&amp;$Y$5&amp;$X174,'EmiFact Road'!$F$4:$F$110&amp;'EmiFact Road'!$E$4:$E$110&amp;'EmiFact Road'!$D$4:$D$110,0),MATCH(AD$8,'EmiFact Road'!$G$2:$P$2,0))*$Z$5,0)+IFERROR(INDEX('EmiFact Road'!$G$4:$P$110,MATCH($V174&amp;$Y$3&amp;$X174,'EmiFact Road'!$F$4:$F$110&amp;'EmiFact Road'!$E$4:$E$110&amp;'EmiFact Road'!$D$4:$D$110,0),MATCH(AD$8,'EmiFact Road'!$G$2:$P$2,0))*$Z$3,0)</f>
        <v>0</v>
      </c>
      <c r="AE174" s="307">
        <f t="array" ref="AE174">IFERROR(INDEX('EmiFact Road'!$G$4:$P$110,MATCH($V174&amp;$Y$4&amp;$X174,'EmiFact Road'!$F$4:$F$110&amp;'EmiFact Road'!$E$4:$E$110&amp;'EmiFact Road'!$D$4:$D$110,0),MATCH(AE$8,'EmiFact Road'!$G$2:$P$2,0))*$Z$4,0)+IFERROR(INDEX('EmiFact Road'!$G$4:$P$110,MATCH($V174&amp;$Y$5&amp;$X174,'EmiFact Road'!$F$4:$F$110&amp;'EmiFact Road'!$E$4:$E$110&amp;'EmiFact Road'!$D$4:$D$110,0),MATCH(AE$8,'EmiFact Road'!$G$2:$P$2,0))*$Z$5,0)+IFERROR(INDEX('EmiFact Road'!$G$4:$P$110,MATCH($V174&amp;$Y$3&amp;$X174,'EmiFact Road'!$F$4:$F$110&amp;'EmiFact Road'!$E$4:$E$110&amp;'EmiFact Road'!$D$4:$D$110,0),MATCH(AE$8,'EmiFact Road'!$G$2:$P$2,0))*$Z$3,0)</f>
        <v>0.51349999999999996</v>
      </c>
      <c r="AF174" s="307">
        <f t="array" ref="AF174">IFERROR(INDEX('EmiFact Road'!$G$4:$P$110,MATCH($V174&amp;$Y$4&amp;$X174,'EmiFact Road'!$F$4:$F$110&amp;'EmiFact Road'!$E$4:$E$110&amp;'EmiFact Road'!$D$4:$D$110,0),MATCH(AF$8,'EmiFact Road'!$G$2:$P$2,0))*$Z$4,0)+IFERROR(INDEX('EmiFact Road'!$G$4:$P$110,MATCH($V174&amp;$Y$5&amp;$X174,'EmiFact Road'!$F$4:$F$110&amp;'EmiFact Road'!$E$4:$E$110&amp;'EmiFact Road'!$D$4:$D$110,0),MATCH(AF$8,'EmiFact Road'!$G$2:$P$2,0))*$Z$5,0)+IFERROR(INDEX('EmiFact Road'!$G$4:$P$110,MATCH($V174&amp;$Y$3&amp;$X174,'EmiFact Road'!$F$4:$F$110&amp;'EmiFact Road'!$E$4:$E$110&amp;'EmiFact Road'!$D$4:$D$110,0),MATCH(AF$8,'EmiFact Road'!$G$2:$P$2,0))*$Z$3,0)</f>
        <v>5.7330000000000005</v>
      </c>
      <c r="AG174" s="307">
        <f t="array" ref="AG174">IFERROR(INDEX('EmiFact Road'!$G$4:$P$110,MATCH($V174&amp;$Y$4&amp;$X174,'EmiFact Road'!$F$4:$F$110&amp;'EmiFact Road'!$E$4:$E$110&amp;'EmiFact Road'!$D$4:$D$110,0),MATCH(AG$8,'EmiFact Road'!$G$2:$P$2,0))*$Z$4,0)+IFERROR(INDEX('EmiFact Road'!$G$4:$P$110,MATCH($V174&amp;$Y$5&amp;$X174,'EmiFact Road'!$F$4:$F$110&amp;'EmiFact Road'!$E$4:$E$110&amp;'EmiFact Road'!$D$4:$D$110,0),MATCH(AG$8,'EmiFact Road'!$G$2:$P$2,0))*$Z$5,0)+IFERROR(INDEX('EmiFact Road'!$G$4:$P$110,MATCH($V174&amp;$Y$3&amp;$X174,'EmiFact Road'!$F$4:$F$110&amp;'EmiFact Road'!$E$4:$E$110&amp;'EmiFact Road'!$D$4:$D$110,0),MATCH(AG$8,'EmiFact Road'!$G$2:$P$2,0))*$Z$3,0)</f>
        <v>0.36725000000000002</v>
      </c>
      <c r="AH174" s="307">
        <f t="array" ref="AH174">IFERROR(INDEX('EmiFact Road'!$G$4:$P$110,MATCH($V174&amp;$Y$4&amp;$X174,'EmiFact Road'!$F$4:$F$110&amp;'EmiFact Road'!$E$4:$E$110&amp;'EmiFact Road'!$D$4:$D$110,0),MATCH(AH$8,'EmiFact Road'!$G$2:$P$2,0))*$Z$4,0)+IFERROR(INDEX('EmiFact Road'!$G$4:$P$110,MATCH($V174&amp;$Y$5&amp;$X174,'EmiFact Road'!$F$4:$F$110&amp;'EmiFact Road'!$E$4:$E$110&amp;'EmiFact Road'!$D$4:$D$110,0),MATCH(AH$8,'EmiFact Road'!$G$2:$P$2,0))*$Z$5,0)+IFERROR(INDEX('EmiFact Road'!$G$4:$P$110,MATCH($V174&amp;$Y$3&amp;$X174,'EmiFact Road'!$F$4:$F$110&amp;'EmiFact Road'!$E$4:$E$110&amp;'EmiFact Road'!$D$4:$D$110,0),MATCH(AH$8,'EmiFact Road'!$G$2:$P$2,0))*$Z$3,0)</f>
        <v>0</v>
      </c>
      <c r="AI174" s="307">
        <f t="array" ref="AI174">IFERROR(INDEX('EmiFact Road'!$G$4:$P$110,MATCH($V174&amp;$Y$4&amp;$X174,'EmiFact Road'!$F$4:$F$110&amp;'EmiFact Road'!$E$4:$E$110&amp;'EmiFact Road'!$D$4:$D$110,0),MATCH(AI$8,'EmiFact Road'!$G$2:$P$2,0))*$Z$4,0)+IFERROR(INDEX('EmiFact Road'!$G$4:$P$110,MATCH($V174&amp;$Y$5&amp;$X174,'EmiFact Road'!$F$4:$F$110&amp;'EmiFact Road'!$E$4:$E$110&amp;'EmiFact Road'!$D$4:$D$110,0),MATCH(AI$8,'EmiFact Road'!$G$2:$P$2,0))*$Z$5,0)+IFERROR(INDEX('EmiFact Road'!$G$4:$P$110,MATCH($V174&amp;$Y$3&amp;$X174,'EmiFact Road'!$F$4:$F$110&amp;'EmiFact Road'!$E$4:$E$110&amp;'EmiFact Road'!$D$4:$D$110,0),MATCH(AI$8,'EmiFact Road'!$G$2:$P$2,0))*$Z$3,0)</f>
        <v>0</v>
      </c>
      <c r="AJ174" s="307">
        <f t="array" ref="AJ174">IFERROR(INDEX('EmiFact Road'!$G$4:$P$110,MATCH($V174&amp;$Y$4&amp;$X174,'EmiFact Road'!$F$4:$F$110&amp;'EmiFact Road'!$E$4:$E$110&amp;'EmiFact Road'!$D$4:$D$110,0),MATCH(AJ$8,'EmiFact Road'!$G$2:$P$2,0))*$Z$4,0)+IFERROR(INDEX('EmiFact Road'!$G$4:$P$110,MATCH($V174&amp;$Y$5&amp;$X174,'EmiFact Road'!$F$4:$F$110&amp;'EmiFact Road'!$E$4:$E$110&amp;'EmiFact Road'!$D$4:$D$110,0),MATCH(AJ$8,'EmiFact Road'!$G$2:$P$2,0))*$Z$5,0)+IFERROR(INDEX('EmiFact Road'!$G$4:$P$110,MATCH($V174&amp;$Y$3&amp;$X174,'EmiFact Road'!$F$4:$F$110&amp;'EmiFact Road'!$E$4:$E$110&amp;'EmiFact Road'!$D$4:$D$110,0),MATCH(AJ$8,'EmiFact Road'!$G$2:$P$2,0))*$Z$3,0)</f>
        <v>5.8500000000000003E-2</v>
      </c>
    </row>
    <row r="175" spans="19:49" ht="12.75" customHeight="1">
      <c r="S175" s="130" t="s">
        <v>914</v>
      </c>
      <c r="T175" s="307" t="s">
        <v>915</v>
      </c>
      <c r="U175" s="307"/>
      <c r="V175" s="397" t="s">
        <v>796</v>
      </c>
      <c r="W175" s="397" t="s">
        <v>916</v>
      </c>
      <c r="X175" s="397" t="s">
        <v>794</v>
      </c>
      <c r="Y175" s="307">
        <f t="array" ref="Y175">IFERROR(INDEX('EmiFact Road'!$G$4:$P$110,MATCH($V175&amp;$Y$4&amp;$X175,'EmiFact Road'!$F$4:$F$110&amp;'EmiFact Road'!$E$4:$E$110&amp;'EmiFact Road'!$D$4:$D$110,0),MATCH(Y$8,'EmiFact Road'!$G$2:$P$2,0))*$Z$4,0)+IFERROR(INDEX('EmiFact Road'!$G$4:$P$110,MATCH($V175&amp;$Y$5&amp;$X175,'EmiFact Road'!$F$4:$F$110&amp;'EmiFact Road'!$E$4:$E$110&amp;'EmiFact Road'!$D$4:$D$110,0),MATCH(Y$8,'EmiFact Road'!$G$2:$P$2,0))*$Z$5,0)+IFERROR(INDEX('EmiFact Road'!$G$4:$P$110,MATCH($V175&amp;$Y$3&amp;$X175,'EmiFact Road'!$F$4:$F$110&amp;'EmiFact Road'!$E$4:$E$110&amp;'EmiFact Road'!$D$4:$D$110,0),MATCH(Y$8,'EmiFact Road'!$G$2:$P$2,0))*$Z$3,0)</f>
        <v>0</v>
      </c>
      <c r="Z175" s="307">
        <f t="array" ref="Z175">IFERROR(INDEX('EmiFact Road'!$G$4:$P$110,MATCH($V175&amp;$Y$4&amp;$X175,'EmiFact Road'!$F$4:$F$110&amp;'EmiFact Road'!$E$4:$E$110&amp;'EmiFact Road'!$D$4:$D$110,0),MATCH(Z$8,'EmiFact Road'!$G$2:$P$2,0))*$Z$4,0)+IFERROR(INDEX('EmiFact Road'!$G$4:$P$110,MATCH($V175&amp;$Y$5&amp;$X175,'EmiFact Road'!$F$4:$F$110&amp;'EmiFact Road'!$E$4:$E$110&amp;'EmiFact Road'!$D$4:$D$110,0),MATCH(Z$8,'EmiFact Road'!$G$2:$P$2,0))*$Z$5,0)+IFERROR(INDEX('EmiFact Road'!$G$4:$P$110,MATCH($V175&amp;$Y$3&amp;$X175,'EmiFact Road'!$F$4:$F$110&amp;'EmiFact Road'!$E$4:$E$110&amp;'EmiFact Road'!$D$4:$D$110,0),MATCH(Z$8,'EmiFact Road'!$G$2:$P$2,0))*$Z$3,0)</f>
        <v>258.97975000000002</v>
      </c>
      <c r="AA175" s="307">
        <f t="array" ref="AA175">IFERROR(INDEX('EmiFact Road'!$G$4:$P$110,MATCH($V175&amp;$Y$4&amp;$X175,'EmiFact Road'!$F$4:$F$110&amp;'EmiFact Road'!$E$4:$E$110&amp;'EmiFact Road'!$D$4:$D$110,0),MATCH(AA$8,'EmiFact Road'!$G$2:$P$2,0))*$Z$4,0)+IFERROR(INDEX('EmiFact Road'!$G$4:$P$110,MATCH($V175&amp;$Y$5&amp;$X175,'EmiFact Road'!$F$4:$F$110&amp;'EmiFact Road'!$E$4:$E$110&amp;'EmiFact Road'!$D$4:$D$110,0),MATCH(AA$8,'EmiFact Road'!$G$2:$P$2,0))*$Z$5,0)+IFERROR(INDEX('EmiFact Road'!$G$4:$P$110,MATCH($V175&amp;$Y$3&amp;$X175,'EmiFact Road'!$F$4:$F$110&amp;'EmiFact Road'!$E$4:$E$110&amp;'EmiFact Road'!$D$4:$D$110,0),MATCH(AA$8,'EmiFact Road'!$G$2:$P$2,0))*$Z$3,0)</f>
        <v>2.2124999999999999</v>
      </c>
      <c r="AB175" s="307">
        <f t="array" ref="AB175">IFERROR(INDEX('EmiFact Road'!$G$4:$P$110,MATCH($V175&amp;$Y$4&amp;$X175,'EmiFact Road'!$F$4:$F$110&amp;'EmiFact Road'!$E$4:$E$110&amp;'EmiFact Road'!$D$4:$D$110,0),MATCH(AB$8,'EmiFact Road'!$G$2:$P$2,0))*$Z$4,0)+IFERROR(INDEX('EmiFact Road'!$G$4:$P$110,MATCH($V175&amp;$Y$5&amp;$X175,'EmiFact Road'!$F$4:$F$110&amp;'EmiFact Road'!$E$4:$E$110&amp;'EmiFact Road'!$D$4:$D$110,0),MATCH(AB$8,'EmiFact Road'!$G$2:$P$2,0))*$Z$5,0)+IFERROR(INDEX('EmiFact Road'!$G$4:$P$110,MATCH($V175&amp;$Y$3&amp;$X175,'EmiFact Road'!$F$4:$F$110&amp;'EmiFact Road'!$E$4:$E$110&amp;'EmiFact Road'!$D$4:$D$110,0),MATCH(AB$8,'EmiFact Road'!$G$2:$P$2,0))*$Z$3,0)</f>
        <v>7.2000000000000008E-2</v>
      </c>
      <c r="AC175" s="307">
        <f t="array" ref="AC175">IFERROR(INDEX('EmiFact Road'!$G$4:$P$110,MATCH($V175&amp;$Y$4&amp;$X175,'EmiFact Road'!$F$4:$F$110&amp;'EmiFact Road'!$E$4:$E$110&amp;'EmiFact Road'!$D$4:$D$110,0),MATCH(AC$8,'EmiFact Road'!$G$2:$P$2,0))*$Z$4,0)+IFERROR(INDEX('EmiFact Road'!$G$4:$P$110,MATCH($V175&amp;$Y$5&amp;$X175,'EmiFact Road'!$F$4:$F$110&amp;'EmiFact Road'!$E$4:$E$110&amp;'EmiFact Road'!$D$4:$D$110,0),MATCH(AC$8,'EmiFact Road'!$G$2:$P$2,0))*$Z$5,0)+IFERROR(INDEX('EmiFact Road'!$G$4:$P$110,MATCH($V175&amp;$Y$3&amp;$X175,'EmiFact Road'!$F$4:$F$110&amp;'EmiFact Road'!$E$4:$E$110&amp;'EmiFact Road'!$D$4:$D$110,0),MATCH(AC$8,'EmiFact Road'!$G$2:$P$2,0))*$Z$3,0)</f>
        <v>23.483750000000001</v>
      </c>
      <c r="AD175" s="307">
        <f t="array" ref="AD175">IFERROR(INDEX('EmiFact Road'!$G$4:$P$110,MATCH($V175&amp;$Y$4&amp;$X175,'EmiFact Road'!$F$4:$F$110&amp;'EmiFact Road'!$E$4:$E$110&amp;'EmiFact Road'!$D$4:$D$110,0),MATCH(AD$8,'EmiFact Road'!$G$2:$P$2,0))*$Z$4,0)+IFERROR(INDEX('EmiFact Road'!$G$4:$P$110,MATCH($V175&amp;$Y$5&amp;$X175,'EmiFact Road'!$F$4:$F$110&amp;'EmiFact Road'!$E$4:$E$110&amp;'EmiFact Road'!$D$4:$D$110,0),MATCH(AD$8,'EmiFact Road'!$G$2:$P$2,0))*$Z$5,0)+IFERROR(INDEX('EmiFact Road'!$G$4:$P$110,MATCH($V175&amp;$Y$3&amp;$X175,'EmiFact Road'!$F$4:$F$110&amp;'EmiFact Road'!$E$4:$E$110&amp;'EmiFact Road'!$D$4:$D$110,0),MATCH(AD$8,'EmiFact Road'!$G$2:$P$2,0))*$Z$3,0)</f>
        <v>4.2</v>
      </c>
      <c r="AE175" s="307">
        <f t="array" ref="AE175">IFERROR(INDEX('EmiFact Road'!$G$4:$P$110,MATCH($V175&amp;$Y$4&amp;$X175,'EmiFact Road'!$F$4:$F$110&amp;'EmiFact Road'!$E$4:$E$110&amp;'EmiFact Road'!$D$4:$D$110,0),MATCH(AE$8,'EmiFact Road'!$G$2:$P$2,0))*$Z$4,0)+IFERROR(INDEX('EmiFact Road'!$G$4:$P$110,MATCH($V175&amp;$Y$5&amp;$X175,'EmiFact Road'!$F$4:$F$110&amp;'EmiFact Road'!$E$4:$E$110&amp;'EmiFact Road'!$D$4:$D$110,0),MATCH(AE$8,'EmiFact Road'!$G$2:$P$2,0))*$Z$5,0)+IFERROR(INDEX('EmiFact Road'!$G$4:$P$110,MATCH($V175&amp;$Y$3&amp;$X175,'EmiFact Road'!$F$4:$F$110&amp;'EmiFact Road'!$E$4:$E$110&amp;'EmiFact Road'!$D$4:$D$110,0),MATCH(AE$8,'EmiFact Road'!$G$2:$P$2,0))*$Z$3,0)</f>
        <v>3.0609999999999999</v>
      </c>
      <c r="AF175" s="307">
        <f t="array" ref="AF175">IFERROR(INDEX('EmiFact Road'!$G$4:$P$110,MATCH($V175&amp;$Y$4&amp;$X175,'EmiFact Road'!$F$4:$F$110&amp;'EmiFact Road'!$E$4:$E$110&amp;'EmiFact Road'!$D$4:$D$110,0),MATCH(AF$8,'EmiFact Road'!$G$2:$P$2,0))*$Z$4,0)+IFERROR(INDEX('EmiFact Road'!$G$4:$P$110,MATCH($V175&amp;$Y$5&amp;$X175,'EmiFact Road'!$F$4:$F$110&amp;'EmiFact Road'!$E$4:$E$110&amp;'EmiFact Road'!$D$4:$D$110,0),MATCH(AF$8,'EmiFact Road'!$G$2:$P$2,0))*$Z$5,0)+IFERROR(INDEX('EmiFact Road'!$G$4:$P$110,MATCH($V175&amp;$Y$3&amp;$X175,'EmiFact Road'!$F$4:$F$110&amp;'EmiFact Road'!$E$4:$E$110&amp;'EmiFact Road'!$D$4:$D$110,0),MATCH(AF$8,'EmiFact Road'!$G$2:$P$2,0))*$Z$3,0)</f>
        <v>1.5964999999999998</v>
      </c>
      <c r="AG175" s="307">
        <f t="array" ref="AG175">IFERROR(INDEX('EmiFact Road'!$G$4:$P$110,MATCH($V175&amp;$Y$4&amp;$X175,'EmiFact Road'!$F$4:$F$110&amp;'EmiFact Road'!$E$4:$E$110&amp;'EmiFact Road'!$D$4:$D$110,0),MATCH(AG$8,'EmiFact Road'!$G$2:$P$2,0))*$Z$4,0)+IFERROR(INDEX('EmiFact Road'!$G$4:$P$110,MATCH($V175&amp;$Y$5&amp;$X175,'EmiFact Road'!$F$4:$F$110&amp;'EmiFact Road'!$E$4:$E$110&amp;'EmiFact Road'!$D$4:$D$110,0),MATCH(AG$8,'EmiFact Road'!$G$2:$P$2,0))*$Z$5,0)+IFERROR(INDEX('EmiFact Road'!$G$4:$P$110,MATCH($V175&amp;$Y$3&amp;$X175,'EmiFact Road'!$F$4:$F$110&amp;'EmiFact Road'!$E$4:$E$110&amp;'EmiFact Road'!$D$4:$D$110,0),MATCH(AG$8,'EmiFact Road'!$G$2:$P$2,0))*$Z$3,0)</f>
        <v>5.1470000000000002</v>
      </c>
      <c r="AH175" s="307">
        <f t="array" ref="AH175">IFERROR(INDEX('EmiFact Road'!$G$4:$P$110,MATCH($V175&amp;$Y$4&amp;$X175,'EmiFact Road'!$F$4:$F$110&amp;'EmiFact Road'!$E$4:$E$110&amp;'EmiFact Road'!$D$4:$D$110,0),MATCH(AH$8,'EmiFact Road'!$G$2:$P$2,0))*$Z$4,0)+IFERROR(INDEX('EmiFact Road'!$G$4:$P$110,MATCH($V175&amp;$Y$5&amp;$X175,'EmiFact Road'!$F$4:$F$110&amp;'EmiFact Road'!$E$4:$E$110&amp;'EmiFact Road'!$D$4:$D$110,0),MATCH(AH$8,'EmiFact Road'!$G$2:$P$2,0))*$Z$5,0)+IFERROR(INDEX('EmiFact Road'!$G$4:$P$110,MATCH($V175&amp;$Y$3&amp;$X175,'EmiFact Road'!$F$4:$F$110&amp;'EmiFact Road'!$E$4:$E$110&amp;'EmiFact Road'!$D$4:$D$110,0),MATCH(AH$8,'EmiFact Road'!$G$2:$P$2,0))*$Z$3,0)</f>
        <v>0</v>
      </c>
      <c r="AI175" s="307">
        <f t="array" ref="AI175">IFERROR(INDEX('EmiFact Road'!$G$4:$P$110,MATCH($V175&amp;$Y$4&amp;$X175,'EmiFact Road'!$F$4:$F$110&amp;'EmiFact Road'!$E$4:$E$110&amp;'EmiFact Road'!$D$4:$D$110,0),MATCH(AI$8,'EmiFact Road'!$G$2:$P$2,0))*$Z$4,0)+IFERROR(INDEX('EmiFact Road'!$G$4:$P$110,MATCH($V175&amp;$Y$5&amp;$X175,'EmiFact Road'!$F$4:$F$110&amp;'EmiFact Road'!$E$4:$E$110&amp;'EmiFact Road'!$D$4:$D$110,0),MATCH(AI$8,'EmiFact Road'!$G$2:$P$2,0))*$Z$5,0)+IFERROR(INDEX('EmiFact Road'!$G$4:$P$110,MATCH($V175&amp;$Y$3&amp;$X175,'EmiFact Road'!$F$4:$F$110&amp;'EmiFact Road'!$E$4:$E$110&amp;'EmiFact Road'!$D$4:$D$110,0),MATCH(AI$8,'EmiFact Road'!$G$2:$P$2,0))*$Z$3,0)</f>
        <v>0</v>
      </c>
      <c r="AJ175" s="307">
        <f t="array" ref="AJ175">IFERROR(INDEX('EmiFact Road'!$G$4:$P$110,MATCH($V175&amp;$Y$4&amp;$X175,'EmiFact Road'!$F$4:$F$110&amp;'EmiFact Road'!$E$4:$E$110&amp;'EmiFact Road'!$D$4:$D$110,0),MATCH(AJ$8,'EmiFact Road'!$G$2:$P$2,0))*$Z$4,0)+IFERROR(INDEX('EmiFact Road'!$G$4:$P$110,MATCH($V175&amp;$Y$5&amp;$X175,'EmiFact Road'!$F$4:$F$110&amp;'EmiFact Road'!$E$4:$E$110&amp;'EmiFact Road'!$D$4:$D$110,0),MATCH(AJ$8,'EmiFact Road'!$G$2:$P$2,0))*$Z$5,0)+IFERROR(INDEX('EmiFact Road'!$G$4:$P$110,MATCH($V175&amp;$Y$3&amp;$X175,'EmiFact Road'!$F$4:$F$110&amp;'EmiFact Road'!$E$4:$E$110&amp;'EmiFact Road'!$D$4:$D$110,0),MATCH(AJ$8,'EmiFact Road'!$G$2:$P$2,0))*$Z$3,0)</f>
        <v>3.6974999999999998</v>
      </c>
    </row>
    <row r="176" spans="19:49" ht="12.75" customHeight="1">
      <c r="S176" s="130" t="s">
        <v>914</v>
      </c>
      <c r="T176" s="307" t="s">
        <v>919</v>
      </c>
      <c r="U176" s="307"/>
      <c r="V176" s="397" t="s">
        <v>797</v>
      </c>
      <c r="W176" s="397" t="s">
        <v>916</v>
      </c>
      <c r="X176" s="397" t="s">
        <v>794</v>
      </c>
      <c r="Y176" s="307">
        <f t="array" ref="Y176">IFERROR(INDEX('EmiFact Road'!$G$4:$P$110,MATCH($V176&amp;$Y$4&amp;$X176,'EmiFact Road'!$F$4:$F$110&amp;'EmiFact Road'!$E$4:$E$110&amp;'EmiFact Road'!$D$4:$D$110,0),MATCH(Y$8,'EmiFact Road'!$G$2:$P$2,0))*$Z$4,0)+IFERROR(INDEX('EmiFact Road'!$G$4:$P$110,MATCH($V176&amp;$Y$5&amp;$X176,'EmiFact Road'!$F$4:$F$110&amp;'EmiFact Road'!$E$4:$E$110&amp;'EmiFact Road'!$D$4:$D$110,0),MATCH(Y$8,'EmiFact Road'!$G$2:$P$2,0))*$Z$5,0)+IFERROR(INDEX('EmiFact Road'!$G$4:$P$110,MATCH($V176&amp;$Y$3&amp;$X176,'EmiFact Road'!$F$4:$F$110&amp;'EmiFact Road'!$E$4:$E$110&amp;'EmiFact Road'!$D$4:$D$110,0),MATCH(Y$8,'EmiFact Road'!$G$2:$P$2,0))*$Z$3,0)</f>
        <v>0</v>
      </c>
      <c r="Z176" s="307">
        <f t="array" ref="Z176">IFERROR(INDEX('EmiFact Road'!$G$4:$P$110,MATCH($V176&amp;$Y$4&amp;$X176,'EmiFact Road'!$F$4:$F$110&amp;'EmiFact Road'!$E$4:$E$110&amp;'EmiFact Road'!$D$4:$D$110,0),MATCH(Z$8,'EmiFact Road'!$G$2:$P$2,0))*$Z$4,0)+IFERROR(INDEX('EmiFact Road'!$G$4:$P$110,MATCH($V176&amp;$Y$5&amp;$X176,'EmiFact Road'!$F$4:$F$110&amp;'EmiFact Road'!$E$4:$E$110&amp;'EmiFact Road'!$D$4:$D$110,0),MATCH(Z$8,'EmiFact Road'!$G$2:$P$2,0))*$Z$5,0)+IFERROR(INDEX('EmiFact Road'!$G$4:$P$110,MATCH($V176&amp;$Y$3&amp;$X176,'EmiFact Road'!$F$4:$F$110&amp;'EmiFact Road'!$E$4:$E$110&amp;'EmiFact Road'!$D$4:$D$110,0),MATCH(Z$8,'EmiFact Road'!$G$2:$P$2,0))*$Z$3,0)</f>
        <v>10.117749999999999</v>
      </c>
      <c r="AA176" s="307">
        <f t="array" ref="AA176">IFERROR(INDEX('EmiFact Road'!$G$4:$P$110,MATCH($V176&amp;$Y$4&amp;$X176,'EmiFact Road'!$F$4:$F$110&amp;'EmiFact Road'!$E$4:$E$110&amp;'EmiFact Road'!$D$4:$D$110,0),MATCH(AA$8,'EmiFact Road'!$G$2:$P$2,0))*$Z$4,0)+IFERROR(INDEX('EmiFact Road'!$G$4:$P$110,MATCH($V176&amp;$Y$5&amp;$X176,'EmiFact Road'!$F$4:$F$110&amp;'EmiFact Road'!$E$4:$E$110&amp;'EmiFact Road'!$D$4:$D$110,0),MATCH(AA$8,'EmiFact Road'!$G$2:$P$2,0))*$Z$5,0)+IFERROR(INDEX('EmiFact Road'!$G$4:$P$110,MATCH($V176&amp;$Y$3&amp;$X176,'EmiFact Road'!$F$4:$F$110&amp;'EmiFact Road'!$E$4:$E$110&amp;'EmiFact Road'!$D$4:$D$110,0),MATCH(AA$8,'EmiFact Road'!$G$2:$P$2,0))*$Z$3,0)</f>
        <v>15.44975</v>
      </c>
      <c r="AB176" s="307">
        <f t="array" ref="AB176">IFERROR(INDEX('EmiFact Road'!$G$4:$P$110,MATCH($V176&amp;$Y$4&amp;$X176,'EmiFact Road'!$F$4:$F$110&amp;'EmiFact Road'!$E$4:$E$110&amp;'EmiFact Road'!$D$4:$D$110,0),MATCH(AB$8,'EmiFact Road'!$G$2:$P$2,0))*$Z$4,0)+IFERROR(INDEX('EmiFact Road'!$G$4:$P$110,MATCH($V176&amp;$Y$5&amp;$X176,'EmiFact Road'!$F$4:$F$110&amp;'EmiFact Road'!$E$4:$E$110&amp;'EmiFact Road'!$D$4:$D$110,0),MATCH(AB$8,'EmiFact Road'!$G$2:$P$2,0))*$Z$5,0)+IFERROR(INDEX('EmiFact Road'!$G$4:$P$110,MATCH($V176&amp;$Y$3&amp;$X176,'EmiFact Road'!$F$4:$F$110&amp;'EmiFact Road'!$E$4:$E$110&amp;'EmiFact Road'!$D$4:$D$110,0),MATCH(AB$8,'EmiFact Road'!$G$2:$P$2,0))*$Z$3,0)</f>
        <v>14.956999999999999</v>
      </c>
      <c r="AC176" s="307">
        <f t="array" ref="AC176">IFERROR(INDEX('EmiFact Road'!$G$4:$P$110,MATCH($V176&amp;$Y$4&amp;$X176,'EmiFact Road'!$F$4:$F$110&amp;'EmiFact Road'!$E$4:$E$110&amp;'EmiFact Road'!$D$4:$D$110,0),MATCH(AC$8,'EmiFact Road'!$G$2:$P$2,0))*$Z$4,0)+IFERROR(INDEX('EmiFact Road'!$G$4:$P$110,MATCH($V176&amp;$Y$5&amp;$X176,'EmiFact Road'!$F$4:$F$110&amp;'EmiFact Road'!$E$4:$E$110&amp;'EmiFact Road'!$D$4:$D$110,0),MATCH(AC$8,'EmiFact Road'!$G$2:$P$2,0))*$Z$5,0)+IFERROR(INDEX('EmiFact Road'!$G$4:$P$110,MATCH($V176&amp;$Y$3&amp;$X176,'EmiFact Road'!$F$4:$F$110&amp;'EmiFact Road'!$E$4:$E$110&amp;'EmiFact Road'!$D$4:$D$110,0),MATCH(AC$8,'EmiFact Road'!$G$2:$P$2,0))*$Z$3,0)</f>
        <v>170.14475000000002</v>
      </c>
      <c r="AD176" s="307">
        <f t="array" ref="AD176">IFERROR(INDEX('EmiFact Road'!$G$4:$P$110,MATCH($V176&amp;$Y$4&amp;$X176,'EmiFact Road'!$F$4:$F$110&amp;'EmiFact Road'!$E$4:$E$110&amp;'EmiFact Road'!$D$4:$D$110,0),MATCH(AD$8,'EmiFact Road'!$G$2:$P$2,0))*$Z$4,0)+IFERROR(INDEX('EmiFact Road'!$G$4:$P$110,MATCH($V176&amp;$Y$5&amp;$X176,'EmiFact Road'!$F$4:$F$110&amp;'EmiFact Road'!$E$4:$E$110&amp;'EmiFact Road'!$D$4:$D$110,0),MATCH(AD$8,'EmiFact Road'!$G$2:$P$2,0))*$Z$5,0)+IFERROR(INDEX('EmiFact Road'!$G$4:$P$110,MATCH($V176&amp;$Y$3&amp;$X176,'EmiFact Road'!$F$4:$F$110&amp;'EmiFact Road'!$E$4:$E$110&amp;'EmiFact Road'!$D$4:$D$110,0),MATCH(AD$8,'EmiFact Road'!$G$2:$P$2,0))*$Z$3,0)</f>
        <v>56.8</v>
      </c>
      <c r="AE176" s="307">
        <f t="array" ref="AE176">IFERROR(INDEX('EmiFact Road'!$G$4:$P$110,MATCH($V176&amp;$Y$4&amp;$X176,'EmiFact Road'!$F$4:$F$110&amp;'EmiFact Road'!$E$4:$E$110&amp;'EmiFact Road'!$D$4:$D$110,0),MATCH(AE$8,'EmiFact Road'!$G$2:$P$2,0))*$Z$4,0)+IFERROR(INDEX('EmiFact Road'!$G$4:$P$110,MATCH($V176&amp;$Y$5&amp;$X176,'EmiFact Road'!$F$4:$F$110&amp;'EmiFact Road'!$E$4:$E$110&amp;'EmiFact Road'!$D$4:$D$110,0),MATCH(AE$8,'EmiFact Road'!$G$2:$P$2,0))*$Z$5,0)+IFERROR(INDEX('EmiFact Road'!$G$4:$P$110,MATCH($V176&amp;$Y$3&amp;$X176,'EmiFact Road'!$F$4:$F$110&amp;'EmiFact Road'!$E$4:$E$110&amp;'EmiFact Road'!$D$4:$D$110,0),MATCH(AE$8,'EmiFact Road'!$G$2:$P$2,0))*$Z$3,0)</f>
        <v>0.36924999999999997</v>
      </c>
      <c r="AF176" s="307">
        <f t="array" ref="AF176">IFERROR(INDEX('EmiFact Road'!$G$4:$P$110,MATCH($V176&amp;$Y$4&amp;$X176,'EmiFact Road'!$F$4:$F$110&amp;'EmiFact Road'!$E$4:$E$110&amp;'EmiFact Road'!$D$4:$D$110,0),MATCH(AF$8,'EmiFact Road'!$G$2:$P$2,0))*$Z$4,0)+IFERROR(INDEX('EmiFact Road'!$G$4:$P$110,MATCH($V176&amp;$Y$5&amp;$X176,'EmiFact Road'!$F$4:$F$110&amp;'EmiFact Road'!$E$4:$E$110&amp;'EmiFact Road'!$D$4:$D$110,0),MATCH(AF$8,'EmiFact Road'!$G$2:$P$2,0))*$Z$5,0)+IFERROR(INDEX('EmiFact Road'!$G$4:$P$110,MATCH($V176&amp;$Y$3&amp;$X176,'EmiFact Road'!$F$4:$F$110&amp;'EmiFact Road'!$E$4:$E$110&amp;'EmiFact Road'!$D$4:$D$110,0),MATCH(AF$8,'EmiFact Road'!$G$2:$P$2,0))*$Z$3,0)</f>
        <v>4.9095000000000004</v>
      </c>
      <c r="AG176" s="307">
        <f t="array" ref="AG176">IFERROR(INDEX('EmiFact Road'!$G$4:$P$110,MATCH($V176&amp;$Y$4&amp;$X176,'EmiFact Road'!$F$4:$F$110&amp;'EmiFact Road'!$E$4:$E$110&amp;'EmiFact Road'!$D$4:$D$110,0),MATCH(AG$8,'EmiFact Road'!$G$2:$P$2,0))*$Z$4,0)+IFERROR(INDEX('EmiFact Road'!$G$4:$P$110,MATCH($V176&amp;$Y$5&amp;$X176,'EmiFact Road'!$F$4:$F$110&amp;'EmiFact Road'!$E$4:$E$110&amp;'EmiFact Road'!$D$4:$D$110,0),MATCH(AG$8,'EmiFact Road'!$G$2:$P$2,0))*$Z$5,0)+IFERROR(INDEX('EmiFact Road'!$G$4:$P$110,MATCH($V176&amp;$Y$3&amp;$X176,'EmiFact Road'!$F$4:$F$110&amp;'EmiFact Road'!$E$4:$E$110&amp;'EmiFact Road'!$D$4:$D$110,0),MATCH(AG$8,'EmiFact Road'!$G$2:$P$2,0))*$Z$3,0)</f>
        <v>0.39574999999999999</v>
      </c>
      <c r="AH176" s="307">
        <f t="array" ref="AH176">IFERROR(INDEX('EmiFact Road'!$G$4:$P$110,MATCH($V176&amp;$Y$4&amp;$X176,'EmiFact Road'!$F$4:$F$110&amp;'EmiFact Road'!$E$4:$E$110&amp;'EmiFact Road'!$D$4:$D$110,0),MATCH(AH$8,'EmiFact Road'!$G$2:$P$2,0))*$Z$4,0)+IFERROR(INDEX('EmiFact Road'!$G$4:$P$110,MATCH($V176&amp;$Y$5&amp;$X176,'EmiFact Road'!$F$4:$F$110&amp;'EmiFact Road'!$E$4:$E$110&amp;'EmiFact Road'!$D$4:$D$110,0),MATCH(AH$8,'EmiFact Road'!$G$2:$P$2,0))*$Z$5,0)+IFERROR(INDEX('EmiFact Road'!$G$4:$P$110,MATCH($V176&amp;$Y$3&amp;$X176,'EmiFact Road'!$F$4:$F$110&amp;'EmiFact Road'!$E$4:$E$110&amp;'EmiFact Road'!$D$4:$D$110,0),MATCH(AH$8,'EmiFact Road'!$G$2:$P$2,0))*$Z$3,0)</f>
        <v>0</v>
      </c>
      <c r="AI176" s="307">
        <f t="array" ref="AI176">IFERROR(INDEX('EmiFact Road'!$G$4:$P$110,MATCH($V176&amp;$Y$4&amp;$X176,'EmiFact Road'!$F$4:$F$110&amp;'EmiFact Road'!$E$4:$E$110&amp;'EmiFact Road'!$D$4:$D$110,0),MATCH(AI$8,'EmiFact Road'!$G$2:$P$2,0))*$Z$4,0)+IFERROR(INDEX('EmiFact Road'!$G$4:$P$110,MATCH($V176&amp;$Y$5&amp;$X176,'EmiFact Road'!$F$4:$F$110&amp;'EmiFact Road'!$E$4:$E$110&amp;'EmiFact Road'!$D$4:$D$110,0),MATCH(AI$8,'EmiFact Road'!$G$2:$P$2,0))*$Z$5,0)+IFERROR(INDEX('EmiFact Road'!$G$4:$P$110,MATCH($V176&amp;$Y$3&amp;$X176,'EmiFact Road'!$F$4:$F$110&amp;'EmiFact Road'!$E$4:$E$110&amp;'EmiFact Road'!$D$4:$D$110,0),MATCH(AI$8,'EmiFact Road'!$G$2:$P$2,0))*$Z$3,0)</f>
        <v>0</v>
      </c>
      <c r="AJ176" s="307">
        <f t="array" ref="AJ176">IFERROR(INDEX('EmiFact Road'!$G$4:$P$110,MATCH($V176&amp;$Y$4&amp;$X176,'EmiFact Road'!$F$4:$F$110&amp;'EmiFact Road'!$E$4:$E$110&amp;'EmiFact Road'!$D$4:$D$110,0),MATCH(AJ$8,'EmiFact Road'!$G$2:$P$2,0))*$Z$4,0)+IFERROR(INDEX('EmiFact Road'!$G$4:$P$110,MATCH($V176&amp;$Y$5&amp;$X176,'EmiFact Road'!$F$4:$F$110&amp;'EmiFact Road'!$E$4:$E$110&amp;'EmiFact Road'!$D$4:$D$110,0),MATCH(AJ$8,'EmiFact Road'!$G$2:$P$2,0))*$Z$5,0)+IFERROR(INDEX('EmiFact Road'!$G$4:$P$110,MATCH($V176&amp;$Y$3&amp;$X176,'EmiFact Road'!$F$4:$F$110&amp;'EmiFact Road'!$E$4:$E$110&amp;'EmiFact Road'!$D$4:$D$110,0),MATCH(AJ$8,'EmiFact Road'!$G$2:$P$2,0))*$Z$3,0)</f>
        <v>5.7000000000000002E-2</v>
      </c>
    </row>
    <row r="177" spans="19:37" ht="12.75" customHeight="1">
      <c r="S177" s="130" t="s">
        <v>914</v>
      </c>
      <c r="T177" s="307" t="s">
        <v>920</v>
      </c>
      <c r="U177" s="307"/>
      <c r="V177" s="397" t="s">
        <v>282</v>
      </c>
      <c r="W177" s="397" t="s">
        <v>916</v>
      </c>
      <c r="X177" s="397" t="s">
        <v>794</v>
      </c>
      <c r="Y177" s="307">
        <f t="array" ref="Y177">IFERROR(INDEX('EmiFact Road'!$G$4:$P$110,MATCH($V177&amp;$Y$4&amp;$X177,'EmiFact Road'!$F$4:$F$110&amp;'EmiFact Road'!$E$4:$E$110&amp;'EmiFact Road'!$D$4:$D$110,0),MATCH(Y$8,'EmiFact Road'!$G$2:$P$2,0))*$Z$4,0)+IFERROR(INDEX('EmiFact Road'!$G$4:$P$110,MATCH($V177&amp;$Y$5&amp;$X177,'EmiFact Road'!$F$4:$F$110&amp;'EmiFact Road'!$E$4:$E$110&amp;'EmiFact Road'!$D$4:$D$110,0),MATCH(Y$8,'EmiFact Road'!$G$2:$P$2,0))*$Z$5,0)+IFERROR(INDEX('EmiFact Road'!$G$4:$P$110,MATCH($V177&amp;$Y$3&amp;$X177,'EmiFact Road'!$F$4:$F$110&amp;'EmiFact Road'!$E$4:$E$110&amp;'EmiFact Road'!$D$4:$D$110,0),MATCH(Y$8,'EmiFact Road'!$G$2:$P$2,0))*$Z$3,0)</f>
        <v>0.47</v>
      </c>
      <c r="Z177" s="307">
        <f t="array" ref="Z177">IFERROR(INDEX('EmiFact Road'!$G$4:$P$110,MATCH($V177&amp;$Y$4&amp;$X177,'EmiFact Road'!$F$4:$F$110&amp;'EmiFact Road'!$E$4:$E$110&amp;'EmiFact Road'!$D$4:$D$110,0),MATCH(Z$8,'EmiFact Road'!$G$2:$P$2,0))*$Z$4,0)+IFERROR(INDEX('EmiFact Road'!$G$4:$P$110,MATCH($V177&amp;$Y$5&amp;$X177,'EmiFact Road'!$F$4:$F$110&amp;'EmiFact Road'!$E$4:$E$110&amp;'EmiFact Road'!$D$4:$D$110,0),MATCH(Z$8,'EmiFact Road'!$G$2:$P$2,0))*$Z$5,0)+IFERROR(INDEX('EmiFact Road'!$G$4:$P$110,MATCH($V177&amp;$Y$3&amp;$X177,'EmiFact Road'!$F$4:$F$110&amp;'EmiFact Road'!$E$4:$E$110&amp;'EmiFact Road'!$D$4:$D$110,0),MATCH(Z$8,'EmiFact Road'!$G$2:$P$2,0))*$Z$3,0)</f>
        <v>258.97975000000002</v>
      </c>
      <c r="AA177" s="307">
        <f t="array" ref="AA177">IFERROR(INDEX('EmiFact Road'!$G$4:$P$110,MATCH($V177&amp;$Y$4&amp;$X177,'EmiFact Road'!$F$4:$F$110&amp;'EmiFact Road'!$E$4:$E$110&amp;'EmiFact Road'!$D$4:$D$110,0),MATCH(AA$8,'EmiFact Road'!$G$2:$P$2,0))*$Z$4,0)+IFERROR(INDEX('EmiFact Road'!$G$4:$P$110,MATCH($V177&amp;$Y$5&amp;$X177,'EmiFact Road'!$F$4:$F$110&amp;'EmiFact Road'!$E$4:$E$110&amp;'EmiFact Road'!$D$4:$D$110,0),MATCH(AA$8,'EmiFact Road'!$G$2:$P$2,0))*$Z$5,0)+IFERROR(INDEX('EmiFact Road'!$G$4:$P$110,MATCH($V177&amp;$Y$3&amp;$X177,'EmiFact Road'!$F$4:$F$110&amp;'EmiFact Road'!$E$4:$E$110&amp;'EmiFact Road'!$D$4:$D$110,0),MATCH(AA$8,'EmiFact Road'!$G$2:$P$2,0))*$Z$3,0)</f>
        <v>2.2124999999999999</v>
      </c>
      <c r="AB177" s="307">
        <f t="array" ref="AB177">IFERROR(INDEX('EmiFact Road'!$G$4:$P$110,MATCH($V177&amp;$Y$4&amp;$X177,'EmiFact Road'!$F$4:$F$110&amp;'EmiFact Road'!$E$4:$E$110&amp;'EmiFact Road'!$D$4:$D$110,0),MATCH(AB$8,'EmiFact Road'!$G$2:$P$2,0))*$Z$4,0)+IFERROR(INDEX('EmiFact Road'!$G$4:$P$110,MATCH($V177&amp;$Y$5&amp;$X177,'EmiFact Road'!$F$4:$F$110&amp;'EmiFact Road'!$E$4:$E$110&amp;'EmiFact Road'!$D$4:$D$110,0),MATCH(AB$8,'EmiFact Road'!$G$2:$P$2,0))*$Z$5,0)+IFERROR(INDEX('EmiFact Road'!$G$4:$P$110,MATCH($V177&amp;$Y$3&amp;$X177,'EmiFact Road'!$F$4:$F$110&amp;'EmiFact Road'!$E$4:$E$110&amp;'EmiFact Road'!$D$4:$D$110,0),MATCH(AB$8,'EmiFact Road'!$G$2:$P$2,0))*$Z$3,0)</f>
        <v>7.2000000000000008E-2</v>
      </c>
      <c r="AC177" s="307">
        <f t="array" ref="AC177">IFERROR(INDEX('EmiFact Road'!$G$4:$P$110,MATCH($V177&amp;$Y$4&amp;$X177,'EmiFact Road'!$F$4:$F$110&amp;'EmiFact Road'!$E$4:$E$110&amp;'EmiFact Road'!$D$4:$D$110,0),MATCH(AC$8,'EmiFact Road'!$G$2:$P$2,0))*$Z$4,0)+IFERROR(INDEX('EmiFact Road'!$G$4:$P$110,MATCH($V177&amp;$Y$5&amp;$X177,'EmiFact Road'!$F$4:$F$110&amp;'EmiFact Road'!$E$4:$E$110&amp;'EmiFact Road'!$D$4:$D$110,0),MATCH(AC$8,'EmiFact Road'!$G$2:$P$2,0))*$Z$5,0)+IFERROR(INDEX('EmiFact Road'!$G$4:$P$110,MATCH($V177&amp;$Y$3&amp;$X177,'EmiFact Road'!$F$4:$F$110&amp;'EmiFact Road'!$E$4:$E$110&amp;'EmiFact Road'!$D$4:$D$110,0),MATCH(AC$8,'EmiFact Road'!$G$2:$P$2,0))*$Z$3,0)</f>
        <v>23.483750000000001</v>
      </c>
      <c r="AD177" s="307">
        <f t="array" ref="AD177">IFERROR(INDEX('EmiFact Road'!$G$4:$P$110,MATCH($V177&amp;$Y$4&amp;$X177,'EmiFact Road'!$F$4:$F$110&amp;'EmiFact Road'!$E$4:$E$110&amp;'EmiFact Road'!$D$4:$D$110,0),MATCH(AD$8,'EmiFact Road'!$G$2:$P$2,0))*$Z$4,0)+IFERROR(INDEX('EmiFact Road'!$G$4:$P$110,MATCH($V177&amp;$Y$5&amp;$X177,'EmiFact Road'!$F$4:$F$110&amp;'EmiFact Road'!$E$4:$E$110&amp;'EmiFact Road'!$D$4:$D$110,0),MATCH(AD$8,'EmiFact Road'!$G$2:$P$2,0))*$Z$5,0)+IFERROR(INDEX('EmiFact Road'!$G$4:$P$110,MATCH($V177&amp;$Y$3&amp;$X177,'EmiFact Road'!$F$4:$F$110&amp;'EmiFact Road'!$E$4:$E$110&amp;'EmiFact Road'!$D$4:$D$110,0),MATCH(AD$8,'EmiFact Road'!$G$2:$P$2,0))*$Z$3,0)</f>
        <v>74</v>
      </c>
      <c r="AE177" s="307">
        <f t="array" ref="AE177">IFERROR(INDEX('EmiFact Road'!$G$4:$P$110,MATCH($V177&amp;$Y$4&amp;$X177,'EmiFact Road'!$F$4:$F$110&amp;'EmiFact Road'!$E$4:$E$110&amp;'EmiFact Road'!$D$4:$D$110,0),MATCH(AE$8,'EmiFact Road'!$G$2:$P$2,0))*$Z$4,0)+IFERROR(INDEX('EmiFact Road'!$G$4:$P$110,MATCH($V177&amp;$Y$5&amp;$X177,'EmiFact Road'!$F$4:$F$110&amp;'EmiFact Road'!$E$4:$E$110&amp;'EmiFact Road'!$D$4:$D$110,0),MATCH(AE$8,'EmiFact Road'!$G$2:$P$2,0))*$Z$5,0)+IFERROR(INDEX('EmiFact Road'!$G$4:$P$110,MATCH($V177&amp;$Y$3&amp;$X177,'EmiFact Road'!$F$4:$F$110&amp;'EmiFact Road'!$E$4:$E$110&amp;'EmiFact Road'!$D$4:$D$110,0),MATCH(AE$8,'EmiFact Road'!$G$2:$P$2,0))*$Z$3,0)</f>
        <v>3.0609999999999999</v>
      </c>
      <c r="AF177" s="307">
        <f t="array" ref="AF177">IFERROR(INDEX('EmiFact Road'!$G$4:$P$110,MATCH($V177&amp;$Y$4&amp;$X177,'EmiFact Road'!$F$4:$F$110&amp;'EmiFact Road'!$E$4:$E$110&amp;'EmiFact Road'!$D$4:$D$110,0),MATCH(AF$8,'EmiFact Road'!$G$2:$P$2,0))*$Z$4,0)+IFERROR(INDEX('EmiFact Road'!$G$4:$P$110,MATCH($V177&amp;$Y$5&amp;$X177,'EmiFact Road'!$F$4:$F$110&amp;'EmiFact Road'!$E$4:$E$110&amp;'EmiFact Road'!$D$4:$D$110,0),MATCH(AF$8,'EmiFact Road'!$G$2:$P$2,0))*$Z$5,0)+IFERROR(INDEX('EmiFact Road'!$G$4:$P$110,MATCH($V177&amp;$Y$3&amp;$X177,'EmiFact Road'!$F$4:$F$110&amp;'EmiFact Road'!$E$4:$E$110&amp;'EmiFact Road'!$D$4:$D$110,0),MATCH(AF$8,'EmiFact Road'!$G$2:$P$2,0))*$Z$3,0)</f>
        <v>1.5964999999999998</v>
      </c>
      <c r="AG177" s="307">
        <f t="array" ref="AG177">IFERROR(INDEX('EmiFact Road'!$G$4:$P$110,MATCH($V177&amp;$Y$4&amp;$X177,'EmiFact Road'!$F$4:$F$110&amp;'EmiFact Road'!$E$4:$E$110&amp;'EmiFact Road'!$D$4:$D$110,0),MATCH(AG$8,'EmiFact Road'!$G$2:$P$2,0))*$Z$4,0)+IFERROR(INDEX('EmiFact Road'!$G$4:$P$110,MATCH($V177&amp;$Y$5&amp;$X177,'EmiFact Road'!$F$4:$F$110&amp;'EmiFact Road'!$E$4:$E$110&amp;'EmiFact Road'!$D$4:$D$110,0),MATCH(AG$8,'EmiFact Road'!$G$2:$P$2,0))*$Z$5,0)+IFERROR(INDEX('EmiFact Road'!$G$4:$P$110,MATCH($V177&amp;$Y$3&amp;$X177,'EmiFact Road'!$F$4:$F$110&amp;'EmiFact Road'!$E$4:$E$110&amp;'EmiFact Road'!$D$4:$D$110,0),MATCH(AG$8,'EmiFact Road'!$G$2:$P$2,0))*$Z$3,0)</f>
        <v>5.1470000000000002</v>
      </c>
      <c r="AH177" s="307">
        <f t="array" ref="AH177">IFERROR(INDEX('EmiFact Road'!$G$4:$P$110,MATCH($V177&amp;$Y$4&amp;$X177,'EmiFact Road'!$F$4:$F$110&amp;'EmiFact Road'!$E$4:$E$110&amp;'EmiFact Road'!$D$4:$D$110,0),MATCH(AH$8,'EmiFact Road'!$G$2:$P$2,0))*$Z$4,0)+IFERROR(INDEX('EmiFact Road'!$G$4:$P$110,MATCH($V177&amp;$Y$5&amp;$X177,'EmiFact Road'!$F$4:$F$110&amp;'EmiFact Road'!$E$4:$E$110&amp;'EmiFact Road'!$D$4:$D$110,0),MATCH(AH$8,'EmiFact Road'!$G$2:$P$2,0))*$Z$5,0)+IFERROR(INDEX('EmiFact Road'!$G$4:$P$110,MATCH($V177&amp;$Y$3&amp;$X177,'EmiFact Road'!$F$4:$F$110&amp;'EmiFact Road'!$E$4:$E$110&amp;'EmiFact Road'!$D$4:$D$110,0),MATCH(AH$8,'EmiFact Road'!$G$2:$P$2,0))*$Z$3,0)</f>
        <v>0</v>
      </c>
      <c r="AI177" s="307">
        <f t="array" ref="AI177">IFERROR(INDEX('EmiFact Road'!$G$4:$P$110,MATCH($V177&amp;$Y$4&amp;$X177,'EmiFact Road'!$F$4:$F$110&amp;'EmiFact Road'!$E$4:$E$110&amp;'EmiFact Road'!$D$4:$D$110,0),MATCH(AI$8,'EmiFact Road'!$G$2:$P$2,0))*$Z$4,0)+IFERROR(INDEX('EmiFact Road'!$G$4:$P$110,MATCH($V177&amp;$Y$5&amp;$X177,'EmiFact Road'!$F$4:$F$110&amp;'EmiFact Road'!$E$4:$E$110&amp;'EmiFact Road'!$D$4:$D$110,0),MATCH(AI$8,'EmiFact Road'!$G$2:$P$2,0))*$Z$5,0)+IFERROR(INDEX('EmiFact Road'!$G$4:$P$110,MATCH($V177&amp;$Y$3&amp;$X177,'EmiFact Road'!$F$4:$F$110&amp;'EmiFact Road'!$E$4:$E$110&amp;'EmiFact Road'!$D$4:$D$110,0),MATCH(AI$8,'EmiFact Road'!$G$2:$P$2,0))*$Z$3,0)</f>
        <v>0</v>
      </c>
      <c r="AJ177" s="307">
        <f t="array" ref="AJ177">IFERROR(INDEX('EmiFact Road'!$G$4:$P$110,MATCH($V177&amp;$Y$4&amp;$X177,'EmiFact Road'!$F$4:$F$110&amp;'EmiFact Road'!$E$4:$E$110&amp;'EmiFact Road'!$D$4:$D$110,0),MATCH(AJ$8,'EmiFact Road'!$G$2:$P$2,0))*$Z$4,0)+IFERROR(INDEX('EmiFact Road'!$G$4:$P$110,MATCH($V177&amp;$Y$5&amp;$X177,'EmiFact Road'!$F$4:$F$110&amp;'EmiFact Road'!$E$4:$E$110&amp;'EmiFact Road'!$D$4:$D$110,0),MATCH(AJ$8,'EmiFact Road'!$G$2:$P$2,0))*$Z$5,0)+IFERROR(INDEX('EmiFact Road'!$G$4:$P$110,MATCH($V177&amp;$Y$3&amp;$X177,'EmiFact Road'!$F$4:$F$110&amp;'EmiFact Road'!$E$4:$E$110&amp;'EmiFact Road'!$D$4:$D$110,0),MATCH(AJ$8,'EmiFact Road'!$G$2:$P$2,0))*$Z$3,0)</f>
        <v>3.6974999999999998</v>
      </c>
    </row>
    <row r="178" spans="19:37" ht="12.75" customHeight="1">
      <c r="S178" s="130" t="s">
        <v>914</v>
      </c>
      <c r="T178" s="307" t="s">
        <v>921</v>
      </c>
      <c r="U178" s="307"/>
      <c r="V178" s="397" t="s">
        <v>798</v>
      </c>
      <c r="W178" s="397" t="s">
        <v>916</v>
      </c>
      <c r="X178" s="397" t="s">
        <v>794</v>
      </c>
      <c r="Y178" s="307">
        <f t="array" ref="Y178">IFERROR(INDEX('EmiFact Road'!$G$4:$P$110,MATCH($V178&amp;$Y$4&amp;$X178,'EmiFact Road'!$F$4:$F$110&amp;'EmiFact Road'!$E$4:$E$110&amp;'EmiFact Road'!$D$4:$D$110,0),MATCH(Y$8,'EmiFact Road'!$G$2:$P$2,0))*$Z$4,0)+IFERROR(INDEX('EmiFact Road'!$G$4:$P$110,MATCH($V178&amp;$Y$5&amp;$X178,'EmiFact Road'!$F$4:$F$110&amp;'EmiFact Road'!$E$4:$E$110&amp;'EmiFact Road'!$D$4:$D$110,0),MATCH(Y$8,'EmiFact Road'!$G$2:$P$2,0))*$Z$5,0)+IFERROR(INDEX('EmiFact Road'!$G$4:$P$110,MATCH($V178&amp;$Y$3&amp;$X178,'EmiFact Road'!$F$4:$F$110&amp;'EmiFact Road'!$E$4:$E$110&amp;'EmiFact Road'!$D$4:$D$110,0),MATCH(Y$8,'EmiFact Road'!$G$2:$P$2,0))*$Z$3,0)</f>
        <v>0.46000000000000008</v>
      </c>
      <c r="Z178" s="307">
        <f t="array" ref="Z178">IFERROR(INDEX('EmiFact Road'!$G$4:$P$110,MATCH($V178&amp;$Y$4&amp;$X178,'EmiFact Road'!$F$4:$F$110&amp;'EmiFact Road'!$E$4:$E$110&amp;'EmiFact Road'!$D$4:$D$110,0),MATCH(Z$8,'EmiFact Road'!$G$2:$P$2,0))*$Z$4,0)+IFERROR(INDEX('EmiFact Road'!$G$4:$P$110,MATCH($V178&amp;$Y$5&amp;$X178,'EmiFact Road'!$F$4:$F$110&amp;'EmiFact Road'!$E$4:$E$110&amp;'EmiFact Road'!$D$4:$D$110,0),MATCH(Z$8,'EmiFact Road'!$G$2:$P$2,0))*$Z$5,0)+IFERROR(INDEX('EmiFact Road'!$G$4:$P$110,MATCH($V178&amp;$Y$3&amp;$X178,'EmiFact Road'!$F$4:$F$110&amp;'EmiFact Road'!$E$4:$E$110&amp;'EmiFact Road'!$D$4:$D$110,0),MATCH(Z$8,'EmiFact Road'!$G$2:$P$2,0))*$Z$3,0)</f>
        <v>62.869250000000008</v>
      </c>
      <c r="AA178" s="307">
        <f t="array" ref="AA178">IFERROR(INDEX('EmiFact Road'!$G$4:$P$110,MATCH($V178&amp;$Y$4&amp;$X178,'EmiFact Road'!$F$4:$F$110&amp;'EmiFact Road'!$E$4:$E$110&amp;'EmiFact Road'!$D$4:$D$110,0),MATCH(AA$8,'EmiFact Road'!$G$2:$P$2,0))*$Z$4,0)+IFERROR(INDEX('EmiFact Road'!$G$4:$P$110,MATCH($V178&amp;$Y$5&amp;$X178,'EmiFact Road'!$F$4:$F$110&amp;'EmiFact Road'!$E$4:$E$110&amp;'EmiFact Road'!$D$4:$D$110,0),MATCH(AA$8,'EmiFact Road'!$G$2:$P$2,0))*$Z$5,0)+IFERROR(INDEX('EmiFact Road'!$G$4:$P$110,MATCH($V178&amp;$Y$3&amp;$X178,'EmiFact Road'!$F$4:$F$110&amp;'EmiFact Road'!$E$4:$E$110&amp;'EmiFact Road'!$D$4:$D$110,0),MATCH(AA$8,'EmiFact Road'!$G$2:$P$2,0))*$Z$3,0)</f>
        <v>70.215250000000012</v>
      </c>
      <c r="AB178" s="307">
        <f t="array" ref="AB178">IFERROR(INDEX('EmiFact Road'!$G$4:$P$110,MATCH($V178&amp;$Y$4&amp;$X178,'EmiFact Road'!$F$4:$F$110&amp;'EmiFact Road'!$E$4:$E$110&amp;'EmiFact Road'!$D$4:$D$110,0),MATCH(AB$8,'EmiFact Road'!$G$2:$P$2,0))*$Z$4,0)+IFERROR(INDEX('EmiFact Road'!$G$4:$P$110,MATCH($V178&amp;$Y$5&amp;$X178,'EmiFact Road'!$F$4:$F$110&amp;'EmiFact Road'!$E$4:$E$110&amp;'EmiFact Road'!$D$4:$D$110,0),MATCH(AB$8,'EmiFact Road'!$G$2:$P$2,0))*$Z$5,0)+IFERROR(INDEX('EmiFact Road'!$G$4:$P$110,MATCH($V178&amp;$Y$3&amp;$X178,'EmiFact Road'!$F$4:$F$110&amp;'EmiFact Road'!$E$4:$E$110&amp;'EmiFact Road'!$D$4:$D$110,0),MATCH(AB$8,'EmiFact Road'!$G$2:$P$2,0))*$Z$3,0)</f>
        <v>4.4087500000000004</v>
      </c>
      <c r="AC178" s="307">
        <f t="array" ref="AC178">IFERROR(INDEX('EmiFact Road'!$G$4:$P$110,MATCH($V178&amp;$Y$4&amp;$X178,'EmiFact Road'!$F$4:$F$110&amp;'EmiFact Road'!$E$4:$E$110&amp;'EmiFact Road'!$D$4:$D$110,0),MATCH(AC$8,'EmiFact Road'!$G$2:$P$2,0))*$Z$4,0)+IFERROR(INDEX('EmiFact Road'!$G$4:$P$110,MATCH($V178&amp;$Y$5&amp;$X178,'EmiFact Road'!$F$4:$F$110&amp;'EmiFact Road'!$E$4:$E$110&amp;'EmiFact Road'!$D$4:$D$110,0),MATCH(AC$8,'EmiFact Road'!$G$2:$P$2,0))*$Z$5,0)+IFERROR(INDEX('EmiFact Road'!$G$4:$P$110,MATCH($V178&amp;$Y$3&amp;$X178,'EmiFact Road'!$F$4:$F$110&amp;'EmiFact Road'!$E$4:$E$110&amp;'EmiFact Road'!$D$4:$D$110,0),MATCH(AC$8,'EmiFact Road'!$G$2:$P$2,0))*$Z$3,0)</f>
        <v>968.3125</v>
      </c>
      <c r="AD178" s="307">
        <f t="array" ref="AD178">IFERROR(INDEX('EmiFact Road'!$G$4:$P$110,MATCH($V178&amp;$Y$4&amp;$X178,'EmiFact Road'!$F$4:$F$110&amp;'EmiFact Road'!$E$4:$E$110&amp;'EmiFact Road'!$D$4:$D$110,0),MATCH(AD$8,'EmiFact Road'!$G$2:$P$2,0))*$Z$4,0)+IFERROR(INDEX('EmiFact Road'!$G$4:$P$110,MATCH($V178&amp;$Y$5&amp;$X178,'EmiFact Road'!$F$4:$F$110&amp;'EmiFact Road'!$E$4:$E$110&amp;'EmiFact Road'!$D$4:$D$110,0),MATCH(AD$8,'EmiFact Road'!$G$2:$P$2,0))*$Z$5,0)+IFERROR(INDEX('EmiFact Road'!$G$4:$P$110,MATCH($V178&amp;$Y$3&amp;$X178,'EmiFact Road'!$F$4:$F$110&amp;'EmiFact Road'!$E$4:$E$110&amp;'EmiFact Road'!$D$4:$D$110,0),MATCH(AD$8,'EmiFact Road'!$G$2:$P$2,0))*$Z$3,0)</f>
        <v>73</v>
      </c>
      <c r="AE178" s="307">
        <f t="array" ref="AE178">IFERROR(INDEX('EmiFact Road'!$G$4:$P$110,MATCH($V178&amp;$Y$4&amp;$X178,'EmiFact Road'!$F$4:$F$110&amp;'EmiFact Road'!$E$4:$E$110&amp;'EmiFact Road'!$D$4:$D$110,0),MATCH(AE$8,'EmiFact Road'!$G$2:$P$2,0))*$Z$4,0)+IFERROR(INDEX('EmiFact Road'!$G$4:$P$110,MATCH($V178&amp;$Y$5&amp;$X178,'EmiFact Road'!$F$4:$F$110&amp;'EmiFact Road'!$E$4:$E$110&amp;'EmiFact Road'!$D$4:$D$110,0),MATCH(AE$8,'EmiFact Road'!$G$2:$P$2,0))*$Z$5,0)+IFERROR(INDEX('EmiFact Road'!$G$4:$P$110,MATCH($V178&amp;$Y$3&amp;$X178,'EmiFact Road'!$F$4:$F$110&amp;'EmiFact Road'!$E$4:$E$110&amp;'EmiFact Road'!$D$4:$D$110,0),MATCH(AE$8,'EmiFact Road'!$G$2:$P$2,0))*$Z$3,0)</f>
        <v>0.70599999999999996</v>
      </c>
      <c r="AF178" s="307">
        <f t="array" ref="AF178">IFERROR(INDEX('EmiFact Road'!$G$4:$P$110,MATCH($V178&amp;$Y$4&amp;$X178,'EmiFact Road'!$F$4:$F$110&amp;'EmiFact Road'!$E$4:$E$110&amp;'EmiFact Road'!$D$4:$D$110,0),MATCH(AF$8,'EmiFact Road'!$G$2:$P$2,0))*$Z$4,0)+IFERROR(INDEX('EmiFact Road'!$G$4:$P$110,MATCH($V178&amp;$Y$5&amp;$X178,'EmiFact Road'!$F$4:$F$110&amp;'EmiFact Road'!$E$4:$E$110&amp;'EmiFact Road'!$D$4:$D$110,0),MATCH(AF$8,'EmiFact Road'!$G$2:$P$2,0))*$Z$5,0)+IFERROR(INDEX('EmiFact Road'!$G$4:$P$110,MATCH($V178&amp;$Y$3&amp;$X178,'EmiFact Road'!$F$4:$F$110&amp;'EmiFact Road'!$E$4:$E$110&amp;'EmiFact Road'!$D$4:$D$110,0),MATCH(AF$8,'EmiFact Road'!$G$2:$P$2,0))*$Z$3,0)</f>
        <v>13.173999999999999</v>
      </c>
      <c r="AG178" s="307">
        <f t="array" ref="AG178">IFERROR(INDEX('EmiFact Road'!$G$4:$P$110,MATCH($V178&amp;$Y$4&amp;$X178,'EmiFact Road'!$F$4:$F$110&amp;'EmiFact Road'!$E$4:$E$110&amp;'EmiFact Road'!$D$4:$D$110,0),MATCH(AG$8,'EmiFact Road'!$G$2:$P$2,0))*$Z$4,0)+IFERROR(INDEX('EmiFact Road'!$G$4:$P$110,MATCH($V178&amp;$Y$5&amp;$X178,'EmiFact Road'!$F$4:$F$110&amp;'EmiFact Road'!$E$4:$E$110&amp;'EmiFact Road'!$D$4:$D$110,0),MATCH(AG$8,'EmiFact Road'!$G$2:$P$2,0))*$Z$5,0)+IFERROR(INDEX('EmiFact Road'!$G$4:$P$110,MATCH($V178&amp;$Y$3&amp;$X178,'EmiFact Road'!$F$4:$F$110&amp;'EmiFact Road'!$E$4:$E$110&amp;'EmiFact Road'!$D$4:$D$110,0),MATCH(AG$8,'EmiFact Road'!$G$2:$P$2,0))*$Z$3,0)</f>
        <v>0.60525000000000007</v>
      </c>
      <c r="AH178" s="307">
        <f t="array" ref="AH178">IFERROR(INDEX('EmiFact Road'!$G$4:$P$110,MATCH($V178&amp;$Y$4&amp;$X178,'EmiFact Road'!$F$4:$F$110&amp;'EmiFact Road'!$E$4:$E$110&amp;'EmiFact Road'!$D$4:$D$110,0),MATCH(AH$8,'EmiFact Road'!$G$2:$P$2,0))*$Z$4,0)+IFERROR(INDEX('EmiFact Road'!$G$4:$P$110,MATCH($V178&amp;$Y$5&amp;$X178,'EmiFact Road'!$F$4:$F$110&amp;'EmiFact Road'!$E$4:$E$110&amp;'EmiFact Road'!$D$4:$D$110,0),MATCH(AH$8,'EmiFact Road'!$G$2:$P$2,0))*$Z$5,0)+IFERROR(INDEX('EmiFact Road'!$G$4:$P$110,MATCH($V178&amp;$Y$3&amp;$X178,'EmiFact Road'!$F$4:$F$110&amp;'EmiFact Road'!$E$4:$E$110&amp;'EmiFact Road'!$D$4:$D$110,0),MATCH(AH$8,'EmiFact Road'!$G$2:$P$2,0))*$Z$3,0)</f>
        <v>0</v>
      </c>
      <c r="AI178" s="307">
        <f t="array" ref="AI178">IFERROR(INDEX('EmiFact Road'!$G$4:$P$110,MATCH($V178&amp;$Y$4&amp;$X178,'EmiFact Road'!$F$4:$F$110&amp;'EmiFact Road'!$E$4:$E$110&amp;'EmiFact Road'!$D$4:$D$110,0),MATCH(AI$8,'EmiFact Road'!$G$2:$P$2,0))*$Z$4,0)+IFERROR(INDEX('EmiFact Road'!$G$4:$P$110,MATCH($V178&amp;$Y$5&amp;$X178,'EmiFact Road'!$F$4:$F$110&amp;'EmiFact Road'!$E$4:$E$110&amp;'EmiFact Road'!$D$4:$D$110,0),MATCH(AI$8,'EmiFact Road'!$G$2:$P$2,0))*$Z$5,0)+IFERROR(INDEX('EmiFact Road'!$G$4:$P$110,MATCH($V178&amp;$Y$3&amp;$X178,'EmiFact Road'!$F$4:$F$110&amp;'EmiFact Road'!$E$4:$E$110&amp;'EmiFact Road'!$D$4:$D$110,0),MATCH(AI$8,'EmiFact Road'!$G$2:$P$2,0))*$Z$3,0)</f>
        <v>0</v>
      </c>
      <c r="AJ178" s="307">
        <f t="array" ref="AJ178">IFERROR(INDEX('EmiFact Road'!$G$4:$P$110,MATCH($V178&amp;$Y$4&amp;$X178,'EmiFact Road'!$F$4:$F$110&amp;'EmiFact Road'!$E$4:$E$110&amp;'EmiFact Road'!$D$4:$D$110,0),MATCH(AJ$8,'EmiFact Road'!$G$2:$P$2,0))*$Z$4,0)+IFERROR(INDEX('EmiFact Road'!$G$4:$P$110,MATCH($V178&amp;$Y$5&amp;$X178,'EmiFact Road'!$F$4:$F$110&amp;'EmiFact Road'!$E$4:$E$110&amp;'EmiFact Road'!$D$4:$D$110,0),MATCH(AJ$8,'EmiFact Road'!$G$2:$P$2,0))*$Z$5,0)+IFERROR(INDEX('EmiFact Road'!$G$4:$P$110,MATCH($V178&amp;$Y$3&amp;$X178,'EmiFact Road'!$F$4:$F$110&amp;'EmiFact Road'!$E$4:$E$110&amp;'EmiFact Road'!$D$4:$D$110,0),MATCH(AJ$8,'EmiFact Road'!$G$2:$P$2,0))*$Z$3,0)</f>
        <v>9.7000000000000003E-2</v>
      </c>
    </row>
    <row r="179" spans="19:37" ht="12.75" customHeight="1">
      <c r="S179" s="130" t="s">
        <v>914</v>
      </c>
      <c r="T179" s="307" t="s">
        <v>922</v>
      </c>
      <c r="U179" s="307"/>
      <c r="V179" s="397" t="s">
        <v>776</v>
      </c>
      <c r="W179" s="397" t="s">
        <v>916</v>
      </c>
      <c r="X179" s="397" t="s">
        <v>794</v>
      </c>
      <c r="Y179" s="307">
        <f t="array" ref="Y179">IFERROR(INDEX('EmiFact Road'!$G$4:$P$110,MATCH($V179&amp;$Y$4&amp;$X179,'EmiFact Road'!$F$4:$F$110&amp;'EmiFact Road'!$E$4:$E$110&amp;'EmiFact Road'!$D$4:$D$110,0),MATCH(Y$8,'EmiFact Road'!$G$2:$P$2,0))*$Z$4,0)+IFERROR(INDEX('EmiFact Road'!$G$4:$P$110,MATCH($V179&amp;$Y$5&amp;$X179,'EmiFact Road'!$F$4:$F$110&amp;'EmiFact Road'!$E$4:$E$110&amp;'EmiFact Road'!$D$4:$D$110,0),MATCH(Y$8,'EmiFact Road'!$G$2:$P$2,0))*$Z$5,0)+IFERROR(INDEX('EmiFact Road'!$G$4:$P$110,MATCH($V179&amp;$Y$3&amp;$X179,'EmiFact Road'!$F$4:$F$110&amp;'EmiFact Road'!$E$4:$E$110&amp;'EmiFact Road'!$D$4:$D$110,0),MATCH(Y$8,'EmiFact Road'!$G$2:$P$2,0))*$Z$3,0)</f>
        <v>0</v>
      </c>
      <c r="Z179" s="307">
        <f t="array" ref="Z179">IFERROR(INDEX('EmiFact Road'!$G$4:$P$110,MATCH($V179&amp;$Y$4&amp;$X179,'EmiFact Road'!$F$4:$F$110&amp;'EmiFact Road'!$E$4:$E$110&amp;'EmiFact Road'!$D$4:$D$110,0),MATCH(Z$8,'EmiFact Road'!$G$2:$P$2,0))*$Z$4,0)+IFERROR(INDEX('EmiFact Road'!$G$4:$P$110,MATCH($V179&amp;$Y$5&amp;$X179,'EmiFact Road'!$F$4:$F$110&amp;'EmiFact Road'!$E$4:$E$110&amp;'EmiFact Road'!$D$4:$D$110,0),MATCH(Z$8,'EmiFact Road'!$G$2:$P$2,0))*$Z$5,0)+IFERROR(INDEX('EmiFact Road'!$G$4:$P$110,MATCH($V179&amp;$Y$3&amp;$X179,'EmiFact Road'!$F$4:$F$110&amp;'EmiFact Road'!$E$4:$E$110&amp;'EmiFact Road'!$D$4:$D$110,0),MATCH(Z$8,'EmiFact Road'!$G$2:$P$2,0))*$Z$3,0)</f>
        <v>391.029</v>
      </c>
      <c r="AA179" s="307">
        <f t="array" ref="AA179">IFERROR(INDEX('EmiFact Road'!$G$4:$P$110,MATCH($V179&amp;$Y$4&amp;$X179,'EmiFact Road'!$F$4:$F$110&amp;'EmiFact Road'!$E$4:$E$110&amp;'EmiFact Road'!$D$4:$D$110,0),MATCH(AA$8,'EmiFact Road'!$G$2:$P$2,0))*$Z$4,0)+IFERROR(INDEX('EmiFact Road'!$G$4:$P$110,MATCH($V179&amp;$Y$5&amp;$X179,'EmiFact Road'!$F$4:$F$110&amp;'EmiFact Road'!$E$4:$E$110&amp;'EmiFact Road'!$D$4:$D$110,0),MATCH(AA$8,'EmiFact Road'!$G$2:$P$2,0))*$Z$5,0)+IFERROR(INDEX('EmiFact Road'!$G$4:$P$110,MATCH($V179&amp;$Y$3&amp;$X179,'EmiFact Road'!$F$4:$F$110&amp;'EmiFact Road'!$E$4:$E$110&amp;'EmiFact Road'!$D$4:$D$110,0),MATCH(AA$8,'EmiFact Road'!$G$2:$P$2,0))*$Z$3,0)</f>
        <v>110.88475</v>
      </c>
      <c r="AB179" s="307">
        <f t="array" ref="AB179">IFERROR(INDEX('EmiFact Road'!$G$4:$P$110,MATCH($V179&amp;$Y$4&amp;$X179,'EmiFact Road'!$F$4:$F$110&amp;'EmiFact Road'!$E$4:$E$110&amp;'EmiFact Road'!$D$4:$D$110,0),MATCH(AB$8,'EmiFact Road'!$G$2:$P$2,0))*$Z$4,0)+IFERROR(INDEX('EmiFact Road'!$G$4:$P$110,MATCH($V179&amp;$Y$5&amp;$X179,'EmiFact Road'!$F$4:$F$110&amp;'EmiFact Road'!$E$4:$E$110&amp;'EmiFact Road'!$D$4:$D$110,0),MATCH(AB$8,'EmiFact Road'!$G$2:$P$2,0))*$Z$5,0)+IFERROR(INDEX('EmiFact Road'!$G$4:$P$110,MATCH($V179&amp;$Y$3&amp;$X179,'EmiFact Road'!$F$4:$F$110&amp;'EmiFact Road'!$E$4:$E$110&amp;'EmiFact Road'!$D$4:$D$110,0),MATCH(AB$8,'EmiFact Road'!$G$2:$P$2,0))*$Z$3,0)</f>
        <v>7.3777500000000007</v>
      </c>
      <c r="AC179" s="307">
        <f t="array" ref="AC179">IFERROR(INDEX('EmiFact Road'!$G$4:$P$110,MATCH($V179&amp;$Y$4&amp;$X179,'EmiFact Road'!$F$4:$F$110&amp;'EmiFact Road'!$E$4:$E$110&amp;'EmiFact Road'!$D$4:$D$110,0),MATCH(AC$8,'EmiFact Road'!$G$2:$P$2,0))*$Z$4,0)+IFERROR(INDEX('EmiFact Road'!$G$4:$P$110,MATCH($V179&amp;$Y$5&amp;$X179,'EmiFact Road'!$F$4:$F$110&amp;'EmiFact Road'!$E$4:$E$110&amp;'EmiFact Road'!$D$4:$D$110,0),MATCH(AC$8,'EmiFact Road'!$G$2:$P$2,0))*$Z$5,0)+IFERROR(INDEX('EmiFact Road'!$G$4:$P$110,MATCH($V179&amp;$Y$3&amp;$X179,'EmiFact Road'!$F$4:$F$110&amp;'EmiFact Road'!$E$4:$E$110&amp;'EmiFact Road'!$D$4:$D$110,0),MATCH(AC$8,'EmiFact Road'!$G$2:$P$2,0))*$Z$3,0)</f>
        <v>1093.2262499999999</v>
      </c>
      <c r="AD179" s="307">
        <f t="array" ref="AD179">IFERROR(INDEX('EmiFact Road'!$G$4:$P$110,MATCH($V179&amp;$Y$4&amp;$X179,'EmiFact Road'!$F$4:$F$110&amp;'EmiFact Road'!$E$4:$E$110&amp;'EmiFact Road'!$D$4:$D$110,0),MATCH(AD$8,'EmiFact Road'!$G$2:$P$2,0))*$Z$4,0)+IFERROR(INDEX('EmiFact Road'!$G$4:$P$110,MATCH($V179&amp;$Y$5&amp;$X179,'EmiFact Road'!$F$4:$F$110&amp;'EmiFact Road'!$E$4:$E$110&amp;'EmiFact Road'!$D$4:$D$110,0),MATCH(AD$8,'EmiFact Road'!$G$2:$P$2,0))*$Z$5,0)+IFERROR(INDEX('EmiFact Road'!$G$4:$P$110,MATCH($V179&amp;$Y$3&amp;$X179,'EmiFact Road'!$F$4:$F$110&amp;'EmiFact Road'!$E$4:$E$110&amp;'EmiFact Road'!$D$4:$D$110,0),MATCH(AD$8,'EmiFact Road'!$G$2:$P$2,0))*$Z$3,0)</f>
        <v>63.1</v>
      </c>
      <c r="AE179" s="307">
        <f t="array" ref="AE179">IFERROR(INDEX('EmiFact Road'!$G$4:$P$110,MATCH($V179&amp;$Y$4&amp;$X179,'EmiFact Road'!$F$4:$F$110&amp;'EmiFact Road'!$E$4:$E$110&amp;'EmiFact Road'!$D$4:$D$110,0),MATCH(AE$8,'EmiFact Road'!$G$2:$P$2,0))*$Z$4,0)+IFERROR(INDEX('EmiFact Road'!$G$4:$P$110,MATCH($V179&amp;$Y$5&amp;$X179,'EmiFact Road'!$F$4:$F$110&amp;'EmiFact Road'!$E$4:$E$110&amp;'EmiFact Road'!$D$4:$D$110,0),MATCH(AE$8,'EmiFact Road'!$G$2:$P$2,0))*$Z$5,0)+IFERROR(INDEX('EmiFact Road'!$G$4:$P$110,MATCH($V179&amp;$Y$3&amp;$X179,'EmiFact Road'!$F$4:$F$110&amp;'EmiFact Road'!$E$4:$E$110&amp;'EmiFact Road'!$D$4:$D$110,0),MATCH(AE$8,'EmiFact Road'!$G$2:$P$2,0))*$Z$3,0)</f>
        <v>1.0847500000000001</v>
      </c>
      <c r="AF179" s="307">
        <f t="array" ref="AF179">IFERROR(INDEX('EmiFact Road'!$G$4:$P$110,MATCH($V179&amp;$Y$4&amp;$X179,'EmiFact Road'!$F$4:$F$110&amp;'EmiFact Road'!$E$4:$E$110&amp;'EmiFact Road'!$D$4:$D$110,0),MATCH(AF$8,'EmiFact Road'!$G$2:$P$2,0))*$Z$4,0)+IFERROR(INDEX('EmiFact Road'!$G$4:$P$110,MATCH($V179&amp;$Y$5&amp;$X179,'EmiFact Road'!$F$4:$F$110&amp;'EmiFact Road'!$E$4:$E$110&amp;'EmiFact Road'!$D$4:$D$110,0),MATCH(AF$8,'EmiFact Road'!$G$2:$P$2,0))*$Z$5,0)+IFERROR(INDEX('EmiFact Road'!$G$4:$P$110,MATCH($V179&amp;$Y$3&amp;$X179,'EmiFact Road'!$F$4:$F$110&amp;'EmiFact Road'!$E$4:$E$110&amp;'EmiFact Road'!$D$4:$D$110,0),MATCH(AF$8,'EmiFact Road'!$G$2:$P$2,0))*$Z$3,0)</f>
        <v>5.2552500000000002</v>
      </c>
      <c r="AG179" s="307">
        <f t="array" ref="AG179">IFERROR(INDEX('EmiFact Road'!$G$4:$P$110,MATCH($V179&amp;$Y$4&amp;$X179,'EmiFact Road'!$F$4:$F$110&amp;'EmiFact Road'!$E$4:$E$110&amp;'EmiFact Road'!$D$4:$D$110,0),MATCH(AG$8,'EmiFact Road'!$G$2:$P$2,0))*$Z$4,0)+IFERROR(INDEX('EmiFact Road'!$G$4:$P$110,MATCH($V179&amp;$Y$5&amp;$X179,'EmiFact Road'!$F$4:$F$110&amp;'EmiFact Road'!$E$4:$E$110&amp;'EmiFact Road'!$D$4:$D$110,0),MATCH(AG$8,'EmiFact Road'!$G$2:$P$2,0))*$Z$5,0)+IFERROR(INDEX('EmiFact Road'!$G$4:$P$110,MATCH($V179&amp;$Y$3&amp;$X179,'EmiFact Road'!$F$4:$F$110&amp;'EmiFact Road'!$E$4:$E$110&amp;'EmiFact Road'!$D$4:$D$110,0),MATCH(AG$8,'EmiFact Road'!$G$2:$P$2,0))*$Z$3,0)</f>
        <v>0.69249999999999989</v>
      </c>
      <c r="AH179" s="307">
        <f t="array" ref="AH179">IFERROR(INDEX('EmiFact Road'!$G$4:$P$110,MATCH($V179&amp;$Y$4&amp;$X179,'EmiFact Road'!$F$4:$F$110&amp;'EmiFact Road'!$E$4:$E$110&amp;'EmiFact Road'!$D$4:$D$110,0),MATCH(AH$8,'EmiFact Road'!$G$2:$P$2,0))*$Z$4,0)+IFERROR(INDEX('EmiFact Road'!$G$4:$P$110,MATCH($V179&amp;$Y$5&amp;$X179,'EmiFact Road'!$F$4:$F$110&amp;'EmiFact Road'!$E$4:$E$110&amp;'EmiFact Road'!$D$4:$D$110,0),MATCH(AH$8,'EmiFact Road'!$G$2:$P$2,0))*$Z$5,0)+IFERROR(INDEX('EmiFact Road'!$G$4:$P$110,MATCH($V179&amp;$Y$3&amp;$X179,'EmiFact Road'!$F$4:$F$110&amp;'EmiFact Road'!$E$4:$E$110&amp;'EmiFact Road'!$D$4:$D$110,0),MATCH(AH$8,'EmiFact Road'!$G$2:$P$2,0))*$Z$3,0)</f>
        <v>0</v>
      </c>
      <c r="AI179" s="307">
        <f t="array" ref="AI179">IFERROR(INDEX('EmiFact Road'!$G$4:$P$110,MATCH($V179&amp;$Y$4&amp;$X179,'EmiFact Road'!$F$4:$F$110&amp;'EmiFact Road'!$E$4:$E$110&amp;'EmiFact Road'!$D$4:$D$110,0),MATCH(AI$8,'EmiFact Road'!$G$2:$P$2,0))*$Z$4,0)+IFERROR(INDEX('EmiFact Road'!$G$4:$P$110,MATCH($V179&amp;$Y$5&amp;$X179,'EmiFact Road'!$F$4:$F$110&amp;'EmiFact Road'!$E$4:$E$110&amp;'EmiFact Road'!$D$4:$D$110,0),MATCH(AI$8,'EmiFact Road'!$G$2:$P$2,0))*$Z$5,0)+IFERROR(INDEX('EmiFact Road'!$G$4:$P$110,MATCH($V179&amp;$Y$3&amp;$X179,'EmiFact Road'!$F$4:$F$110&amp;'EmiFact Road'!$E$4:$E$110&amp;'EmiFact Road'!$D$4:$D$110,0),MATCH(AI$8,'EmiFact Road'!$G$2:$P$2,0))*$Z$3,0)</f>
        <v>0</v>
      </c>
      <c r="AJ179" s="307">
        <f t="array" ref="AJ179">IFERROR(INDEX('EmiFact Road'!$G$4:$P$110,MATCH($V179&amp;$Y$4&amp;$X179,'EmiFact Road'!$F$4:$F$110&amp;'EmiFact Road'!$E$4:$E$110&amp;'EmiFact Road'!$D$4:$D$110,0),MATCH(AJ$8,'EmiFact Road'!$G$2:$P$2,0))*$Z$4,0)+IFERROR(INDEX('EmiFact Road'!$G$4:$P$110,MATCH($V179&amp;$Y$5&amp;$X179,'EmiFact Road'!$F$4:$F$110&amp;'EmiFact Road'!$E$4:$E$110&amp;'EmiFact Road'!$D$4:$D$110,0),MATCH(AJ$8,'EmiFact Road'!$G$2:$P$2,0))*$Z$5,0)+IFERROR(INDEX('EmiFact Road'!$G$4:$P$110,MATCH($V179&amp;$Y$3&amp;$X179,'EmiFact Road'!$F$4:$F$110&amp;'EmiFact Road'!$E$4:$E$110&amp;'EmiFact Road'!$D$4:$D$110,0),MATCH(AJ$8,'EmiFact Road'!$G$2:$P$2,0))*$Z$3,0)</f>
        <v>9.6500000000000002E-2</v>
      </c>
    </row>
    <row r="180" spans="19:37" ht="12.75" customHeight="1">
      <c r="S180" s="130" t="s">
        <v>923</v>
      </c>
      <c r="T180" s="307" t="s">
        <v>918</v>
      </c>
      <c r="U180" s="307"/>
      <c r="V180" s="397" t="s">
        <v>800</v>
      </c>
      <c r="W180" s="397" t="s">
        <v>916</v>
      </c>
      <c r="X180" s="397" t="s">
        <v>802</v>
      </c>
      <c r="Y180" s="307">
        <f t="array" ref="Y180">IFERROR(INDEX('EmiFact Road'!$G$4:$P$110,MATCH($V180&amp;$Y$4&amp;$X180,'EmiFact Road'!$F$4:$F$110&amp;'EmiFact Road'!$E$4:$E$110&amp;'EmiFact Road'!$D$4:$D$110,0),MATCH(Y$8,'EmiFact Road'!$G$2:$P$2,0))*$Z$4,0)+IFERROR(INDEX('EmiFact Road'!$G$4:$P$110,MATCH($V180&amp;$Y$5&amp;$X180,'EmiFact Road'!$F$4:$F$110&amp;'EmiFact Road'!$E$4:$E$110&amp;'EmiFact Road'!$D$4:$D$110,0),MATCH(Y$8,'EmiFact Road'!$G$2:$P$2,0))*$Z$5,0)+IFERROR(INDEX('EmiFact Road'!$G$4:$P$110,MATCH($V180&amp;$Y$3&amp;$X180,'EmiFact Road'!$F$4:$F$110&amp;'EmiFact Road'!$E$4:$E$110&amp;'EmiFact Road'!$D$4:$D$110,0),MATCH(Y$8,'EmiFact Road'!$G$2:$P$2,0))*$Z$3,0)</f>
        <v>0</v>
      </c>
      <c r="Z180" s="307">
        <f t="array" ref="Z180">IFERROR(INDEX('EmiFact Road'!$G$4:$P$110,MATCH($V180&amp;$Y$4&amp;$X180,'EmiFact Road'!$F$4:$F$110&amp;'EmiFact Road'!$E$4:$E$110&amp;'EmiFact Road'!$D$4:$D$110,0),MATCH(Z$8,'EmiFact Road'!$G$2:$P$2,0))*$Z$4,0)+IFERROR(INDEX('EmiFact Road'!$G$4:$P$110,MATCH($V180&amp;$Y$5&amp;$X180,'EmiFact Road'!$F$4:$F$110&amp;'EmiFact Road'!$E$4:$E$110&amp;'EmiFact Road'!$D$4:$D$110,0),MATCH(Z$8,'EmiFact Road'!$G$2:$P$2,0))*$Z$5,0)+IFERROR(INDEX('EmiFact Road'!$G$4:$P$110,MATCH($V180&amp;$Y$3&amp;$X180,'EmiFact Road'!$F$4:$F$110&amp;'EmiFact Road'!$E$4:$E$110&amp;'EmiFact Road'!$D$4:$D$110,0),MATCH(Z$8,'EmiFact Road'!$G$2:$P$2,0))*$Z$3,0)</f>
        <v>103.01824999999999</v>
      </c>
      <c r="AA180" s="307">
        <f t="array" ref="AA180">IFERROR(INDEX('EmiFact Road'!$G$4:$P$110,MATCH($V180&amp;$Y$4&amp;$X180,'EmiFact Road'!$F$4:$F$110&amp;'EmiFact Road'!$E$4:$E$110&amp;'EmiFact Road'!$D$4:$D$110,0),MATCH(AA$8,'EmiFact Road'!$G$2:$P$2,0))*$Z$4,0)+IFERROR(INDEX('EmiFact Road'!$G$4:$P$110,MATCH($V180&amp;$Y$5&amp;$X180,'EmiFact Road'!$F$4:$F$110&amp;'EmiFact Road'!$E$4:$E$110&amp;'EmiFact Road'!$D$4:$D$110,0),MATCH(AA$8,'EmiFact Road'!$G$2:$P$2,0))*$Z$5,0)+IFERROR(INDEX('EmiFact Road'!$G$4:$P$110,MATCH($V180&amp;$Y$3&amp;$X180,'EmiFact Road'!$F$4:$F$110&amp;'EmiFact Road'!$E$4:$E$110&amp;'EmiFact Road'!$D$4:$D$110,0),MATCH(AA$8,'EmiFact Road'!$G$2:$P$2,0))*$Z$3,0)</f>
        <v>65.045249999999996</v>
      </c>
      <c r="AB180" s="307">
        <f t="array" ref="AB180">IFERROR(INDEX('EmiFact Road'!$G$4:$P$110,MATCH($V180&amp;$Y$4&amp;$X180,'EmiFact Road'!$F$4:$F$110&amp;'EmiFact Road'!$E$4:$E$110&amp;'EmiFact Road'!$D$4:$D$110,0),MATCH(AB$8,'EmiFact Road'!$G$2:$P$2,0))*$Z$4,0)+IFERROR(INDEX('EmiFact Road'!$G$4:$P$110,MATCH($V180&amp;$Y$5&amp;$X180,'EmiFact Road'!$F$4:$F$110&amp;'EmiFact Road'!$E$4:$E$110&amp;'EmiFact Road'!$D$4:$D$110,0),MATCH(AB$8,'EmiFact Road'!$G$2:$P$2,0))*$Z$5,0)+IFERROR(INDEX('EmiFact Road'!$G$4:$P$110,MATCH($V180&amp;$Y$3&amp;$X180,'EmiFact Road'!$F$4:$F$110&amp;'EmiFact Road'!$E$4:$E$110&amp;'EmiFact Road'!$D$4:$D$110,0),MATCH(AB$8,'EmiFact Road'!$G$2:$P$2,0))*$Z$3,0)</f>
        <v>4.6617499999999996</v>
      </c>
      <c r="AC180" s="307">
        <f t="array" ref="AC180">IFERROR(INDEX('EmiFact Road'!$G$4:$P$110,MATCH($V180&amp;$Y$4&amp;$X180,'EmiFact Road'!$F$4:$F$110&amp;'EmiFact Road'!$E$4:$E$110&amp;'EmiFact Road'!$D$4:$D$110,0),MATCH(AC$8,'EmiFact Road'!$G$2:$P$2,0))*$Z$4,0)+IFERROR(INDEX('EmiFact Road'!$G$4:$P$110,MATCH($V180&amp;$Y$5&amp;$X180,'EmiFact Road'!$F$4:$F$110&amp;'EmiFact Road'!$E$4:$E$110&amp;'EmiFact Road'!$D$4:$D$110,0),MATCH(AC$8,'EmiFact Road'!$G$2:$P$2,0))*$Z$5,0)+IFERROR(INDEX('EmiFact Road'!$G$4:$P$110,MATCH($V180&amp;$Y$3&amp;$X180,'EmiFact Road'!$F$4:$F$110&amp;'EmiFact Road'!$E$4:$E$110&amp;'EmiFact Road'!$D$4:$D$110,0),MATCH(AC$8,'EmiFact Road'!$G$2:$P$2,0))*$Z$3,0)</f>
        <v>1316.6190000000001</v>
      </c>
      <c r="AD180" s="307">
        <f t="array" ref="AD180">IFERROR(INDEX('EmiFact Road'!$G$4:$P$110,MATCH($V180&amp;$Y$4&amp;$X180,'EmiFact Road'!$F$4:$F$110&amp;'EmiFact Road'!$E$4:$E$110&amp;'EmiFact Road'!$D$4:$D$110,0),MATCH(AD$8,'EmiFact Road'!$G$2:$P$2,0))*$Z$4,0)+IFERROR(INDEX('EmiFact Road'!$G$4:$P$110,MATCH($V180&amp;$Y$5&amp;$X180,'EmiFact Road'!$F$4:$F$110&amp;'EmiFact Road'!$E$4:$E$110&amp;'EmiFact Road'!$D$4:$D$110,0),MATCH(AD$8,'EmiFact Road'!$G$2:$P$2,0))*$Z$5,0)+IFERROR(INDEX('EmiFact Road'!$G$4:$P$110,MATCH($V180&amp;$Y$3&amp;$X180,'EmiFact Road'!$F$4:$F$110&amp;'EmiFact Road'!$E$4:$E$110&amp;'EmiFact Road'!$D$4:$D$110,0),MATCH(AD$8,'EmiFact Road'!$G$2:$P$2,0))*$Z$3,0)</f>
        <v>0</v>
      </c>
      <c r="AE180" s="307">
        <f t="array" ref="AE180">IFERROR(INDEX('EmiFact Road'!$G$4:$P$110,MATCH($V180&amp;$Y$4&amp;$X180,'EmiFact Road'!$F$4:$F$110&amp;'EmiFact Road'!$E$4:$E$110&amp;'EmiFact Road'!$D$4:$D$110,0),MATCH(AE$8,'EmiFact Road'!$G$2:$P$2,0))*$Z$4,0)+IFERROR(INDEX('EmiFact Road'!$G$4:$P$110,MATCH($V180&amp;$Y$5&amp;$X180,'EmiFact Road'!$F$4:$F$110&amp;'EmiFact Road'!$E$4:$E$110&amp;'EmiFact Road'!$D$4:$D$110,0),MATCH(AE$8,'EmiFact Road'!$G$2:$P$2,0))*$Z$5,0)+IFERROR(INDEX('EmiFact Road'!$G$4:$P$110,MATCH($V180&amp;$Y$3&amp;$X180,'EmiFact Road'!$F$4:$F$110&amp;'EmiFact Road'!$E$4:$E$110&amp;'EmiFact Road'!$D$4:$D$110,0),MATCH(AE$8,'EmiFact Road'!$G$2:$P$2,0))*$Z$3,0)</f>
        <v>2.1597500000000003</v>
      </c>
      <c r="AF180" s="307">
        <f t="array" ref="AF180">IFERROR(INDEX('EmiFact Road'!$G$4:$P$110,MATCH($V180&amp;$Y$4&amp;$X180,'EmiFact Road'!$F$4:$F$110&amp;'EmiFact Road'!$E$4:$E$110&amp;'EmiFact Road'!$D$4:$D$110,0),MATCH(AF$8,'EmiFact Road'!$G$2:$P$2,0))*$Z$4,0)+IFERROR(INDEX('EmiFact Road'!$G$4:$P$110,MATCH($V180&amp;$Y$5&amp;$X180,'EmiFact Road'!$F$4:$F$110&amp;'EmiFact Road'!$E$4:$E$110&amp;'EmiFact Road'!$D$4:$D$110,0),MATCH(AF$8,'EmiFact Road'!$G$2:$P$2,0))*$Z$5,0)+IFERROR(INDEX('EmiFact Road'!$G$4:$P$110,MATCH($V180&amp;$Y$3&amp;$X180,'EmiFact Road'!$F$4:$F$110&amp;'EmiFact Road'!$E$4:$E$110&amp;'EmiFact Road'!$D$4:$D$110,0),MATCH(AF$8,'EmiFact Road'!$G$2:$P$2,0))*$Z$3,0)</f>
        <v>13.729749999999999</v>
      </c>
      <c r="AG180" s="307">
        <f t="array" ref="AG180">IFERROR(INDEX('EmiFact Road'!$G$4:$P$110,MATCH($V180&amp;$Y$4&amp;$X180,'EmiFact Road'!$F$4:$F$110&amp;'EmiFact Road'!$E$4:$E$110&amp;'EmiFact Road'!$D$4:$D$110,0),MATCH(AG$8,'EmiFact Road'!$G$2:$P$2,0))*$Z$4,0)+IFERROR(INDEX('EmiFact Road'!$G$4:$P$110,MATCH($V180&amp;$Y$5&amp;$X180,'EmiFact Road'!$F$4:$F$110&amp;'EmiFact Road'!$E$4:$E$110&amp;'EmiFact Road'!$D$4:$D$110,0),MATCH(AG$8,'EmiFact Road'!$G$2:$P$2,0))*$Z$5,0)+IFERROR(INDEX('EmiFact Road'!$G$4:$P$110,MATCH($V180&amp;$Y$3&amp;$X180,'EmiFact Road'!$F$4:$F$110&amp;'EmiFact Road'!$E$4:$E$110&amp;'EmiFact Road'!$D$4:$D$110,0),MATCH(AG$8,'EmiFact Road'!$G$2:$P$2,0))*$Z$3,0)</f>
        <v>0.57774999999999999</v>
      </c>
      <c r="AH180" s="307">
        <f t="array" ref="AH180">IFERROR(INDEX('EmiFact Road'!$G$4:$P$110,MATCH($V180&amp;$Y$4&amp;$X180,'EmiFact Road'!$F$4:$F$110&amp;'EmiFact Road'!$E$4:$E$110&amp;'EmiFact Road'!$D$4:$D$110,0),MATCH(AH$8,'EmiFact Road'!$G$2:$P$2,0))*$Z$4,0)+IFERROR(INDEX('EmiFact Road'!$G$4:$P$110,MATCH($V180&amp;$Y$5&amp;$X180,'EmiFact Road'!$F$4:$F$110&amp;'EmiFact Road'!$E$4:$E$110&amp;'EmiFact Road'!$D$4:$D$110,0),MATCH(AH$8,'EmiFact Road'!$G$2:$P$2,0))*$Z$5,0)+IFERROR(INDEX('EmiFact Road'!$G$4:$P$110,MATCH($V180&amp;$Y$3&amp;$X180,'EmiFact Road'!$F$4:$F$110&amp;'EmiFact Road'!$E$4:$E$110&amp;'EmiFact Road'!$D$4:$D$110,0),MATCH(AH$8,'EmiFact Road'!$G$2:$P$2,0))*$Z$3,0)</f>
        <v>0</v>
      </c>
      <c r="AI180" s="307">
        <f t="array" ref="AI180">IFERROR(INDEX('EmiFact Road'!$G$4:$P$110,MATCH($V180&amp;$Y$4&amp;$X180,'EmiFact Road'!$F$4:$F$110&amp;'EmiFact Road'!$E$4:$E$110&amp;'EmiFact Road'!$D$4:$D$110,0),MATCH(AI$8,'EmiFact Road'!$G$2:$P$2,0))*$Z$4,0)+IFERROR(INDEX('EmiFact Road'!$G$4:$P$110,MATCH($V180&amp;$Y$5&amp;$X180,'EmiFact Road'!$F$4:$F$110&amp;'EmiFact Road'!$E$4:$E$110&amp;'EmiFact Road'!$D$4:$D$110,0),MATCH(AI$8,'EmiFact Road'!$G$2:$P$2,0))*$Z$5,0)+IFERROR(INDEX('EmiFact Road'!$G$4:$P$110,MATCH($V180&amp;$Y$3&amp;$X180,'EmiFact Road'!$F$4:$F$110&amp;'EmiFact Road'!$E$4:$E$110&amp;'EmiFact Road'!$D$4:$D$110,0),MATCH(AI$8,'EmiFact Road'!$G$2:$P$2,0))*$Z$3,0)</f>
        <v>0</v>
      </c>
      <c r="AJ180" s="307">
        <f t="array" ref="AJ180">IFERROR(INDEX('EmiFact Road'!$G$4:$P$110,MATCH($V180&amp;$Y$4&amp;$X180,'EmiFact Road'!$F$4:$F$110&amp;'EmiFact Road'!$E$4:$E$110&amp;'EmiFact Road'!$D$4:$D$110,0),MATCH(AJ$8,'EmiFact Road'!$G$2:$P$2,0))*$Z$4,0)+IFERROR(INDEX('EmiFact Road'!$G$4:$P$110,MATCH($V180&amp;$Y$5&amp;$X180,'EmiFact Road'!$F$4:$F$110&amp;'EmiFact Road'!$E$4:$E$110&amp;'EmiFact Road'!$D$4:$D$110,0),MATCH(AJ$8,'EmiFact Road'!$G$2:$P$2,0))*$Z$5,0)+IFERROR(INDEX('EmiFact Road'!$G$4:$P$110,MATCH($V180&amp;$Y$3&amp;$X180,'EmiFact Road'!$F$4:$F$110&amp;'EmiFact Road'!$E$4:$E$110&amp;'EmiFact Road'!$D$4:$D$110,0),MATCH(AJ$8,'EmiFact Road'!$G$2:$P$2,0))*$Z$3,0)</f>
        <v>9.4E-2</v>
      </c>
    </row>
    <row r="181" spans="19:37" ht="12.75" customHeight="1">
      <c r="S181" s="130" t="s">
        <v>923</v>
      </c>
      <c r="T181" s="307" t="s">
        <v>915</v>
      </c>
      <c r="U181" s="307"/>
      <c r="V181" s="397" t="s">
        <v>796</v>
      </c>
      <c r="W181" s="397" t="s">
        <v>916</v>
      </c>
      <c r="X181" s="397" t="s">
        <v>802</v>
      </c>
      <c r="Y181" s="307">
        <f t="array" ref="Y181">IFERROR(INDEX('EmiFact Road'!$G$4:$P$110,MATCH($V181&amp;$Y$4&amp;$X181,'EmiFact Road'!$F$4:$F$110&amp;'EmiFact Road'!$E$4:$E$110&amp;'EmiFact Road'!$D$4:$D$110,0),MATCH(Y$8,'EmiFact Road'!$G$2:$P$2,0))*$Z$4,0)+IFERROR(INDEX('EmiFact Road'!$G$4:$P$110,MATCH($V181&amp;$Y$5&amp;$X181,'EmiFact Road'!$F$4:$F$110&amp;'EmiFact Road'!$E$4:$E$110&amp;'EmiFact Road'!$D$4:$D$110,0),MATCH(Y$8,'EmiFact Road'!$G$2:$P$2,0))*$Z$5,0)+IFERROR(INDEX('EmiFact Road'!$G$4:$P$110,MATCH($V181&amp;$Y$3&amp;$X181,'EmiFact Road'!$F$4:$F$110&amp;'EmiFact Road'!$E$4:$E$110&amp;'EmiFact Road'!$D$4:$D$110,0),MATCH(Y$8,'EmiFact Road'!$G$2:$P$2,0))*$Z$3,0)</f>
        <v>0</v>
      </c>
      <c r="Z181" s="307">
        <f t="array" ref="Z181">IFERROR(INDEX('EmiFact Road'!$G$4:$P$110,MATCH($V181&amp;$Y$4&amp;$X181,'EmiFact Road'!$F$4:$F$110&amp;'EmiFact Road'!$E$4:$E$110&amp;'EmiFact Road'!$D$4:$D$110,0),MATCH(Z$8,'EmiFact Road'!$G$2:$P$2,0))*$Z$4,0)+IFERROR(INDEX('EmiFact Road'!$G$4:$P$110,MATCH($V181&amp;$Y$5&amp;$X181,'EmiFact Road'!$F$4:$F$110&amp;'EmiFact Road'!$E$4:$E$110&amp;'EmiFact Road'!$D$4:$D$110,0),MATCH(Z$8,'EmiFact Road'!$G$2:$P$2,0))*$Z$5,0)+IFERROR(INDEX('EmiFact Road'!$G$4:$P$110,MATCH($V181&amp;$Y$3&amp;$X181,'EmiFact Road'!$F$4:$F$110&amp;'EmiFact Road'!$E$4:$E$110&amp;'EmiFact Road'!$D$4:$D$110,0),MATCH(Z$8,'EmiFact Road'!$G$2:$P$2,0))*$Z$3,0)</f>
        <v>349.30349999999999</v>
      </c>
      <c r="AA181" s="307">
        <f t="array" ref="AA181">IFERROR(INDEX('EmiFact Road'!$G$4:$P$110,MATCH($V181&amp;$Y$4&amp;$X181,'EmiFact Road'!$F$4:$F$110&amp;'EmiFact Road'!$E$4:$E$110&amp;'EmiFact Road'!$D$4:$D$110,0),MATCH(AA$8,'EmiFact Road'!$G$2:$P$2,0))*$Z$4,0)+IFERROR(INDEX('EmiFact Road'!$G$4:$P$110,MATCH($V181&amp;$Y$5&amp;$X181,'EmiFact Road'!$F$4:$F$110&amp;'EmiFact Road'!$E$4:$E$110&amp;'EmiFact Road'!$D$4:$D$110,0),MATCH(AA$8,'EmiFact Road'!$G$2:$P$2,0))*$Z$5,0)+IFERROR(INDEX('EmiFact Road'!$G$4:$P$110,MATCH($V181&amp;$Y$3&amp;$X181,'EmiFact Road'!$F$4:$F$110&amp;'EmiFact Road'!$E$4:$E$110&amp;'EmiFact Road'!$D$4:$D$110,0),MATCH(AA$8,'EmiFact Road'!$G$2:$P$2,0))*$Z$3,0)</f>
        <v>8.6037499999999998</v>
      </c>
      <c r="AB181" s="307">
        <f t="array" ref="AB181">IFERROR(INDEX('EmiFact Road'!$G$4:$P$110,MATCH($V181&amp;$Y$4&amp;$X181,'EmiFact Road'!$F$4:$F$110&amp;'EmiFact Road'!$E$4:$E$110&amp;'EmiFact Road'!$D$4:$D$110,0),MATCH(AB$8,'EmiFact Road'!$G$2:$P$2,0))*$Z$4,0)+IFERROR(INDEX('EmiFact Road'!$G$4:$P$110,MATCH($V181&amp;$Y$5&amp;$X181,'EmiFact Road'!$F$4:$F$110&amp;'EmiFact Road'!$E$4:$E$110&amp;'EmiFact Road'!$D$4:$D$110,0),MATCH(AB$8,'EmiFact Road'!$G$2:$P$2,0))*$Z$5,0)+IFERROR(INDEX('EmiFact Road'!$G$4:$P$110,MATCH($V181&amp;$Y$3&amp;$X181,'EmiFact Road'!$F$4:$F$110&amp;'EmiFact Road'!$E$4:$E$110&amp;'EmiFact Road'!$D$4:$D$110,0),MATCH(AB$8,'EmiFact Road'!$G$2:$P$2,0))*$Z$3,0)</f>
        <v>0.12775000000000003</v>
      </c>
      <c r="AC181" s="307">
        <f t="array" ref="AC181">IFERROR(INDEX('EmiFact Road'!$G$4:$P$110,MATCH($V181&amp;$Y$4&amp;$X181,'EmiFact Road'!$F$4:$F$110&amp;'EmiFact Road'!$E$4:$E$110&amp;'EmiFact Road'!$D$4:$D$110,0),MATCH(AC$8,'EmiFact Road'!$G$2:$P$2,0))*$Z$4,0)+IFERROR(INDEX('EmiFact Road'!$G$4:$P$110,MATCH($V181&amp;$Y$5&amp;$X181,'EmiFact Road'!$F$4:$F$110&amp;'EmiFact Road'!$E$4:$E$110&amp;'EmiFact Road'!$D$4:$D$110,0),MATCH(AC$8,'EmiFact Road'!$G$2:$P$2,0))*$Z$5,0)+IFERROR(INDEX('EmiFact Road'!$G$4:$P$110,MATCH($V181&amp;$Y$3&amp;$X181,'EmiFact Road'!$F$4:$F$110&amp;'EmiFact Road'!$E$4:$E$110&amp;'EmiFact Road'!$D$4:$D$110,0),MATCH(AC$8,'EmiFact Road'!$G$2:$P$2,0))*$Z$3,0)</f>
        <v>38.666250000000005</v>
      </c>
      <c r="AD181" s="307">
        <f t="array" ref="AD181">IFERROR(INDEX('EmiFact Road'!$G$4:$P$110,MATCH($V181&amp;$Y$4&amp;$X181,'EmiFact Road'!$F$4:$F$110&amp;'EmiFact Road'!$E$4:$E$110&amp;'EmiFact Road'!$D$4:$D$110,0),MATCH(AD$8,'EmiFact Road'!$G$2:$P$2,0))*$Z$4,0)+IFERROR(INDEX('EmiFact Road'!$G$4:$P$110,MATCH($V181&amp;$Y$5&amp;$X181,'EmiFact Road'!$F$4:$F$110&amp;'EmiFact Road'!$E$4:$E$110&amp;'EmiFact Road'!$D$4:$D$110,0),MATCH(AD$8,'EmiFact Road'!$G$2:$P$2,0))*$Z$5,0)+IFERROR(INDEX('EmiFact Road'!$G$4:$P$110,MATCH($V181&amp;$Y$3&amp;$X181,'EmiFact Road'!$F$4:$F$110&amp;'EmiFact Road'!$E$4:$E$110&amp;'EmiFact Road'!$D$4:$D$110,0),MATCH(AD$8,'EmiFact Road'!$G$2:$P$2,0))*$Z$3,0)</f>
        <v>4.2</v>
      </c>
      <c r="AE181" s="307">
        <f t="array" ref="AE181">IFERROR(INDEX('EmiFact Road'!$G$4:$P$110,MATCH($V181&amp;$Y$4&amp;$X181,'EmiFact Road'!$F$4:$F$110&amp;'EmiFact Road'!$E$4:$E$110&amp;'EmiFact Road'!$D$4:$D$110,0),MATCH(AE$8,'EmiFact Road'!$G$2:$P$2,0))*$Z$4,0)+IFERROR(INDEX('EmiFact Road'!$G$4:$P$110,MATCH($V181&amp;$Y$5&amp;$X181,'EmiFact Road'!$F$4:$F$110&amp;'EmiFact Road'!$E$4:$E$110&amp;'EmiFact Road'!$D$4:$D$110,0),MATCH(AE$8,'EmiFact Road'!$G$2:$P$2,0))*$Z$5,0)+IFERROR(INDEX('EmiFact Road'!$G$4:$P$110,MATCH($V181&amp;$Y$3&amp;$X181,'EmiFact Road'!$F$4:$F$110&amp;'EmiFact Road'!$E$4:$E$110&amp;'EmiFact Road'!$D$4:$D$110,0),MATCH(AE$8,'EmiFact Road'!$G$2:$P$2,0))*$Z$3,0)</f>
        <v>2.1405000000000003</v>
      </c>
      <c r="AF181" s="307">
        <f t="array" ref="AF181">IFERROR(INDEX('EmiFact Road'!$G$4:$P$110,MATCH($V181&amp;$Y$4&amp;$X181,'EmiFact Road'!$F$4:$F$110&amp;'EmiFact Road'!$E$4:$E$110&amp;'EmiFact Road'!$D$4:$D$110,0),MATCH(AF$8,'EmiFact Road'!$G$2:$P$2,0))*$Z$4,0)+IFERROR(INDEX('EmiFact Road'!$G$4:$P$110,MATCH($V181&amp;$Y$5&amp;$X181,'EmiFact Road'!$F$4:$F$110&amp;'EmiFact Road'!$E$4:$E$110&amp;'EmiFact Road'!$D$4:$D$110,0),MATCH(AF$8,'EmiFact Road'!$G$2:$P$2,0))*$Z$5,0)+IFERROR(INDEX('EmiFact Road'!$G$4:$P$110,MATCH($V181&amp;$Y$3&amp;$X181,'EmiFact Road'!$F$4:$F$110&amp;'EmiFact Road'!$E$4:$E$110&amp;'EmiFact Road'!$D$4:$D$110,0),MATCH(AF$8,'EmiFact Road'!$G$2:$P$2,0))*$Z$3,0)</f>
        <v>1.006</v>
      </c>
      <c r="AG181" s="307">
        <f t="array" ref="AG181">IFERROR(INDEX('EmiFact Road'!$G$4:$P$110,MATCH($V181&amp;$Y$4&amp;$X181,'EmiFact Road'!$F$4:$F$110&amp;'EmiFact Road'!$E$4:$E$110&amp;'EmiFact Road'!$D$4:$D$110,0),MATCH(AG$8,'EmiFact Road'!$G$2:$P$2,0))*$Z$4,0)+IFERROR(INDEX('EmiFact Road'!$G$4:$P$110,MATCH($V181&amp;$Y$5&amp;$X181,'EmiFact Road'!$F$4:$F$110&amp;'EmiFact Road'!$E$4:$E$110&amp;'EmiFact Road'!$D$4:$D$110,0),MATCH(AG$8,'EmiFact Road'!$G$2:$P$2,0))*$Z$5,0)+IFERROR(INDEX('EmiFact Road'!$G$4:$P$110,MATCH($V181&amp;$Y$3&amp;$X181,'EmiFact Road'!$F$4:$F$110&amp;'EmiFact Road'!$E$4:$E$110&amp;'EmiFact Road'!$D$4:$D$110,0),MATCH(AG$8,'EmiFact Road'!$G$2:$P$2,0))*$Z$3,0)</f>
        <v>7.0090000000000003</v>
      </c>
      <c r="AH181" s="307">
        <f t="array" ref="AH181">IFERROR(INDEX('EmiFact Road'!$G$4:$P$110,MATCH($V181&amp;$Y$4&amp;$X181,'EmiFact Road'!$F$4:$F$110&amp;'EmiFact Road'!$E$4:$E$110&amp;'EmiFact Road'!$D$4:$D$110,0),MATCH(AH$8,'EmiFact Road'!$G$2:$P$2,0))*$Z$4,0)+IFERROR(INDEX('EmiFact Road'!$G$4:$P$110,MATCH($V181&amp;$Y$5&amp;$X181,'EmiFact Road'!$F$4:$F$110&amp;'EmiFact Road'!$E$4:$E$110&amp;'EmiFact Road'!$D$4:$D$110,0),MATCH(AH$8,'EmiFact Road'!$G$2:$P$2,0))*$Z$5,0)+IFERROR(INDEX('EmiFact Road'!$G$4:$P$110,MATCH($V181&amp;$Y$3&amp;$X181,'EmiFact Road'!$F$4:$F$110&amp;'EmiFact Road'!$E$4:$E$110&amp;'EmiFact Road'!$D$4:$D$110,0),MATCH(AH$8,'EmiFact Road'!$G$2:$P$2,0))*$Z$3,0)</f>
        <v>0</v>
      </c>
      <c r="AI181" s="307">
        <f t="array" ref="AI181">IFERROR(INDEX('EmiFact Road'!$G$4:$P$110,MATCH($V181&amp;$Y$4&amp;$X181,'EmiFact Road'!$F$4:$F$110&amp;'EmiFact Road'!$E$4:$E$110&amp;'EmiFact Road'!$D$4:$D$110,0),MATCH(AI$8,'EmiFact Road'!$G$2:$P$2,0))*$Z$4,0)+IFERROR(INDEX('EmiFact Road'!$G$4:$P$110,MATCH($V181&amp;$Y$5&amp;$X181,'EmiFact Road'!$F$4:$F$110&amp;'EmiFact Road'!$E$4:$E$110&amp;'EmiFact Road'!$D$4:$D$110,0),MATCH(AI$8,'EmiFact Road'!$G$2:$P$2,0))*$Z$5,0)+IFERROR(INDEX('EmiFact Road'!$G$4:$P$110,MATCH($V181&amp;$Y$3&amp;$X181,'EmiFact Road'!$F$4:$F$110&amp;'EmiFact Road'!$E$4:$E$110&amp;'EmiFact Road'!$D$4:$D$110,0),MATCH(AI$8,'EmiFact Road'!$G$2:$P$2,0))*$Z$3,0)</f>
        <v>0</v>
      </c>
      <c r="AJ181" s="307">
        <f t="array" ref="AJ181">IFERROR(INDEX('EmiFact Road'!$G$4:$P$110,MATCH($V181&amp;$Y$4&amp;$X181,'EmiFact Road'!$F$4:$F$110&amp;'EmiFact Road'!$E$4:$E$110&amp;'EmiFact Road'!$D$4:$D$110,0),MATCH(AJ$8,'EmiFact Road'!$G$2:$P$2,0))*$Z$4,0)+IFERROR(INDEX('EmiFact Road'!$G$4:$P$110,MATCH($V181&amp;$Y$5&amp;$X181,'EmiFact Road'!$F$4:$F$110&amp;'EmiFact Road'!$E$4:$E$110&amp;'EmiFact Road'!$D$4:$D$110,0),MATCH(AJ$8,'EmiFact Road'!$G$2:$P$2,0))*$Z$5,0)+IFERROR(INDEX('EmiFact Road'!$G$4:$P$110,MATCH($V181&amp;$Y$3&amp;$X181,'EmiFact Road'!$F$4:$F$110&amp;'EmiFact Road'!$E$4:$E$110&amp;'EmiFact Road'!$D$4:$D$110,0),MATCH(AJ$8,'EmiFact Road'!$G$2:$P$2,0))*$Z$3,0)</f>
        <v>5.4852499999999997</v>
      </c>
    </row>
    <row r="182" spans="19:37" ht="12.75" customHeight="1">
      <c r="S182" s="130" t="s">
        <v>923</v>
      </c>
      <c r="T182" s="307" t="s">
        <v>919</v>
      </c>
      <c r="U182" s="307"/>
      <c r="V182" s="397" t="s">
        <v>797</v>
      </c>
      <c r="W182" s="397" t="s">
        <v>916</v>
      </c>
      <c r="X182" s="397" t="s">
        <v>802</v>
      </c>
      <c r="Y182" s="307">
        <f t="array" ref="Y182">IFERROR(INDEX('EmiFact Road'!$G$4:$P$110,MATCH($V182&amp;$Y$4&amp;$X182,'EmiFact Road'!$F$4:$F$110&amp;'EmiFact Road'!$E$4:$E$110&amp;'EmiFact Road'!$D$4:$D$110,0),MATCH(Y$8,'EmiFact Road'!$G$2:$P$2,0))*$Z$4,0)+IFERROR(INDEX('EmiFact Road'!$G$4:$P$110,MATCH($V182&amp;$Y$5&amp;$X182,'EmiFact Road'!$F$4:$F$110&amp;'EmiFact Road'!$E$4:$E$110&amp;'EmiFact Road'!$D$4:$D$110,0),MATCH(Y$8,'EmiFact Road'!$G$2:$P$2,0))*$Z$5,0)+IFERROR(INDEX('EmiFact Road'!$G$4:$P$110,MATCH($V182&amp;$Y$3&amp;$X182,'EmiFact Road'!$F$4:$F$110&amp;'EmiFact Road'!$E$4:$E$110&amp;'EmiFact Road'!$D$4:$D$110,0),MATCH(Y$8,'EmiFact Road'!$G$2:$P$2,0))*$Z$3,0)</f>
        <v>0</v>
      </c>
      <c r="Z182" s="307">
        <f t="array" ref="Z182">IFERROR(INDEX('EmiFact Road'!$G$4:$P$110,MATCH($V182&amp;$Y$4&amp;$X182,'EmiFact Road'!$F$4:$F$110&amp;'EmiFact Road'!$E$4:$E$110&amp;'EmiFact Road'!$D$4:$D$110,0),MATCH(Z$8,'EmiFact Road'!$G$2:$P$2,0))*$Z$4,0)+IFERROR(INDEX('EmiFact Road'!$G$4:$P$110,MATCH($V182&amp;$Y$5&amp;$X182,'EmiFact Road'!$F$4:$F$110&amp;'EmiFact Road'!$E$4:$E$110&amp;'EmiFact Road'!$D$4:$D$110,0),MATCH(Z$8,'EmiFact Road'!$G$2:$P$2,0))*$Z$5,0)+IFERROR(INDEX('EmiFact Road'!$G$4:$P$110,MATCH($V182&amp;$Y$3&amp;$X182,'EmiFact Road'!$F$4:$F$110&amp;'EmiFact Road'!$E$4:$E$110&amp;'EmiFact Road'!$D$4:$D$110,0),MATCH(Z$8,'EmiFact Road'!$G$2:$P$2,0))*$Z$3,0)</f>
        <v>16.1845</v>
      </c>
      <c r="AA182" s="307">
        <f t="array" ref="AA182">IFERROR(INDEX('EmiFact Road'!$G$4:$P$110,MATCH($V182&amp;$Y$4&amp;$X182,'EmiFact Road'!$F$4:$F$110&amp;'EmiFact Road'!$E$4:$E$110&amp;'EmiFact Road'!$D$4:$D$110,0),MATCH(AA$8,'EmiFact Road'!$G$2:$P$2,0))*$Z$4,0)+IFERROR(INDEX('EmiFact Road'!$G$4:$P$110,MATCH($V182&amp;$Y$5&amp;$X182,'EmiFact Road'!$F$4:$F$110&amp;'EmiFact Road'!$E$4:$E$110&amp;'EmiFact Road'!$D$4:$D$110,0),MATCH(AA$8,'EmiFact Road'!$G$2:$P$2,0))*$Z$5,0)+IFERROR(INDEX('EmiFact Road'!$G$4:$P$110,MATCH($V182&amp;$Y$3&amp;$X182,'EmiFact Road'!$F$4:$F$110&amp;'EmiFact Road'!$E$4:$E$110&amp;'EmiFact Road'!$D$4:$D$110,0),MATCH(AA$8,'EmiFact Road'!$G$2:$P$2,0))*$Z$3,0)</f>
        <v>26.486750000000001</v>
      </c>
      <c r="AB182" s="307">
        <f t="array" ref="AB182">IFERROR(INDEX('EmiFact Road'!$G$4:$P$110,MATCH($V182&amp;$Y$4&amp;$X182,'EmiFact Road'!$F$4:$F$110&amp;'EmiFact Road'!$E$4:$E$110&amp;'EmiFact Road'!$D$4:$D$110,0),MATCH(AB$8,'EmiFact Road'!$G$2:$P$2,0))*$Z$4,0)+IFERROR(INDEX('EmiFact Road'!$G$4:$P$110,MATCH($V182&amp;$Y$5&amp;$X182,'EmiFact Road'!$F$4:$F$110&amp;'EmiFact Road'!$E$4:$E$110&amp;'EmiFact Road'!$D$4:$D$110,0),MATCH(AB$8,'EmiFact Road'!$G$2:$P$2,0))*$Z$5,0)+IFERROR(INDEX('EmiFact Road'!$G$4:$P$110,MATCH($V182&amp;$Y$3&amp;$X182,'EmiFact Road'!$F$4:$F$110&amp;'EmiFact Road'!$E$4:$E$110&amp;'EmiFact Road'!$D$4:$D$110,0),MATCH(AB$8,'EmiFact Road'!$G$2:$P$2,0))*$Z$3,0)</f>
        <v>14.833749999999998</v>
      </c>
      <c r="AC182" s="307">
        <f t="array" ref="AC182">IFERROR(INDEX('EmiFact Road'!$G$4:$P$110,MATCH($V182&amp;$Y$4&amp;$X182,'EmiFact Road'!$F$4:$F$110&amp;'EmiFact Road'!$E$4:$E$110&amp;'EmiFact Road'!$D$4:$D$110,0),MATCH(AC$8,'EmiFact Road'!$G$2:$P$2,0))*$Z$4,0)+IFERROR(INDEX('EmiFact Road'!$G$4:$P$110,MATCH($V182&amp;$Y$5&amp;$X182,'EmiFact Road'!$F$4:$F$110&amp;'EmiFact Road'!$E$4:$E$110&amp;'EmiFact Road'!$D$4:$D$110,0),MATCH(AC$8,'EmiFact Road'!$G$2:$P$2,0))*$Z$5,0)+IFERROR(INDEX('EmiFact Road'!$G$4:$P$110,MATCH($V182&amp;$Y$3&amp;$X182,'EmiFact Road'!$F$4:$F$110&amp;'EmiFact Road'!$E$4:$E$110&amp;'EmiFact Road'!$D$4:$D$110,0),MATCH(AC$8,'EmiFact Road'!$G$2:$P$2,0))*$Z$3,0)</f>
        <v>202.42624999999998</v>
      </c>
      <c r="AD182" s="307">
        <f t="array" ref="AD182">IFERROR(INDEX('EmiFact Road'!$G$4:$P$110,MATCH($V182&amp;$Y$4&amp;$X182,'EmiFact Road'!$F$4:$F$110&amp;'EmiFact Road'!$E$4:$E$110&amp;'EmiFact Road'!$D$4:$D$110,0),MATCH(AD$8,'EmiFact Road'!$G$2:$P$2,0))*$Z$4,0)+IFERROR(INDEX('EmiFact Road'!$G$4:$P$110,MATCH($V182&amp;$Y$5&amp;$X182,'EmiFact Road'!$F$4:$F$110&amp;'EmiFact Road'!$E$4:$E$110&amp;'EmiFact Road'!$D$4:$D$110,0),MATCH(AD$8,'EmiFact Road'!$G$2:$P$2,0))*$Z$5,0)+IFERROR(INDEX('EmiFact Road'!$G$4:$P$110,MATCH($V182&amp;$Y$3&amp;$X182,'EmiFact Road'!$F$4:$F$110&amp;'EmiFact Road'!$E$4:$E$110&amp;'EmiFact Road'!$D$4:$D$110,0),MATCH(AD$8,'EmiFact Road'!$G$2:$P$2,0))*$Z$3,0)</f>
        <v>56.8</v>
      </c>
      <c r="AE182" s="307">
        <f t="array" ref="AE182">IFERROR(INDEX('EmiFact Road'!$G$4:$P$110,MATCH($V182&amp;$Y$4&amp;$X182,'EmiFact Road'!$F$4:$F$110&amp;'EmiFact Road'!$E$4:$E$110&amp;'EmiFact Road'!$D$4:$D$110,0),MATCH(AE$8,'EmiFact Road'!$G$2:$P$2,0))*$Z$4,0)+IFERROR(INDEX('EmiFact Road'!$G$4:$P$110,MATCH($V182&amp;$Y$5&amp;$X182,'EmiFact Road'!$F$4:$F$110&amp;'EmiFact Road'!$E$4:$E$110&amp;'EmiFact Road'!$D$4:$D$110,0),MATCH(AE$8,'EmiFact Road'!$G$2:$P$2,0))*$Z$5,0)+IFERROR(INDEX('EmiFact Road'!$G$4:$P$110,MATCH($V182&amp;$Y$3&amp;$X182,'EmiFact Road'!$F$4:$F$110&amp;'EmiFact Road'!$E$4:$E$110&amp;'EmiFact Road'!$D$4:$D$110,0),MATCH(AE$8,'EmiFact Road'!$G$2:$P$2,0))*$Z$3,0)</f>
        <v>0.37324999999999997</v>
      </c>
      <c r="AF182" s="307">
        <f t="array" ref="AF182">IFERROR(INDEX('EmiFact Road'!$G$4:$P$110,MATCH($V182&amp;$Y$4&amp;$X182,'EmiFact Road'!$F$4:$F$110&amp;'EmiFact Road'!$E$4:$E$110&amp;'EmiFact Road'!$D$4:$D$110,0),MATCH(AF$8,'EmiFact Road'!$G$2:$P$2,0))*$Z$4,0)+IFERROR(INDEX('EmiFact Road'!$G$4:$P$110,MATCH($V182&amp;$Y$5&amp;$X182,'EmiFact Road'!$F$4:$F$110&amp;'EmiFact Road'!$E$4:$E$110&amp;'EmiFact Road'!$D$4:$D$110,0),MATCH(AF$8,'EmiFact Road'!$G$2:$P$2,0))*$Z$5,0)+IFERROR(INDEX('EmiFact Road'!$G$4:$P$110,MATCH($V182&amp;$Y$3&amp;$X182,'EmiFact Road'!$F$4:$F$110&amp;'EmiFact Road'!$E$4:$E$110&amp;'EmiFact Road'!$D$4:$D$110,0),MATCH(AF$8,'EmiFact Road'!$G$2:$P$2,0))*$Z$3,0)</f>
        <v>4.9569999999999999</v>
      </c>
      <c r="AG182" s="307">
        <f t="array" ref="AG182">IFERROR(INDEX('EmiFact Road'!$G$4:$P$110,MATCH($V182&amp;$Y$4&amp;$X182,'EmiFact Road'!$F$4:$F$110&amp;'EmiFact Road'!$E$4:$E$110&amp;'EmiFact Road'!$D$4:$D$110,0),MATCH(AG$8,'EmiFact Road'!$G$2:$P$2,0))*$Z$4,0)+IFERROR(INDEX('EmiFact Road'!$G$4:$P$110,MATCH($V182&amp;$Y$5&amp;$X182,'EmiFact Road'!$F$4:$F$110&amp;'EmiFact Road'!$E$4:$E$110&amp;'EmiFact Road'!$D$4:$D$110,0),MATCH(AG$8,'EmiFact Road'!$G$2:$P$2,0))*$Z$5,0)+IFERROR(INDEX('EmiFact Road'!$G$4:$P$110,MATCH($V182&amp;$Y$3&amp;$X182,'EmiFact Road'!$F$4:$F$110&amp;'EmiFact Road'!$E$4:$E$110&amp;'EmiFact Road'!$D$4:$D$110,0),MATCH(AG$8,'EmiFact Road'!$G$2:$P$2,0))*$Z$3,0)</f>
        <v>0.59424999999999994</v>
      </c>
      <c r="AH182" s="307">
        <f t="array" ref="AH182">IFERROR(INDEX('EmiFact Road'!$G$4:$P$110,MATCH($V182&amp;$Y$4&amp;$X182,'EmiFact Road'!$F$4:$F$110&amp;'EmiFact Road'!$E$4:$E$110&amp;'EmiFact Road'!$D$4:$D$110,0),MATCH(AH$8,'EmiFact Road'!$G$2:$P$2,0))*$Z$4,0)+IFERROR(INDEX('EmiFact Road'!$G$4:$P$110,MATCH($V182&amp;$Y$5&amp;$X182,'EmiFact Road'!$F$4:$F$110&amp;'EmiFact Road'!$E$4:$E$110&amp;'EmiFact Road'!$D$4:$D$110,0),MATCH(AH$8,'EmiFact Road'!$G$2:$P$2,0))*$Z$5,0)+IFERROR(INDEX('EmiFact Road'!$G$4:$P$110,MATCH($V182&amp;$Y$3&amp;$X182,'EmiFact Road'!$F$4:$F$110&amp;'EmiFact Road'!$E$4:$E$110&amp;'EmiFact Road'!$D$4:$D$110,0),MATCH(AH$8,'EmiFact Road'!$G$2:$P$2,0))*$Z$3,0)</f>
        <v>0</v>
      </c>
      <c r="AI182" s="307">
        <f t="array" ref="AI182">IFERROR(INDEX('EmiFact Road'!$G$4:$P$110,MATCH($V182&amp;$Y$4&amp;$X182,'EmiFact Road'!$F$4:$F$110&amp;'EmiFact Road'!$E$4:$E$110&amp;'EmiFact Road'!$D$4:$D$110,0),MATCH(AI$8,'EmiFact Road'!$G$2:$P$2,0))*$Z$4,0)+IFERROR(INDEX('EmiFact Road'!$G$4:$P$110,MATCH($V182&amp;$Y$5&amp;$X182,'EmiFact Road'!$F$4:$F$110&amp;'EmiFact Road'!$E$4:$E$110&amp;'EmiFact Road'!$D$4:$D$110,0),MATCH(AI$8,'EmiFact Road'!$G$2:$P$2,0))*$Z$5,0)+IFERROR(INDEX('EmiFact Road'!$G$4:$P$110,MATCH($V182&amp;$Y$3&amp;$X182,'EmiFact Road'!$F$4:$F$110&amp;'EmiFact Road'!$E$4:$E$110&amp;'EmiFact Road'!$D$4:$D$110,0),MATCH(AI$8,'EmiFact Road'!$G$2:$P$2,0))*$Z$3,0)</f>
        <v>0</v>
      </c>
      <c r="AJ182" s="307">
        <f t="array" ref="AJ182">IFERROR(INDEX('EmiFact Road'!$G$4:$P$110,MATCH($V182&amp;$Y$4&amp;$X182,'EmiFact Road'!$F$4:$F$110&amp;'EmiFact Road'!$E$4:$E$110&amp;'EmiFact Road'!$D$4:$D$110,0),MATCH(AJ$8,'EmiFact Road'!$G$2:$P$2,0))*$Z$4,0)+IFERROR(INDEX('EmiFact Road'!$G$4:$P$110,MATCH($V182&amp;$Y$5&amp;$X182,'EmiFact Road'!$F$4:$F$110&amp;'EmiFact Road'!$E$4:$E$110&amp;'EmiFact Road'!$D$4:$D$110,0),MATCH(AJ$8,'EmiFact Road'!$G$2:$P$2,0))*$Z$5,0)+IFERROR(INDEX('EmiFact Road'!$G$4:$P$110,MATCH($V182&amp;$Y$3&amp;$X182,'EmiFact Road'!$F$4:$F$110&amp;'EmiFact Road'!$E$4:$E$110&amp;'EmiFact Road'!$D$4:$D$110,0),MATCH(AJ$8,'EmiFact Road'!$G$2:$P$2,0))*$Z$3,0)</f>
        <v>8.7249999999999994E-2</v>
      </c>
    </row>
    <row r="183" spans="19:37" ht="12.75" customHeight="1">
      <c r="S183" s="130" t="s">
        <v>923</v>
      </c>
      <c r="T183" s="307" t="s">
        <v>920</v>
      </c>
      <c r="U183" s="307"/>
      <c r="V183" s="397" t="s">
        <v>282</v>
      </c>
      <c r="W183" s="397" t="s">
        <v>916</v>
      </c>
      <c r="X183" s="397" t="s">
        <v>802</v>
      </c>
      <c r="Y183" s="307">
        <f t="array" ref="Y183">IFERROR(INDEX('EmiFact Road'!$G$4:$P$110,MATCH($V183&amp;$Y$4&amp;$X183,'EmiFact Road'!$F$4:$F$110&amp;'EmiFact Road'!$E$4:$E$110&amp;'EmiFact Road'!$D$4:$D$110,0),MATCH(Y$8,'EmiFact Road'!$G$2:$P$2,0))*$Z$4,0)+IFERROR(INDEX('EmiFact Road'!$G$4:$P$110,MATCH($V183&amp;$Y$5&amp;$X183,'EmiFact Road'!$F$4:$F$110&amp;'EmiFact Road'!$E$4:$E$110&amp;'EmiFact Road'!$D$4:$D$110,0),MATCH(Y$8,'EmiFact Road'!$G$2:$P$2,0))*$Z$5,0)+IFERROR(INDEX('EmiFact Road'!$G$4:$P$110,MATCH($V183&amp;$Y$3&amp;$X183,'EmiFact Road'!$F$4:$F$110&amp;'EmiFact Road'!$E$4:$E$110&amp;'EmiFact Road'!$D$4:$D$110,0),MATCH(Y$8,'EmiFact Road'!$G$2:$P$2,0))*$Z$3,0)</f>
        <v>0.47</v>
      </c>
      <c r="Z183" s="307">
        <f t="array" ref="Z183">IFERROR(INDEX('EmiFact Road'!$G$4:$P$110,MATCH($V183&amp;$Y$4&amp;$X183,'EmiFact Road'!$F$4:$F$110&amp;'EmiFact Road'!$E$4:$E$110&amp;'EmiFact Road'!$D$4:$D$110,0),MATCH(Z$8,'EmiFact Road'!$G$2:$P$2,0))*$Z$4,0)+IFERROR(INDEX('EmiFact Road'!$G$4:$P$110,MATCH($V183&amp;$Y$5&amp;$X183,'EmiFact Road'!$F$4:$F$110&amp;'EmiFact Road'!$E$4:$E$110&amp;'EmiFact Road'!$D$4:$D$110,0),MATCH(Z$8,'EmiFact Road'!$G$2:$P$2,0))*$Z$5,0)+IFERROR(INDEX('EmiFact Road'!$G$4:$P$110,MATCH($V183&amp;$Y$3&amp;$X183,'EmiFact Road'!$F$4:$F$110&amp;'EmiFact Road'!$E$4:$E$110&amp;'EmiFact Road'!$D$4:$D$110,0),MATCH(Z$8,'EmiFact Road'!$G$2:$P$2,0))*$Z$3,0)</f>
        <v>349.30349999999999</v>
      </c>
      <c r="AA183" s="307">
        <f t="array" ref="AA183">IFERROR(INDEX('EmiFact Road'!$G$4:$P$110,MATCH($V183&amp;$Y$4&amp;$X183,'EmiFact Road'!$F$4:$F$110&amp;'EmiFact Road'!$E$4:$E$110&amp;'EmiFact Road'!$D$4:$D$110,0),MATCH(AA$8,'EmiFact Road'!$G$2:$P$2,0))*$Z$4,0)+IFERROR(INDEX('EmiFact Road'!$G$4:$P$110,MATCH($V183&amp;$Y$5&amp;$X183,'EmiFact Road'!$F$4:$F$110&amp;'EmiFact Road'!$E$4:$E$110&amp;'EmiFact Road'!$D$4:$D$110,0),MATCH(AA$8,'EmiFact Road'!$G$2:$P$2,0))*$Z$5,0)+IFERROR(INDEX('EmiFact Road'!$G$4:$P$110,MATCH($V183&amp;$Y$3&amp;$X183,'EmiFact Road'!$F$4:$F$110&amp;'EmiFact Road'!$E$4:$E$110&amp;'EmiFact Road'!$D$4:$D$110,0),MATCH(AA$8,'EmiFact Road'!$G$2:$P$2,0))*$Z$3,0)</f>
        <v>8.6037499999999998</v>
      </c>
      <c r="AB183" s="307">
        <f t="array" ref="AB183">IFERROR(INDEX('EmiFact Road'!$G$4:$P$110,MATCH($V183&amp;$Y$4&amp;$X183,'EmiFact Road'!$F$4:$F$110&amp;'EmiFact Road'!$E$4:$E$110&amp;'EmiFact Road'!$D$4:$D$110,0),MATCH(AB$8,'EmiFact Road'!$G$2:$P$2,0))*$Z$4,0)+IFERROR(INDEX('EmiFact Road'!$G$4:$P$110,MATCH($V183&amp;$Y$5&amp;$X183,'EmiFact Road'!$F$4:$F$110&amp;'EmiFact Road'!$E$4:$E$110&amp;'EmiFact Road'!$D$4:$D$110,0),MATCH(AB$8,'EmiFact Road'!$G$2:$P$2,0))*$Z$5,0)+IFERROR(INDEX('EmiFact Road'!$G$4:$P$110,MATCH($V183&amp;$Y$3&amp;$X183,'EmiFact Road'!$F$4:$F$110&amp;'EmiFact Road'!$E$4:$E$110&amp;'EmiFact Road'!$D$4:$D$110,0),MATCH(AB$8,'EmiFact Road'!$G$2:$P$2,0))*$Z$3,0)</f>
        <v>0.12775000000000003</v>
      </c>
      <c r="AC183" s="307">
        <f t="array" ref="AC183">IFERROR(INDEX('EmiFact Road'!$G$4:$P$110,MATCH($V183&amp;$Y$4&amp;$X183,'EmiFact Road'!$F$4:$F$110&amp;'EmiFact Road'!$E$4:$E$110&amp;'EmiFact Road'!$D$4:$D$110,0),MATCH(AC$8,'EmiFact Road'!$G$2:$P$2,0))*$Z$4,0)+IFERROR(INDEX('EmiFact Road'!$G$4:$P$110,MATCH($V183&amp;$Y$5&amp;$X183,'EmiFact Road'!$F$4:$F$110&amp;'EmiFact Road'!$E$4:$E$110&amp;'EmiFact Road'!$D$4:$D$110,0),MATCH(AC$8,'EmiFact Road'!$G$2:$P$2,0))*$Z$5,0)+IFERROR(INDEX('EmiFact Road'!$G$4:$P$110,MATCH($V183&amp;$Y$3&amp;$X183,'EmiFact Road'!$F$4:$F$110&amp;'EmiFact Road'!$E$4:$E$110&amp;'EmiFact Road'!$D$4:$D$110,0),MATCH(AC$8,'EmiFact Road'!$G$2:$P$2,0))*$Z$3,0)</f>
        <v>38.666250000000005</v>
      </c>
      <c r="AD183" s="307">
        <f t="array" ref="AD183">IFERROR(INDEX('EmiFact Road'!$G$4:$P$110,MATCH($V183&amp;$Y$4&amp;$X183,'EmiFact Road'!$F$4:$F$110&amp;'EmiFact Road'!$E$4:$E$110&amp;'EmiFact Road'!$D$4:$D$110,0),MATCH(AD$8,'EmiFact Road'!$G$2:$P$2,0))*$Z$4,0)+IFERROR(INDEX('EmiFact Road'!$G$4:$P$110,MATCH($V183&amp;$Y$5&amp;$X183,'EmiFact Road'!$F$4:$F$110&amp;'EmiFact Road'!$E$4:$E$110&amp;'EmiFact Road'!$D$4:$D$110,0),MATCH(AD$8,'EmiFact Road'!$G$2:$P$2,0))*$Z$5,0)+IFERROR(INDEX('EmiFact Road'!$G$4:$P$110,MATCH($V183&amp;$Y$3&amp;$X183,'EmiFact Road'!$F$4:$F$110&amp;'EmiFact Road'!$E$4:$E$110&amp;'EmiFact Road'!$D$4:$D$110,0),MATCH(AD$8,'EmiFact Road'!$G$2:$P$2,0))*$Z$3,0)</f>
        <v>74</v>
      </c>
      <c r="AE183" s="307">
        <f t="array" ref="AE183">IFERROR(INDEX('EmiFact Road'!$G$4:$P$110,MATCH($V183&amp;$Y$4&amp;$X183,'EmiFact Road'!$F$4:$F$110&amp;'EmiFact Road'!$E$4:$E$110&amp;'EmiFact Road'!$D$4:$D$110,0),MATCH(AE$8,'EmiFact Road'!$G$2:$P$2,0))*$Z$4,0)+IFERROR(INDEX('EmiFact Road'!$G$4:$P$110,MATCH($V183&amp;$Y$5&amp;$X183,'EmiFact Road'!$F$4:$F$110&amp;'EmiFact Road'!$E$4:$E$110&amp;'EmiFact Road'!$D$4:$D$110,0),MATCH(AE$8,'EmiFact Road'!$G$2:$P$2,0))*$Z$5,0)+IFERROR(INDEX('EmiFact Road'!$G$4:$P$110,MATCH($V183&amp;$Y$3&amp;$X183,'EmiFact Road'!$F$4:$F$110&amp;'EmiFact Road'!$E$4:$E$110&amp;'EmiFact Road'!$D$4:$D$110,0),MATCH(AE$8,'EmiFact Road'!$G$2:$P$2,0))*$Z$3,0)</f>
        <v>2.1405000000000003</v>
      </c>
      <c r="AF183" s="307">
        <f t="array" ref="AF183">IFERROR(INDEX('EmiFact Road'!$G$4:$P$110,MATCH($V183&amp;$Y$4&amp;$X183,'EmiFact Road'!$F$4:$F$110&amp;'EmiFact Road'!$E$4:$E$110&amp;'EmiFact Road'!$D$4:$D$110,0),MATCH(AF$8,'EmiFact Road'!$G$2:$P$2,0))*$Z$4,0)+IFERROR(INDEX('EmiFact Road'!$G$4:$P$110,MATCH($V183&amp;$Y$5&amp;$X183,'EmiFact Road'!$F$4:$F$110&amp;'EmiFact Road'!$E$4:$E$110&amp;'EmiFact Road'!$D$4:$D$110,0),MATCH(AF$8,'EmiFact Road'!$G$2:$P$2,0))*$Z$5,0)+IFERROR(INDEX('EmiFact Road'!$G$4:$P$110,MATCH($V183&amp;$Y$3&amp;$X183,'EmiFact Road'!$F$4:$F$110&amp;'EmiFact Road'!$E$4:$E$110&amp;'EmiFact Road'!$D$4:$D$110,0),MATCH(AF$8,'EmiFact Road'!$G$2:$P$2,0))*$Z$3,0)</f>
        <v>1.006</v>
      </c>
      <c r="AG183" s="307">
        <f t="array" ref="AG183">IFERROR(INDEX('EmiFact Road'!$G$4:$P$110,MATCH($V183&amp;$Y$4&amp;$X183,'EmiFact Road'!$F$4:$F$110&amp;'EmiFact Road'!$E$4:$E$110&amp;'EmiFact Road'!$D$4:$D$110,0),MATCH(AG$8,'EmiFact Road'!$G$2:$P$2,0))*$Z$4,0)+IFERROR(INDEX('EmiFact Road'!$G$4:$P$110,MATCH($V183&amp;$Y$5&amp;$X183,'EmiFact Road'!$F$4:$F$110&amp;'EmiFact Road'!$E$4:$E$110&amp;'EmiFact Road'!$D$4:$D$110,0),MATCH(AG$8,'EmiFact Road'!$G$2:$P$2,0))*$Z$5,0)+IFERROR(INDEX('EmiFact Road'!$G$4:$P$110,MATCH($V183&amp;$Y$3&amp;$X183,'EmiFact Road'!$F$4:$F$110&amp;'EmiFact Road'!$E$4:$E$110&amp;'EmiFact Road'!$D$4:$D$110,0),MATCH(AG$8,'EmiFact Road'!$G$2:$P$2,0))*$Z$3,0)</f>
        <v>7.0090000000000003</v>
      </c>
      <c r="AH183" s="307">
        <f t="array" ref="AH183">IFERROR(INDEX('EmiFact Road'!$G$4:$P$110,MATCH($V183&amp;$Y$4&amp;$X183,'EmiFact Road'!$F$4:$F$110&amp;'EmiFact Road'!$E$4:$E$110&amp;'EmiFact Road'!$D$4:$D$110,0),MATCH(AH$8,'EmiFact Road'!$G$2:$P$2,0))*$Z$4,0)+IFERROR(INDEX('EmiFact Road'!$G$4:$P$110,MATCH($V183&amp;$Y$5&amp;$X183,'EmiFact Road'!$F$4:$F$110&amp;'EmiFact Road'!$E$4:$E$110&amp;'EmiFact Road'!$D$4:$D$110,0),MATCH(AH$8,'EmiFact Road'!$G$2:$P$2,0))*$Z$5,0)+IFERROR(INDEX('EmiFact Road'!$G$4:$P$110,MATCH($V183&amp;$Y$3&amp;$X183,'EmiFact Road'!$F$4:$F$110&amp;'EmiFact Road'!$E$4:$E$110&amp;'EmiFact Road'!$D$4:$D$110,0),MATCH(AH$8,'EmiFact Road'!$G$2:$P$2,0))*$Z$3,0)</f>
        <v>0</v>
      </c>
      <c r="AI183" s="307">
        <f t="array" ref="AI183">IFERROR(INDEX('EmiFact Road'!$G$4:$P$110,MATCH($V183&amp;$Y$4&amp;$X183,'EmiFact Road'!$F$4:$F$110&amp;'EmiFact Road'!$E$4:$E$110&amp;'EmiFact Road'!$D$4:$D$110,0),MATCH(AI$8,'EmiFact Road'!$G$2:$P$2,0))*$Z$4,0)+IFERROR(INDEX('EmiFact Road'!$G$4:$P$110,MATCH($V183&amp;$Y$5&amp;$X183,'EmiFact Road'!$F$4:$F$110&amp;'EmiFact Road'!$E$4:$E$110&amp;'EmiFact Road'!$D$4:$D$110,0),MATCH(AI$8,'EmiFact Road'!$G$2:$P$2,0))*$Z$5,0)+IFERROR(INDEX('EmiFact Road'!$G$4:$P$110,MATCH($V183&amp;$Y$3&amp;$X183,'EmiFact Road'!$F$4:$F$110&amp;'EmiFact Road'!$E$4:$E$110&amp;'EmiFact Road'!$D$4:$D$110,0),MATCH(AI$8,'EmiFact Road'!$G$2:$P$2,0))*$Z$3,0)</f>
        <v>0</v>
      </c>
      <c r="AJ183" s="307">
        <f t="array" ref="AJ183">IFERROR(INDEX('EmiFact Road'!$G$4:$P$110,MATCH($V183&amp;$Y$4&amp;$X183,'EmiFact Road'!$F$4:$F$110&amp;'EmiFact Road'!$E$4:$E$110&amp;'EmiFact Road'!$D$4:$D$110,0),MATCH(AJ$8,'EmiFact Road'!$G$2:$P$2,0))*$Z$4,0)+IFERROR(INDEX('EmiFact Road'!$G$4:$P$110,MATCH($V183&amp;$Y$5&amp;$X183,'EmiFact Road'!$F$4:$F$110&amp;'EmiFact Road'!$E$4:$E$110&amp;'EmiFact Road'!$D$4:$D$110,0),MATCH(AJ$8,'EmiFact Road'!$G$2:$P$2,0))*$Z$5,0)+IFERROR(INDEX('EmiFact Road'!$G$4:$P$110,MATCH($V183&amp;$Y$3&amp;$X183,'EmiFact Road'!$F$4:$F$110&amp;'EmiFact Road'!$E$4:$E$110&amp;'EmiFact Road'!$D$4:$D$110,0),MATCH(AJ$8,'EmiFact Road'!$G$2:$P$2,0))*$Z$3,0)</f>
        <v>5.4852499999999997</v>
      </c>
    </row>
    <row r="184" spans="19:37" ht="12.75" customHeight="1">
      <c r="S184" s="130" t="s">
        <v>923</v>
      </c>
      <c r="T184" s="307" t="s">
        <v>921</v>
      </c>
      <c r="U184" s="307"/>
      <c r="V184" s="397" t="s">
        <v>798</v>
      </c>
      <c r="W184" s="397" t="s">
        <v>916</v>
      </c>
      <c r="X184" s="397" t="s">
        <v>802</v>
      </c>
      <c r="Y184" s="307">
        <f t="array" ref="Y184">IFERROR(INDEX('EmiFact Road'!$G$4:$P$110,MATCH($V184&amp;$Y$4&amp;$X184,'EmiFact Road'!$F$4:$F$110&amp;'EmiFact Road'!$E$4:$E$110&amp;'EmiFact Road'!$D$4:$D$110,0),MATCH(Y$8,'EmiFact Road'!$G$2:$P$2,0))*$Z$4,0)+IFERROR(INDEX('EmiFact Road'!$G$4:$P$110,MATCH($V184&amp;$Y$5&amp;$X184,'EmiFact Road'!$F$4:$F$110&amp;'EmiFact Road'!$E$4:$E$110&amp;'EmiFact Road'!$D$4:$D$110,0),MATCH(Y$8,'EmiFact Road'!$G$2:$P$2,0))*$Z$5,0)+IFERROR(INDEX('EmiFact Road'!$G$4:$P$110,MATCH($V184&amp;$Y$3&amp;$X184,'EmiFact Road'!$F$4:$F$110&amp;'EmiFact Road'!$E$4:$E$110&amp;'EmiFact Road'!$D$4:$D$110,0),MATCH(Y$8,'EmiFact Road'!$G$2:$P$2,0))*$Z$3,0)</f>
        <v>0.46000000000000008</v>
      </c>
      <c r="Z184" s="307">
        <f t="array" ref="Z184">IFERROR(INDEX('EmiFact Road'!$G$4:$P$110,MATCH($V184&amp;$Y$4&amp;$X184,'EmiFact Road'!$F$4:$F$110&amp;'EmiFact Road'!$E$4:$E$110&amp;'EmiFact Road'!$D$4:$D$110,0),MATCH(Z$8,'EmiFact Road'!$G$2:$P$2,0))*$Z$4,0)+IFERROR(INDEX('EmiFact Road'!$G$4:$P$110,MATCH($V184&amp;$Y$5&amp;$X184,'EmiFact Road'!$F$4:$F$110&amp;'EmiFact Road'!$E$4:$E$110&amp;'EmiFact Road'!$D$4:$D$110,0),MATCH(Z$8,'EmiFact Road'!$G$2:$P$2,0))*$Z$5,0)+IFERROR(INDEX('EmiFact Road'!$G$4:$P$110,MATCH($V184&amp;$Y$3&amp;$X184,'EmiFact Road'!$F$4:$F$110&amp;'EmiFact Road'!$E$4:$E$110&amp;'EmiFact Road'!$D$4:$D$110,0),MATCH(Z$8,'EmiFact Road'!$G$2:$P$2,0))*$Z$3,0)</f>
        <v>103.01824999999999</v>
      </c>
      <c r="AA184" s="307">
        <f t="array" ref="AA184">IFERROR(INDEX('EmiFact Road'!$G$4:$P$110,MATCH($V184&amp;$Y$4&amp;$X184,'EmiFact Road'!$F$4:$F$110&amp;'EmiFact Road'!$E$4:$E$110&amp;'EmiFact Road'!$D$4:$D$110,0),MATCH(AA$8,'EmiFact Road'!$G$2:$P$2,0))*$Z$4,0)+IFERROR(INDEX('EmiFact Road'!$G$4:$P$110,MATCH($V184&amp;$Y$5&amp;$X184,'EmiFact Road'!$F$4:$F$110&amp;'EmiFact Road'!$E$4:$E$110&amp;'EmiFact Road'!$D$4:$D$110,0),MATCH(AA$8,'EmiFact Road'!$G$2:$P$2,0))*$Z$5,0)+IFERROR(INDEX('EmiFact Road'!$G$4:$P$110,MATCH($V184&amp;$Y$3&amp;$X184,'EmiFact Road'!$F$4:$F$110&amp;'EmiFact Road'!$E$4:$E$110&amp;'EmiFact Road'!$D$4:$D$110,0),MATCH(AA$8,'EmiFact Road'!$G$2:$P$2,0))*$Z$3,0)</f>
        <v>65.045249999999996</v>
      </c>
      <c r="AB184" s="307">
        <f t="array" ref="AB184">IFERROR(INDEX('EmiFact Road'!$G$4:$P$110,MATCH($V184&amp;$Y$4&amp;$X184,'EmiFact Road'!$F$4:$F$110&amp;'EmiFact Road'!$E$4:$E$110&amp;'EmiFact Road'!$D$4:$D$110,0),MATCH(AB$8,'EmiFact Road'!$G$2:$P$2,0))*$Z$4,0)+IFERROR(INDEX('EmiFact Road'!$G$4:$P$110,MATCH($V184&amp;$Y$5&amp;$X184,'EmiFact Road'!$F$4:$F$110&amp;'EmiFact Road'!$E$4:$E$110&amp;'EmiFact Road'!$D$4:$D$110,0),MATCH(AB$8,'EmiFact Road'!$G$2:$P$2,0))*$Z$5,0)+IFERROR(INDEX('EmiFact Road'!$G$4:$P$110,MATCH($V184&amp;$Y$3&amp;$X184,'EmiFact Road'!$F$4:$F$110&amp;'EmiFact Road'!$E$4:$E$110&amp;'EmiFact Road'!$D$4:$D$110,0),MATCH(AB$8,'EmiFact Road'!$G$2:$P$2,0))*$Z$3,0)</f>
        <v>4.6617499999999996</v>
      </c>
      <c r="AC184" s="307">
        <f t="array" ref="AC184">IFERROR(INDEX('EmiFact Road'!$G$4:$P$110,MATCH($V184&amp;$Y$4&amp;$X184,'EmiFact Road'!$F$4:$F$110&amp;'EmiFact Road'!$E$4:$E$110&amp;'EmiFact Road'!$D$4:$D$110,0),MATCH(AC$8,'EmiFact Road'!$G$2:$P$2,0))*$Z$4,0)+IFERROR(INDEX('EmiFact Road'!$G$4:$P$110,MATCH($V184&amp;$Y$5&amp;$X184,'EmiFact Road'!$F$4:$F$110&amp;'EmiFact Road'!$E$4:$E$110&amp;'EmiFact Road'!$D$4:$D$110,0),MATCH(AC$8,'EmiFact Road'!$G$2:$P$2,0))*$Z$5,0)+IFERROR(INDEX('EmiFact Road'!$G$4:$P$110,MATCH($V184&amp;$Y$3&amp;$X184,'EmiFact Road'!$F$4:$F$110&amp;'EmiFact Road'!$E$4:$E$110&amp;'EmiFact Road'!$D$4:$D$110,0),MATCH(AC$8,'EmiFact Road'!$G$2:$P$2,0))*$Z$3,0)</f>
        <v>1316.6190000000001</v>
      </c>
      <c r="AD184" s="307">
        <f t="array" ref="AD184">IFERROR(INDEX('EmiFact Road'!$G$4:$P$110,MATCH($V184&amp;$Y$4&amp;$X184,'EmiFact Road'!$F$4:$F$110&amp;'EmiFact Road'!$E$4:$E$110&amp;'EmiFact Road'!$D$4:$D$110,0),MATCH(AD$8,'EmiFact Road'!$G$2:$P$2,0))*$Z$4,0)+IFERROR(INDEX('EmiFact Road'!$G$4:$P$110,MATCH($V184&amp;$Y$5&amp;$X184,'EmiFact Road'!$F$4:$F$110&amp;'EmiFact Road'!$E$4:$E$110&amp;'EmiFact Road'!$D$4:$D$110,0),MATCH(AD$8,'EmiFact Road'!$G$2:$P$2,0))*$Z$5,0)+IFERROR(INDEX('EmiFact Road'!$G$4:$P$110,MATCH($V184&amp;$Y$3&amp;$X184,'EmiFact Road'!$F$4:$F$110&amp;'EmiFact Road'!$E$4:$E$110&amp;'EmiFact Road'!$D$4:$D$110,0),MATCH(AD$8,'EmiFact Road'!$G$2:$P$2,0))*$Z$3,0)</f>
        <v>73</v>
      </c>
      <c r="AE184" s="307">
        <f t="array" ref="AE184">IFERROR(INDEX('EmiFact Road'!$G$4:$P$110,MATCH($V184&amp;$Y$4&amp;$X184,'EmiFact Road'!$F$4:$F$110&amp;'EmiFact Road'!$E$4:$E$110&amp;'EmiFact Road'!$D$4:$D$110,0),MATCH(AE$8,'EmiFact Road'!$G$2:$P$2,0))*$Z$4,0)+IFERROR(INDEX('EmiFact Road'!$G$4:$P$110,MATCH($V184&amp;$Y$5&amp;$X184,'EmiFact Road'!$F$4:$F$110&amp;'EmiFact Road'!$E$4:$E$110&amp;'EmiFact Road'!$D$4:$D$110,0),MATCH(AE$8,'EmiFact Road'!$G$2:$P$2,0))*$Z$5,0)+IFERROR(INDEX('EmiFact Road'!$G$4:$P$110,MATCH($V184&amp;$Y$3&amp;$X184,'EmiFact Road'!$F$4:$F$110&amp;'EmiFact Road'!$E$4:$E$110&amp;'EmiFact Road'!$D$4:$D$110,0),MATCH(AE$8,'EmiFact Road'!$G$2:$P$2,0))*$Z$3,0)</f>
        <v>2.1597500000000003</v>
      </c>
      <c r="AF184" s="307">
        <f t="array" ref="AF184">IFERROR(INDEX('EmiFact Road'!$G$4:$P$110,MATCH($V184&amp;$Y$4&amp;$X184,'EmiFact Road'!$F$4:$F$110&amp;'EmiFact Road'!$E$4:$E$110&amp;'EmiFact Road'!$D$4:$D$110,0),MATCH(AF$8,'EmiFact Road'!$G$2:$P$2,0))*$Z$4,0)+IFERROR(INDEX('EmiFact Road'!$G$4:$P$110,MATCH($V184&amp;$Y$5&amp;$X184,'EmiFact Road'!$F$4:$F$110&amp;'EmiFact Road'!$E$4:$E$110&amp;'EmiFact Road'!$D$4:$D$110,0),MATCH(AF$8,'EmiFact Road'!$G$2:$P$2,0))*$Z$5,0)+IFERROR(INDEX('EmiFact Road'!$G$4:$P$110,MATCH($V184&amp;$Y$3&amp;$X184,'EmiFact Road'!$F$4:$F$110&amp;'EmiFact Road'!$E$4:$E$110&amp;'EmiFact Road'!$D$4:$D$110,0),MATCH(AF$8,'EmiFact Road'!$G$2:$P$2,0))*$Z$3,0)</f>
        <v>13.729749999999999</v>
      </c>
      <c r="AG184" s="307">
        <f t="array" ref="AG184">IFERROR(INDEX('EmiFact Road'!$G$4:$P$110,MATCH($V184&amp;$Y$4&amp;$X184,'EmiFact Road'!$F$4:$F$110&amp;'EmiFact Road'!$E$4:$E$110&amp;'EmiFact Road'!$D$4:$D$110,0),MATCH(AG$8,'EmiFact Road'!$G$2:$P$2,0))*$Z$4,0)+IFERROR(INDEX('EmiFact Road'!$G$4:$P$110,MATCH($V184&amp;$Y$5&amp;$X184,'EmiFact Road'!$F$4:$F$110&amp;'EmiFact Road'!$E$4:$E$110&amp;'EmiFact Road'!$D$4:$D$110,0),MATCH(AG$8,'EmiFact Road'!$G$2:$P$2,0))*$Z$5,0)+IFERROR(INDEX('EmiFact Road'!$G$4:$P$110,MATCH($V184&amp;$Y$3&amp;$X184,'EmiFact Road'!$F$4:$F$110&amp;'EmiFact Road'!$E$4:$E$110&amp;'EmiFact Road'!$D$4:$D$110,0),MATCH(AG$8,'EmiFact Road'!$G$2:$P$2,0))*$Z$3,0)</f>
        <v>0.57774999999999999</v>
      </c>
      <c r="AH184" s="307">
        <f t="array" ref="AH184">IFERROR(INDEX('EmiFact Road'!$G$4:$P$110,MATCH($V184&amp;$Y$4&amp;$X184,'EmiFact Road'!$F$4:$F$110&amp;'EmiFact Road'!$E$4:$E$110&amp;'EmiFact Road'!$D$4:$D$110,0),MATCH(AH$8,'EmiFact Road'!$G$2:$P$2,0))*$Z$4,0)+IFERROR(INDEX('EmiFact Road'!$G$4:$P$110,MATCH($V184&amp;$Y$5&amp;$X184,'EmiFact Road'!$F$4:$F$110&amp;'EmiFact Road'!$E$4:$E$110&amp;'EmiFact Road'!$D$4:$D$110,0),MATCH(AH$8,'EmiFact Road'!$G$2:$P$2,0))*$Z$5,0)+IFERROR(INDEX('EmiFact Road'!$G$4:$P$110,MATCH($V184&amp;$Y$3&amp;$X184,'EmiFact Road'!$F$4:$F$110&amp;'EmiFact Road'!$E$4:$E$110&amp;'EmiFact Road'!$D$4:$D$110,0),MATCH(AH$8,'EmiFact Road'!$G$2:$P$2,0))*$Z$3,0)</f>
        <v>0</v>
      </c>
      <c r="AI184" s="307">
        <f t="array" ref="AI184">IFERROR(INDEX('EmiFact Road'!$G$4:$P$110,MATCH($V184&amp;$Y$4&amp;$X184,'EmiFact Road'!$F$4:$F$110&amp;'EmiFact Road'!$E$4:$E$110&amp;'EmiFact Road'!$D$4:$D$110,0),MATCH(AI$8,'EmiFact Road'!$G$2:$P$2,0))*$Z$4,0)+IFERROR(INDEX('EmiFact Road'!$G$4:$P$110,MATCH($V184&amp;$Y$5&amp;$X184,'EmiFact Road'!$F$4:$F$110&amp;'EmiFact Road'!$E$4:$E$110&amp;'EmiFact Road'!$D$4:$D$110,0),MATCH(AI$8,'EmiFact Road'!$G$2:$P$2,0))*$Z$5,0)+IFERROR(INDEX('EmiFact Road'!$G$4:$P$110,MATCH($V184&amp;$Y$3&amp;$X184,'EmiFact Road'!$F$4:$F$110&amp;'EmiFact Road'!$E$4:$E$110&amp;'EmiFact Road'!$D$4:$D$110,0),MATCH(AI$8,'EmiFact Road'!$G$2:$P$2,0))*$Z$3,0)</f>
        <v>0</v>
      </c>
      <c r="AJ184" s="307">
        <f t="array" ref="AJ184">IFERROR(INDEX('EmiFact Road'!$G$4:$P$110,MATCH($V184&amp;$Y$4&amp;$X184,'EmiFact Road'!$F$4:$F$110&amp;'EmiFact Road'!$E$4:$E$110&amp;'EmiFact Road'!$D$4:$D$110,0),MATCH(AJ$8,'EmiFact Road'!$G$2:$P$2,0))*$Z$4,0)+IFERROR(INDEX('EmiFact Road'!$G$4:$P$110,MATCH($V184&amp;$Y$5&amp;$X184,'EmiFact Road'!$F$4:$F$110&amp;'EmiFact Road'!$E$4:$E$110&amp;'EmiFact Road'!$D$4:$D$110,0),MATCH(AJ$8,'EmiFact Road'!$G$2:$P$2,0))*$Z$5,0)+IFERROR(INDEX('EmiFact Road'!$G$4:$P$110,MATCH($V184&amp;$Y$3&amp;$X184,'EmiFact Road'!$F$4:$F$110&amp;'EmiFact Road'!$E$4:$E$110&amp;'EmiFact Road'!$D$4:$D$110,0),MATCH(AJ$8,'EmiFact Road'!$G$2:$P$2,0))*$Z$3,0)</f>
        <v>9.4E-2</v>
      </c>
    </row>
    <row r="185" spans="19:37" ht="12.75" customHeight="1">
      <c r="S185" s="130" t="s">
        <v>923</v>
      </c>
      <c r="T185" s="307" t="s">
        <v>922</v>
      </c>
      <c r="U185" s="307"/>
      <c r="V185" s="397" t="s">
        <v>776</v>
      </c>
      <c r="W185" s="397" t="s">
        <v>916</v>
      </c>
      <c r="X185" s="397" t="s">
        <v>802</v>
      </c>
      <c r="Y185" s="307">
        <f t="array" ref="Y185">IFERROR(INDEX('EmiFact Road'!$G$4:$P$110,MATCH($V185&amp;$Y$4&amp;$X185,'EmiFact Road'!$F$4:$F$110&amp;'EmiFact Road'!$E$4:$E$110&amp;'EmiFact Road'!$D$4:$D$110,0),MATCH(Y$8,'EmiFact Road'!$G$2:$P$2,0))*$Z$4,0)+IFERROR(INDEX('EmiFact Road'!$G$4:$P$110,MATCH($V185&amp;$Y$5&amp;$X185,'EmiFact Road'!$F$4:$F$110&amp;'EmiFact Road'!$E$4:$E$110&amp;'EmiFact Road'!$D$4:$D$110,0),MATCH(Y$8,'EmiFact Road'!$G$2:$P$2,0))*$Z$5,0)+IFERROR(INDEX('EmiFact Road'!$G$4:$P$110,MATCH($V185&amp;$Y$3&amp;$X185,'EmiFact Road'!$F$4:$F$110&amp;'EmiFact Road'!$E$4:$E$110&amp;'EmiFact Road'!$D$4:$D$110,0),MATCH(Y$8,'EmiFact Road'!$G$2:$P$2,0))*$Z$3,0)</f>
        <v>0</v>
      </c>
      <c r="Z185" s="307">
        <f t="array" ref="Z185">IFERROR(INDEX('EmiFact Road'!$G$4:$P$110,MATCH($V185&amp;$Y$4&amp;$X185,'EmiFact Road'!$F$4:$F$110&amp;'EmiFact Road'!$E$4:$E$110&amp;'EmiFact Road'!$D$4:$D$110,0),MATCH(Z$8,'EmiFact Road'!$G$2:$P$2,0))*$Z$4,0)+IFERROR(INDEX('EmiFact Road'!$G$4:$P$110,MATCH($V185&amp;$Y$5&amp;$X185,'EmiFact Road'!$F$4:$F$110&amp;'EmiFact Road'!$E$4:$E$110&amp;'EmiFact Road'!$D$4:$D$110,0),MATCH(Z$8,'EmiFact Road'!$G$2:$P$2,0))*$Z$5,0)+IFERROR(INDEX('EmiFact Road'!$G$4:$P$110,MATCH($V185&amp;$Y$3&amp;$X185,'EmiFact Road'!$F$4:$F$110&amp;'EmiFact Road'!$E$4:$E$110&amp;'EmiFact Road'!$D$4:$D$110,0),MATCH(Z$8,'EmiFact Road'!$G$2:$P$2,0))*$Z$3,0)</f>
        <v>182.55349999999999</v>
      </c>
      <c r="AA185" s="307">
        <f t="array" ref="AA185">IFERROR(INDEX('EmiFact Road'!$G$4:$P$110,MATCH($V185&amp;$Y$4&amp;$X185,'EmiFact Road'!$F$4:$F$110&amp;'EmiFact Road'!$E$4:$E$110&amp;'EmiFact Road'!$D$4:$D$110,0),MATCH(AA$8,'EmiFact Road'!$G$2:$P$2,0))*$Z$4,0)+IFERROR(INDEX('EmiFact Road'!$G$4:$P$110,MATCH($V185&amp;$Y$5&amp;$X185,'EmiFact Road'!$F$4:$F$110&amp;'EmiFact Road'!$E$4:$E$110&amp;'EmiFact Road'!$D$4:$D$110,0),MATCH(AA$8,'EmiFact Road'!$G$2:$P$2,0))*$Z$5,0)+IFERROR(INDEX('EmiFact Road'!$G$4:$P$110,MATCH($V185&amp;$Y$3&amp;$X185,'EmiFact Road'!$F$4:$F$110&amp;'EmiFact Road'!$E$4:$E$110&amp;'EmiFact Road'!$D$4:$D$110,0),MATCH(AA$8,'EmiFact Road'!$G$2:$P$2,0))*$Z$3,0)</f>
        <v>68.709499999999991</v>
      </c>
      <c r="AB185" s="307">
        <f t="array" ref="AB185">IFERROR(INDEX('EmiFact Road'!$G$4:$P$110,MATCH($V185&amp;$Y$4&amp;$X185,'EmiFact Road'!$F$4:$F$110&amp;'EmiFact Road'!$E$4:$E$110&amp;'EmiFact Road'!$D$4:$D$110,0),MATCH(AB$8,'EmiFact Road'!$G$2:$P$2,0))*$Z$4,0)+IFERROR(INDEX('EmiFact Road'!$G$4:$P$110,MATCH($V185&amp;$Y$5&amp;$X185,'EmiFact Road'!$F$4:$F$110&amp;'EmiFact Road'!$E$4:$E$110&amp;'EmiFact Road'!$D$4:$D$110,0),MATCH(AB$8,'EmiFact Road'!$G$2:$P$2,0))*$Z$5,0)+IFERROR(INDEX('EmiFact Road'!$G$4:$P$110,MATCH($V185&amp;$Y$3&amp;$X185,'EmiFact Road'!$F$4:$F$110&amp;'EmiFact Road'!$E$4:$E$110&amp;'EmiFact Road'!$D$4:$D$110,0),MATCH(AB$8,'EmiFact Road'!$G$2:$P$2,0))*$Z$3,0)</f>
        <v>2.6890000000000001</v>
      </c>
      <c r="AC185" s="307">
        <f t="array" ref="AC185">IFERROR(INDEX('EmiFact Road'!$G$4:$P$110,MATCH($V185&amp;$Y$4&amp;$X185,'EmiFact Road'!$F$4:$F$110&amp;'EmiFact Road'!$E$4:$E$110&amp;'EmiFact Road'!$D$4:$D$110,0),MATCH(AC$8,'EmiFact Road'!$G$2:$P$2,0))*$Z$4,0)+IFERROR(INDEX('EmiFact Road'!$G$4:$P$110,MATCH($V185&amp;$Y$5&amp;$X185,'EmiFact Road'!$F$4:$F$110&amp;'EmiFact Road'!$E$4:$E$110&amp;'EmiFact Road'!$D$4:$D$110,0),MATCH(AC$8,'EmiFact Road'!$G$2:$P$2,0))*$Z$5,0)+IFERROR(INDEX('EmiFact Road'!$G$4:$P$110,MATCH($V185&amp;$Y$3&amp;$X185,'EmiFact Road'!$F$4:$F$110&amp;'EmiFact Road'!$E$4:$E$110&amp;'EmiFact Road'!$D$4:$D$110,0),MATCH(AC$8,'EmiFact Road'!$G$2:$P$2,0))*$Z$3,0)</f>
        <v>522.24225000000001</v>
      </c>
      <c r="AD185" s="307">
        <f t="array" ref="AD185">IFERROR(INDEX('EmiFact Road'!$G$4:$P$110,MATCH($V185&amp;$Y$4&amp;$X185,'EmiFact Road'!$F$4:$F$110&amp;'EmiFact Road'!$E$4:$E$110&amp;'EmiFact Road'!$D$4:$D$110,0),MATCH(AD$8,'EmiFact Road'!$G$2:$P$2,0))*$Z$4,0)+IFERROR(INDEX('EmiFact Road'!$G$4:$P$110,MATCH($V185&amp;$Y$5&amp;$X185,'EmiFact Road'!$F$4:$F$110&amp;'EmiFact Road'!$E$4:$E$110&amp;'EmiFact Road'!$D$4:$D$110,0),MATCH(AD$8,'EmiFact Road'!$G$2:$P$2,0))*$Z$5,0)+IFERROR(INDEX('EmiFact Road'!$G$4:$P$110,MATCH($V185&amp;$Y$3&amp;$X185,'EmiFact Road'!$F$4:$F$110&amp;'EmiFact Road'!$E$4:$E$110&amp;'EmiFact Road'!$D$4:$D$110,0),MATCH(AD$8,'EmiFact Road'!$G$2:$P$2,0))*$Z$3,0)</f>
        <v>63.1</v>
      </c>
      <c r="AE185" s="307">
        <f t="array" ref="AE185">IFERROR(INDEX('EmiFact Road'!$G$4:$P$110,MATCH($V185&amp;$Y$4&amp;$X185,'EmiFact Road'!$F$4:$F$110&amp;'EmiFact Road'!$E$4:$E$110&amp;'EmiFact Road'!$D$4:$D$110,0),MATCH(AE$8,'EmiFact Road'!$G$2:$P$2,0))*$Z$4,0)+IFERROR(INDEX('EmiFact Road'!$G$4:$P$110,MATCH($V185&amp;$Y$5&amp;$X185,'EmiFact Road'!$F$4:$F$110&amp;'EmiFact Road'!$E$4:$E$110&amp;'EmiFact Road'!$D$4:$D$110,0),MATCH(AE$8,'EmiFact Road'!$G$2:$P$2,0))*$Z$5,0)+IFERROR(INDEX('EmiFact Road'!$G$4:$P$110,MATCH($V185&amp;$Y$3&amp;$X185,'EmiFact Road'!$F$4:$F$110&amp;'EmiFact Road'!$E$4:$E$110&amp;'EmiFact Road'!$D$4:$D$110,0),MATCH(AE$8,'EmiFact Road'!$G$2:$P$2,0))*$Z$3,0)</f>
        <v>1.0509999999999999</v>
      </c>
      <c r="AF185" s="307">
        <f t="array" ref="AF185">IFERROR(INDEX('EmiFact Road'!$G$4:$P$110,MATCH($V185&amp;$Y$4&amp;$X185,'EmiFact Road'!$F$4:$F$110&amp;'EmiFact Road'!$E$4:$E$110&amp;'EmiFact Road'!$D$4:$D$110,0),MATCH(AF$8,'EmiFact Road'!$G$2:$P$2,0))*$Z$4,0)+IFERROR(INDEX('EmiFact Road'!$G$4:$P$110,MATCH($V185&amp;$Y$5&amp;$X185,'EmiFact Road'!$F$4:$F$110&amp;'EmiFact Road'!$E$4:$E$110&amp;'EmiFact Road'!$D$4:$D$110,0),MATCH(AF$8,'EmiFact Road'!$G$2:$P$2,0))*$Z$5,0)+IFERROR(INDEX('EmiFact Road'!$G$4:$P$110,MATCH($V185&amp;$Y$3&amp;$X185,'EmiFact Road'!$F$4:$F$110&amp;'EmiFact Road'!$E$4:$E$110&amp;'EmiFact Road'!$D$4:$D$110,0),MATCH(AF$8,'EmiFact Road'!$G$2:$P$2,0))*$Z$3,0)</f>
        <v>0</v>
      </c>
      <c r="AG185" s="307">
        <f t="array" ref="AG185">IFERROR(INDEX('EmiFact Road'!$G$4:$P$110,MATCH($V185&amp;$Y$4&amp;$X185,'EmiFact Road'!$F$4:$F$110&amp;'EmiFact Road'!$E$4:$E$110&amp;'EmiFact Road'!$D$4:$D$110,0),MATCH(AG$8,'EmiFact Road'!$G$2:$P$2,0))*$Z$4,0)+IFERROR(INDEX('EmiFact Road'!$G$4:$P$110,MATCH($V185&amp;$Y$5&amp;$X185,'EmiFact Road'!$F$4:$F$110&amp;'EmiFact Road'!$E$4:$E$110&amp;'EmiFact Road'!$D$4:$D$110,0),MATCH(AG$8,'EmiFact Road'!$G$2:$P$2,0))*$Z$5,0)+IFERROR(INDEX('EmiFact Road'!$G$4:$P$110,MATCH($V185&amp;$Y$3&amp;$X185,'EmiFact Road'!$F$4:$F$110&amp;'EmiFact Road'!$E$4:$E$110&amp;'EmiFact Road'!$D$4:$D$110,0),MATCH(AG$8,'EmiFact Road'!$G$2:$P$2,0))*$Z$3,0)</f>
        <v>0.57800000000000007</v>
      </c>
      <c r="AH185" s="307">
        <f t="array" ref="AH185">IFERROR(INDEX('EmiFact Road'!$G$4:$P$110,MATCH($V185&amp;$Y$4&amp;$X185,'EmiFact Road'!$F$4:$F$110&amp;'EmiFact Road'!$E$4:$E$110&amp;'EmiFact Road'!$D$4:$D$110,0),MATCH(AH$8,'EmiFact Road'!$G$2:$P$2,0))*$Z$4,0)+IFERROR(INDEX('EmiFact Road'!$G$4:$P$110,MATCH($V185&amp;$Y$5&amp;$X185,'EmiFact Road'!$F$4:$F$110&amp;'EmiFact Road'!$E$4:$E$110&amp;'EmiFact Road'!$D$4:$D$110,0),MATCH(AH$8,'EmiFact Road'!$G$2:$P$2,0))*$Z$5,0)+IFERROR(INDEX('EmiFact Road'!$G$4:$P$110,MATCH($V185&amp;$Y$3&amp;$X185,'EmiFact Road'!$F$4:$F$110&amp;'EmiFact Road'!$E$4:$E$110&amp;'EmiFact Road'!$D$4:$D$110,0),MATCH(AH$8,'EmiFact Road'!$G$2:$P$2,0))*$Z$3,0)</f>
        <v>0</v>
      </c>
      <c r="AI185" s="307">
        <f t="array" ref="AI185">IFERROR(INDEX('EmiFact Road'!$G$4:$P$110,MATCH($V185&amp;$Y$4&amp;$X185,'EmiFact Road'!$F$4:$F$110&amp;'EmiFact Road'!$E$4:$E$110&amp;'EmiFact Road'!$D$4:$D$110,0),MATCH(AI$8,'EmiFact Road'!$G$2:$P$2,0))*$Z$4,0)+IFERROR(INDEX('EmiFact Road'!$G$4:$P$110,MATCH($V185&amp;$Y$5&amp;$X185,'EmiFact Road'!$F$4:$F$110&amp;'EmiFact Road'!$E$4:$E$110&amp;'EmiFact Road'!$D$4:$D$110,0),MATCH(AI$8,'EmiFact Road'!$G$2:$P$2,0))*$Z$5,0)+IFERROR(INDEX('EmiFact Road'!$G$4:$P$110,MATCH($V185&amp;$Y$3&amp;$X185,'EmiFact Road'!$F$4:$F$110&amp;'EmiFact Road'!$E$4:$E$110&amp;'EmiFact Road'!$D$4:$D$110,0),MATCH(AI$8,'EmiFact Road'!$G$2:$P$2,0))*$Z$3,0)</f>
        <v>0</v>
      </c>
      <c r="AJ185" s="307">
        <f t="array" ref="AJ185">IFERROR(INDEX('EmiFact Road'!$G$4:$P$110,MATCH($V185&amp;$Y$4&amp;$X185,'EmiFact Road'!$F$4:$F$110&amp;'EmiFact Road'!$E$4:$E$110&amp;'EmiFact Road'!$D$4:$D$110,0),MATCH(AJ$8,'EmiFact Road'!$G$2:$P$2,0))*$Z$4,0)+IFERROR(INDEX('EmiFact Road'!$G$4:$P$110,MATCH($V185&amp;$Y$5&amp;$X185,'EmiFact Road'!$F$4:$F$110&amp;'EmiFact Road'!$E$4:$E$110&amp;'EmiFact Road'!$D$4:$D$110,0),MATCH(AJ$8,'EmiFact Road'!$G$2:$P$2,0))*$Z$5,0)+IFERROR(INDEX('EmiFact Road'!$G$4:$P$110,MATCH($V185&amp;$Y$3&amp;$X185,'EmiFact Road'!$F$4:$F$110&amp;'EmiFact Road'!$E$4:$E$110&amp;'EmiFact Road'!$D$4:$D$110,0),MATCH(AJ$8,'EmiFact Road'!$G$2:$P$2,0))*$Z$3,0)</f>
        <v>8.3500000000000005E-2</v>
      </c>
    </row>
    <row r="186" spans="19:37" ht="12.75" customHeight="1">
      <c r="S186" s="130" t="s">
        <v>924</v>
      </c>
      <c r="T186" s="307" t="s">
        <v>918</v>
      </c>
      <c r="U186" s="307"/>
      <c r="V186" s="397" t="s">
        <v>800</v>
      </c>
      <c r="W186" s="397" t="s">
        <v>916</v>
      </c>
      <c r="X186" s="397" t="s">
        <v>803</v>
      </c>
      <c r="Y186" s="307">
        <f t="array" ref="Y186">IFERROR(INDEX('EmiFact Road'!$G$4:$P$110,MATCH($V186&amp;$Y$4&amp;$X186,'EmiFact Road'!$F$4:$F$110&amp;'EmiFact Road'!$E$4:$E$110&amp;'EmiFact Road'!$D$4:$D$110,0),MATCH(Y$8,'EmiFact Road'!$G$2:$P$2,0))*$Z$4,0)+IFERROR(INDEX('EmiFact Road'!$G$4:$P$110,MATCH($V186&amp;$Y$5&amp;$X186,'EmiFact Road'!$F$4:$F$110&amp;'EmiFact Road'!$E$4:$E$110&amp;'EmiFact Road'!$D$4:$D$110,0),MATCH(Y$8,'EmiFact Road'!$G$2:$P$2,0))*$Z$5,0)+IFERROR(INDEX('EmiFact Road'!$G$4:$P$110,MATCH($V186&amp;$Y$3&amp;$X186,'EmiFact Road'!$F$4:$F$110&amp;'EmiFact Road'!$E$4:$E$110&amp;'EmiFact Road'!$D$4:$D$110,0),MATCH(Y$8,'EmiFact Road'!$G$2:$P$2,0))*$Z$3,0)</f>
        <v>0</v>
      </c>
      <c r="Z186" s="307">
        <f t="array" ref="Z186">IFERROR(INDEX('EmiFact Road'!$G$4:$P$110,MATCH($V186&amp;$Y$4&amp;$X186,'EmiFact Road'!$F$4:$F$110&amp;'EmiFact Road'!$E$4:$E$110&amp;'EmiFact Road'!$D$4:$D$110,0),MATCH(Z$8,'EmiFact Road'!$G$2:$P$2,0))*$Z$4,0)+IFERROR(INDEX('EmiFact Road'!$G$4:$P$110,MATCH($V186&amp;$Y$5&amp;$X186,'EmiFact Road'!$F$4:$F$110&amp;'EmiFact Road'!$E$4:$E$110&amp;'EmiFact Road'!$D$4:$D$110,0),MATCH(Z$8,'EmiFact Road'!$G$2:$P$2,0))*$Z$5,0)+IFERROR(INDEX('EmiFact Road'!$G$4:$P$110,MATCH($V186&amp;$Y$3&amp;$X186,'EmiFact Road'!$F$4:$F$110&amp;'EmiFact Road'!$E$4:$E$110&amp;'EmiFact Road'!$D$4:$D$110,0),MATCH(Z$8,'EmiFact Road'!$G$2:$P$2,0))*$Z$3,0)</f>
        <v>672.29449999999997</v>
      </c>
      <c r="AA186" s="307">
        <f t="array" ref="AA186">IFERROR(INDEX('EmiFact Road'!$G$4:$P$110,MATCH($V186&amp;$Y$4&amp;$X186,'EmiFact Road'!$F$4:$F$110&amp;'EmiFact Road'!$E$4:$E$110&amp;'EmiFact Road'!$D$4:$D$110,0),MATCH(AA$8,'EmiFact Road'!$G$2:$P$2,0))*$Z$4,0)+IFERROR(INDEX('EmiFact Road'!$G$4:$P$110,MATCH($V186&amp;$Y$5&amp;$X186,'EmiFact Road'!$F$4:$F$110&amp;'EmiFact Road'!$E$4:$E$110&amp;'EmiFact Road'!$D$4:$D$110,0),MATCH(AA$8,'EmiFact Road'!$G$2:$P$2,0))*$Z$5,0)+IFERROR(INDEX('EmiFact Road'!$G$4:$P$110,MATCH($V186&amp;$Y$3&amp;$X186,'EmiFact Road'!$F$4:$F$110&amp;'EmiFact Road'!$E$4:$E$110&amp;'EmiFact Road'!$D$4:$D$110,0),MATCH(AA$8,'EmiFact Road'!$G$2:$P$2,0))*$Z$3,0)</f>
        <v>428.30574999999999</v>
      </c>
      <c r="AB186" s="307">
        <f t="array" ref="AB186">IFERROR(INDEX('EmiFact Road'!$G$4:$P$110,MATCH($V186&amp;$Y$4&amp;$X186,'EmiFact Road'!$F$4:$F$110&amp;'EmiFact Road'!$E$4:$E$110&amp;'EmiFact Road'!$D$4:$D$110,0),MATCH(AB$8,'EmiFact Road'!$G$2:$P$2,0))*$Z$4,0)+IFERROR(INDEX('EmiFact Road'!$G$4:$P$110,MATCH($V186&amp;$Y$5&amp;$X186,'EmiFact Road'!$F$4:$F$110&amp;'EmiFact Road'!$E$4:$E$110&amp;'EmiFact Road'!$D$4:$D$110,0),MATCH(AB$8,'EmiFact Road'!$G$2:$P$2,0))*$Z$5,0)+IFERROR(INDEX('EmiFact Road'!$G$4:$P$110,MATCH($V186&amp;$Y$3&amp;$X186,'EmiFact Road'!$F$4:$F$110&amp;'EmiFact Road'!$E$4:$E$110&amp;'EmiFact Road'!$D$4:$D$110,0),MATCH(AB$8,'EmiFact Road'!$G$2:$P$2,0))*$Z$3,0)</f>
        <v>15.797250000000002</v>
      </c>
      <c r="AC186" s="307">
        <f t="array" ref="AC186">IFERROR(INDEX('EmiFact Road'!$G$4:$P$110,MATCH($V186&amp;$Y$4&amp;$X186,'EmiFact Road'!$F$4:$F$110&amp;'EmiFact Road'!$E$4:$E$110&amp;'EmiFact Road'!$D$4:$D$110,0),MATCH(AC$8,'EmiFact Road'!$G$2:$P$2,0))*$Z$4,0)+IFERROR(INDEX('EmiFact Road'!$G$4:$P$110,MATCH($V186&amp;$Y$5&amp;$X186,'EmiFact Road'!$F$4:$F$110&amp;'EmiFact Road'!$E$4:$E$110&amp;'EmiFact Road'!$D$4:$D$110,0),MATCH(AC$8,'EmiFact Road'!$G$2:$P$2,0))*$Z$5,0)+IFERROR(INDEX('EmiFact Road'!$G$4:$P$110,MATCH($V186&amp;$Y$3&amp;$X186,'EmiFact Road'!$F$4:$F$110&amp;'EmiFact Road'!$E$4:$E$110&amp;'EmiFact Road'!$D$4:$D$110,0),MATCH(AC$8,'EmiFact Road'!$G$2:$P$2,0))*$Z$3,0)</f>
        <v>508.75700000000006</v>
      </c>
      <c r="AD186" s="307">
        <f t="array" ref="AD186">IFERROR(INDEX('EmiFact Road'!$G$4:$P$110,MATCH($V186&amp;$Y$4&amp;$X186,'EmiFact Road'!$F$4:$F$110&amp;'EmiFact Road'!$E$4:$E$110&amp;'EmiFact Road'!$D$4:$D$110,0),MATCH(AD$8,'EmiFact Road'!$G$2:$P$2,0))*$Z$4,0)+IFERROR(INDEX('EmiFact Road'!$G$4:$P$110,MATCH($V186&amp;$Y$5&amp;$X186,'EmiFact Road'!$F$4:$F$110&amp;'EmiFact Road'!$E$4:$E$110&amp;'EmiFact Road'!$D$4:$D$110,0),MATCH(AD$8,'EmiFact Road'!$G$2:$P$2,0))*$Z$5,0)+IFERROR(INDEX('EmiFact Road'!$G$4:$P$110,MATCH($V186&amp;$Y$3&amp;$X186,'EmiFact Road'!$F$4:$F$110&amp;'EmiFact Road'!$E$4:$E$110&amp;'EmiFact Road'!$D$4:$D$110,0),MATCH(AD$8,'EmiFact Road'!$G$2:$P$2,0))*$Z$3,0)</f>
        <v>0</v>
      </c>
      <c r="AE186" s="307">
        <f t="array" ref="AE186">IFERROR(INDEX('EmiFact Road'!$G$4:$P$110,MATCH($V186&amp;$Y$4&amp;$X186,'EmiFact Road'!$F$4:$F$110&amp;'EmiFact Road'!$E$4:$E$110&amp;'EmiFact Road'!$D$4:$D$110,0),MATCH(AE$8,'EmiFact Road'!$G$2:$P$2,0))*$Z$4,0)+IFERROR(INDEX('EmiFact Road'!$G$4:$P$110,MATCH($V186&amp;$Y$5&amp;$X186,'EmiFact Road'!$F$4:$F$110&amp;'EmiFact Road'!$E$4:$E$110&amp;'EmiFact Road'!$D$4:$D$110,0),MATCH(AE$8,'EmiFact Road'!$G$2:$P$2,0))*$Z$5,0)+IFERROR(INDEX('EmiFact Road'!$G$4:$P$110,MATCH($V186&amp;$Y$3&amp;$X186,'EmiFact Road'!$F$4:$F$110&amp;'EmiFact Road'!$E$4:$E$110&amp;'EmiFact Road'!$D$4:$D$110,0),MATCH(AE$8,'EmiFact Road'!$G$2:$P$2,0))*$Z$3,0)</f>
        <v>0.90725</v>
      </c>
      <c r="AF186" s="307">
        <f t="array" ref="AF186">IFERROR(INDEX('EmiFact Road'!$G$4:$P$110,MATCH($V186&amp;$Y$4&amp;$X186,'EmiFact Road'!$F$4:$F$110&amp;'EmiFact Road'!$E$4:$E$110&amp;'EmiFact Road'!$D$4:$D$110,0),MATCH(AF$8,'EmiFact Road'!$G$2:$P$2,0))*$Z$4,0)+IFERROR(INDEX('EmiFact Road'!$G$4:$P$110,MATCH($V186&amp;$Y$5&amp;$X186,'EmiFact Road'!$F$4:$F$110&amp;'EmiFact Road'!$E$4:$E$110&amp;'EmiFact Road'!$D$4:$D$110,0),MATCH(AF$8,'EmiFact Road'!$G$2:$P$2,0))*$Z$5,0)+IFERROR(INDEX('EmiFact Road'!$G$4:$P$110,MATCH($V186&amp;$Y$3&amp;$X186,'EmiFact Road'!$F$4:$F$110&amp;'EmiFact Road'!$E$4:$E$110&amp;'EmiFact Road'!$D$4:$D$110,0),MATCH(AF$8,'EmiFact Road'!$G$2:$P$2,0))*$Z$3,0)</f>
        <v>0.30349999999999999</v>
      </c>
      <c r="AG186" s="307">
        <f t="array" ref="AG186">IFERROR(INDEX('EmiFact Road'!$G$4:$P$110,MATCH($V186&amp;$Y$4&amp;$X186,'EmiFact Road'!$F$4:$F$110&amp;'EmiFact Road'!$E$4:$E$110&amp;'EmiFact Road'!$D$4:$D$110,0),MATCH(AG$8,'EmiFact Road'!$G$2:$P$2,0))*$Z$4,0)+IFERROR(INDEX('EmiFact Road'!$G$4:$P$110,MATCH($V186&amp;$Y$5&amp;$X186,'EmiFact Road'!$F$4:$F$110&amp;'EmiFact Road'!$E$4:$E$110&amp;'EmiFact Road'!$D$4:$D$110,0),MATCH(AG$8,'EmiFact Road'!$G$2:$P$2,0))*$Z$5,0)+IFERROR(INDEX('EmiFact Road'!$G$4:$P$110,MATCH($V186&amp;$Y$3&amp;$X186,'EmiFact Road'!$F$4:$F$110&amp;'EmiFact Road'!$E$4:$E$110&amp;'EmiFact Road'!$D$4:$D$110,0),MATCH(AG$8,'EmiFact Road'!$G$2:$P$2,0))*$Z$3,0)</f>
        <v>0</v>
      </c>
      <c r="AH186" s="307">
        <f t="array" ref="AH186">IFERROR(INDEX('EmiFact Road'!$G$4:$P$110,MATCH($V186&amp;$Y$4&amp;$X186,'EmiFact Road'!$F$4:$F$110&amp;'EmiFact Road'!$E$4:$E$110&amp;'EmiFact Road'!$D$4:$D$110,0),MATCH(AH$8,'EmiFact Road'!$G$2:$P$2,0))*$Z$4,0)+IFERROR(INDEX('EmiFact Road'!$G$4:$P$110,MATCH($V186&amp;$Y$5&amp;$X186,'EmiFact Road'!$F$4:$F$110&amp;'EmiFact Road'!$E$4:$E$110&amp;'EmiFact Road'!$D$4:$D$110,0),MATCH(AH$8,'EmiFact Road'!$G$2:$P$2,0))*$Z$5,0)+IFERROR(INDEX('EmiFact Road'!$G$4:$P$110,MATCH($V186&amp;$Y$3&amp;$X186,'EmiFact Road'!$F$4:$F$110&amp;'EmiFact Road'!$E$4:$E$110&amp;'EmiFact Road'!$D$4:$D$110,0),MATCH(AH$8,'EmiFact Road'!$G$2:$P$2,0))*$Z$3,0)</f>
        <v>0</v>
      </c>
      <c r="AI186" s="307">
        <f t="array" ref="AI186">IFERROR(INDEX('EmiFact Road'!$G$4:$P$110,MATCH($V186&amp;$Y$4&amp;$X186,'EmiFact Road'!$F$4:$F$110&amp;'EmiFact Road'!$E$4:$E$110&amp;'EmiFact Road'!$D$4:$D$110,0),MATCH(AI$8,'EmiFact Road'!$G$2:$P$2,0))*$Z$4,0)+IFERROR(INDEX('EmiFact Road'!$G$4:$P$110,MATCH($V186&amp;$Y$5&amp;$X186,'EmiFact Road'!$F$4:$F$110&amp;'EmiFact Road'!$E$4:$E$110&amp;'EmiFact Road'!$D$4:$D$110,0),MATCH(AI$8,'EmiFact Road'!$G$2:$P$2,0))*$Z$5,0)+IFERROR(INDEX('EmiFact Road'!$G$4:$P$110,MATCH($V186&amp;$Y$3&amp;$X186,'EmiFact Road'!$F$4:$F$110&amp;'EmiFact Road'!$E$4:$E$110&amp;'EmiFact Road'!$D$4:$D$110,0),MATCH(AI$8,'EmiFact Road'!$G$2:$P$2,0))*$Z$3,0)</f>
        <v>0</v>
      </c>
      <c r="AJ186" s="307">
        <f t="array" ref="AJ186">IFERROR(INDEX('EmiFact Road'!$G$4:$P$110,MATCH($V186&amp;$Y$4&amp;$X186,'EmiFact Road'!$F$4:$F$110&amp;'EmiFact Road'!$E$4:$E$110&amp;'EmiFact Road'!$D$4:$D$110,0),MATCH(AJ$8,'EmiFact Road'!$G$2:$P$2,0))*$Z$4,0)+IFERROR(INDEX('EmiFact Road'!$G$4:$P$110,MATCH($V186&amp;$Y$5&amp;$X186,'EmiFact Road'!$F$4:$F$110&amp;'EmiFact Road'!$E$4:$E$110&amp;'EmiFact Road'!$D$4:$D$110,0),MATCH(AJ$8,'EmiFact Road'!$G$2:$P$2,0))*$Z$5,0)+IFERROR(INDEX('EmiFact Road'!$G$4:$P$110,MATCH($V186&amp;$Y$3&amp;$X186,'EmiFact Road'!$F$4:$F$110&amp;'EmiFact Road'!$E$4:$E$110&amp;'EmiFact Road'!$D$4:$D$110,0),MATCH(AJ$8,'EmiFact Road'!$G$2:$P$2,0))*$Z$3,0)</f>
        <v>0</v>
      </c>
    </row>
    <row r="187" spans="19:37" ht="12.75" customHeight="1">
      <c r="S187" s="130" t="s">
        <v>924</v>
      </c>
      <c r="T187" s="307" t="s">
        <v>915</v>
      </c>
      <c r="U187" s="307"/>
      <c r="V187" s="397" t="s">
        <v>796</v>
      </c>
      <c r="W187" s="397" t="s">
        <v>916</v>
      </c>
      <c r="X187" s="397" t="s">
        <v>803</v>
      </c>
      <c r="Y187" s="307">
        <f t="array" ref="Y187">IFERROR(INDEX('EmiFact Road'!$G$4:$P$110,MATCH($V187&amp;$Y$4&amp;$X187,'EmiFact Road'!$F$4:$F$110&amp;'EmiFact Road'!$E$4:$E$110&amp;'EmiFact Road'!$D$4:$D$110,0),MATCH(Y$8,'EmiFact Road'!$G$2:$P$2,0))*$Z$4,0)+IFERROR(INDEX('EmiFact Road'!$G$4:$P$110,MATCH($V187&amp;$Y$5&amp;$X187,'EmiFact Road'!$F$4:$F$110&amp;'EmiFact Road'!$E$4:$E$110&amp;'EmiFact Road'!$D$4:$D$110,0),MATCH(Y$8,'EmiFact Road'!$G$2:$P$2,0))*$Z$5,0)+IFERROR(INDEX('EmiFact Road'!$G$4:$P$110,MATCH($V187&amp;$Y$3&amp;$X187,'EmiFact Road'!$F$4:$F$110&amp;'EmiFact Road'!$E$4:$E$110&amp;'EmiFact Road'!$D$4:$D$110,0),MATCH(Y$8,'EmiFact Road'!$G$2:$P$2,0))*$Z$3,0)</f>
        <v>0</v>
      </c>
      <c r="Z187" s="307">
        <f t="array" ref="Z187">IFERROR(INDEX('EmiFact Road'!$G$4:$P$110,MATCH($V187&amp;$Y$4&amp;$X187,'EmiFact Road'!$F$4:$F$110&amp;'EmiFact Road'!$E$4:$E$110&amp;'EmiFact Road'!$D$4:$D$110,0),MATCH(Z$8,'EmiFact Road'!$G$2:$P$2,0))*$Z$4,0)+IFERROR(INDEX('EmiFact Road'!$G$4:$P$110,MATCH($V187&amp;$Y$5&amp;$X187,'EmiFact Road'!$F$4:$F$110&amp;'EmiFact Road'!$E$4:$E$110&amp;'EmiFact Road'!$D$4:$D$110,0),MATCH(Z$8,'EmiFact Road'!$G$2:$P$2,0))*$Z$5,0)+IFERROR(INDEX('EmiFact Road'!$G$4:$P$110,MATCH($V187&amp;$Y$3&amp;$X187,'EmiFact Road'!$F$4:$F$110&amp;'EmiFact Road'!$E$4:$E$110&amp;'EmiFact Road'!$D$4:$D$110,0),MATCH(Z$8,'EmiFact Road'!$G$2:$P$2,0))*$Z$3,0)</f>
        <v>177.47900000000001</v>
      </c>
      <c r="AA187" s="307">
        <f t="array" ref="AA187">IFERROR(INDEX('EmiFact Road'!$G$4:$P$110,MATCH($V187&amp;$Y$4&amp;$X187,'EmiFact Road'!$F$4:$F$110&amp;'EmiFact Road'!$E$4:$E$110&amp;'EmiFact Road'!$D$4:$D$110,0),MATCH(AA$8,'EmiFact Road'!$G$2:$P$2,0))*$Z$4,0)+IFERROR(INDEX('EmiFact Road'!$G$4:$P$110,MATCH($V187&amp;$Y$5&amp;$X187,'EmiFact Road'!$F$4:$F$110&amp;'EmiFact Road'!$E$4:$E$110&amp;'EmiFact Road'!$D$4:$D$110,0),MATCH(AA$8,'EmiFact Road'!$G$2:$P$2,0))*$Z$5,0)+IFERROR(INDEX('EmiFact Road'!$G$4:$P$110,MATCH($V187&amp;$Y$3&amp;$X187,'EmiFact Road'!$F$4:$F$110&amp;'EmiFact Road'!$E$4:$E$110&amp;'EmiFact Road'!$D$4:$D$110,0),MATCH(AA$8,'EmiFact Road'!$G$2:$P$2,0))*$Z$3,0)</f>
        <v>4.5314999999999994</v>
      </c>
      <c r="AB187" s="307">
        <f t="array" ref="AB187">IFERROR(INDEX('EmiFact Road'!$G$4:$P$110,MATCH($V187&amp;$Y$4&amp;$X187,'EmiFact Road'!$F$4:$F$110&amp;'EmiFact Road'!$E$4:$E$110&amp;'EmiFact Road'!$D$4:$D$110,0),MATCH(AB$8,'EmiFact Road'!$G$2:$P$2,0))*$Z$4,0)+IFERROR(INDEX('EmiFact Road'!$G$4:$P$110,MATCH($V187&amp;$Y$5&amp;$X187,'EmiFact Road'!$F$4:$F$110&amp;'EmiFact Road'!$E$4:$E$110&amp;'EmiFact Road'!$D$4:$D$110,0),MATCH(AB$8,'EmiFact Road'!$G$2:$P$2,0))*$Z$5,0)+IFERROR(INDEX('EmiFact Road'!$G$4:$P$110,MATCH($V187&amp;$Y$3&amp;$X187,'EmiFact Road'!$F$4:$F$110&amp;'EmiFact Road'!$E$4:$E$110&amp;'EmiFact Road'!$D$4:$D$110,0),MATCH(AB$8,'EmiFact Road'!$G$2:$P$2,0))*$Z$3,0)</f>
        <v>0.92425000000000002</v>
      </c>
      <c r="AC187" s="307">
        <f t="array" ref="AC187">IFERROR(INDEX('EmiFact Road'!$G$4:$P$110,MATCH($V187&amp;$Y$4&amp;$X187,'EmiFact Road'!$F$4:$F$110&amp;'EmiFact Road'!$E$4:$E$110&amp;'EmiFact Road'!$D$4:$D$110,0),MATCH(AC$8,'EmiFact Road'!$G$2:$P$2,0))*$Z$4,0)+IFERROR(INDEX('EmiFact Road'!$G$4:$P$110,MATCH($V187&amp;$Y$5&amp;$X187,'EmiFact Road'!$F$4:$F$110&amp;'EmiFact Road'!$E$4:$E$110&amp;'EmiFact Road'!$D$4:$D$110,0),MATCH(AC$8,'EmiFact Road'!$G$2:$P$2,0))*$Z$5,0)+IFERROR(INDEX('EmiFact Road'!$G$4:$P$110,MATCH($V187&amp;$Y$3&amp;$X187,'EmiFact Road'!$F$4:$F$110&amp;'EmiFact Road'!$E$4:$E$110&amp;'EmiFact Road'!$D$4:$D$110,0),MATCH(AC$8,'EmiFact Road'!$G$2:$P$2,0))*$Z$3,0)</f>
        <v>66.921250000000001</v>
      </c>
      <c r="AD187" s="307">
        <f t="array" ref="AD187">IFERROR(INDEX('EmiFact Road'!$G$4:$P$110,MATCH($V187&amp;$Y$4&amp;$X187,'EmiFact Road'!$F$4:$F$110&amp;'EmiFact Road'!$E$4:$E$110&amp;'EmiFact Road'!$D$4:$D$110,0),MATCH(AD$8,'EmiFact Road'!$G$2:$P$2,0))*$Z$4,0)+IFERROR(INDEX('EmiFact Road'!$G$4:$P$110,MATCH($V187&amp;$Y$5&amp;$X187,'EmiFact Road'!$F$4:$F$110&amp;'EmiFact Road'!$E$4:$E$110&amp;'EmiFact Road'!$D$4:$D$110,0),MATCH(AD$8,'EmiFact Road'!$G$2:$P$2,0))*$Z$5,0)+IFERROR(INDEX('EmiFact Road'!$G$4:$P$110,MATCH($V187&amp;$Y$3&amp;$X187,'EmiFact Road'!$F$4:$F$110&amp;'EmiFact Road'!$E$4:$E$110&amp;'EmiFact Road'!$D$4:$D$110,0),MATCH(AD$8,'EmiFact Road'!$G$2:$P$2,0))*$Z$3,0)</f>
        <v>4.2</v>
      </c>
      <c r="AE187" s="307">
        <f t="array" ref="AE187">IFERROR(INDEX('EmiFact Road'!$G$4:$P$110,MATCH($V187&amp;$Y$4&amp;$X187,'EmiFact Road'!$F$4:$F$110&amp;'EmiFact Road'!$E$4:$E$110&amp;'EmiFact Road'!$D$4:$D$110,0),MATCH(AE$8,'EmiFact Road'!$G$2:$P$2,0))*$Z$4,0)+IFERROR(INDEX('EmiFact Road'!$G$4:$P$110,MATCH($V187&amp;$Y$5&amp;$X187,'EmiFact Road'!$F$4:$F$110&amp;'EmiFact Road'!$E$4:$E$110&amp;'EmiFact Road'!$D$4:$D$110,0),MATCH(AE$8,'EmiFact Road'!$G$2:$P$2,0))*$Z$5,0)+IFERROR(INDEX('EmiFact Road'!$G$4:$P$110,MATCH($V187&amp;$Y$3&amp;$X187,'EmiFact Road'!$F$4:$F$110&amp;'EmiFact Road'!$E$4:$E$110&amp;'EmiFact Road'!$D$4:$D$110,0),MATCH(AE$8,'EmiFact Road'!$G$2:$P$2,0))*$Z$3,0)</f>
        <v>4.0084999999999997</v>
      </c>
      <c r="AF187" s="307">
        <f t="array" ref="AF187">IFERROR(INDEX('EmiFact Road'!$G$4:$P$110,MATCH($V187&amp;$Y$4&amp;$X187,'EmiFact Road'!$F$4:$F$110&amp;'EmiFact Road'!$E$4:$E$110&amp;'EmiFact Road'!$D$4:$D$110,0),MATCH(AF$8,'EmiFact Road'!$G$2:$P$2,0))*$Z$4,0)+IFERROR(INDEX('EmiFact Road'!$G$4:$P$110,MATCH($V187&amp;$Y$5&amp;$X187,'EmiFact Road'!$F$4:$F$110&amp;'EmiFact Road'!$E$4:$E$110&amp;'EmiFact Road'!$D$4:$D$110,0),MATCH(AF$8,'EmiFact Road'!$G$2:$P$2,0))*$Z$5,0)+IFERROR(INDEX('EmiFact Road'!$G$4:$P$110,MATCH($V187&amp;$Y$3&amp;$X187,'EmiFact Road'!$F$4:$F$110&amp;'EmiFact Road'!$E$4:$E$110&amp;'EmiFact Road'!$D$4:$D$110,0),MATCH(AF$8,'EmiFact Road'!$G$2:$P$2,0))*$Z$3,0)</f>
        <v>0.78300000000000014</v>
      </c>
      <c r="AG187" s="307">
        <f t="array" ref="AG187">IFERROR(INDEX('EmiFact Road'!$G$4:$P$110,MATCH($V187&amp;$Y$4&amp;$X187,'EmiFact Road'!$F$4:$F$110&amp;'EmiFact Road'!$E$4:$E$110&amp;'EmiFact Road'!$D$4:$D$110,0),MATCH(AG$8,'EmiFact Road'!$G$2:$P$2,0))*$Z$4,0)+IFERROR(INDEX('EmiFact Road'!$G$4:$P$110,MATCH($V187&amp;$Y$5&amp;$X187,'EmiFact Road'!$F$4:$F$110&amp;'EmiFact Road'!$E$4:$E$110&amp;'EmiFact Road'!$D$4:$D$110,0),MATCH(AG$8,'EmiFact Road'!$G$2:$P$2,0))*$Z$5,0)+IFERROR(INDEX('EmiFact Road'!$G$4:$P$110,MATCH($V187&amp;$Y$3&amp;$X187,'EmiFact Road'!$F$4:$F$110&amp;'EmiFact Road'!$E$4:$E$110&amp;'EmiFact Road'!$D$4:$D$110,0),MATCH(AG$8,'EmiFact Road'!$G$2:$P$2,0))*$Z$3,0)</f>
        <v>2.5465</v>
      </c>
      <c r="AH187" s="307">
        <f t="array" ref="AH187">IFERROR(INDEX('EmiFact Road'!$G$4:$P$110,MATCH($V187&amp;$Y$4&amp;$X187,'EmiFact Road'!$F$4:$F$110&amp;'EmiFact Road'!$E$4:$E$110&amp;'EmiFact Road'!$D$4:$D$110,0),MATCH(AH$8,'EmiFact Road'!$G$2:$P$2,0))*$Z$4,0)+IFERROR(INDEX('EmiFact Road'!$G$4:$P$110,MATCH($V187&amp;$Y$5&amp;$X187,'EmiFact Road'!$F$4:$F$110&amp;'EmiFact Road'!$E$4:$E$110&amp;'EmiFact Road'!$D$4:$D$110,0),MATCH(AH$8,'EmiFact Road'!$G$2:$P$2,0))*$Z$5,0)+IFERROR(INDEX('EmiFact Road'!$G$4:$P$110,MATCH($V187&amp;$Y$3&amp;$X187,'EmiFact Road'!$F$4:$F$110&amp;'EmiFact Road'!$E$4:$E$110&amp;'EmiFact Road'!$D$4:$D$110,0),MATCH(AH$8,'EmiFact Road'!$G$2:$P$2,0))*$Z$3,0)</f>
        <v>0</v>
      </c>
      <c r="AI187" s="307">
        <f t="array" ref="AI187">IFERROR(INDEX('EmiFact Road'!$G$4:$P$110,MATCH($V187&amp;$Y$4&amp;$X187,'EmiFact Road'!$F$4:$F$110&amp;'EmiFact Road'!$E$4:$E$110&amp;'EmiFact Road'!$D$4:$D$110,0),MATCH(AI$8,'EmiFact Road'!$G$2:$P$2,0))*$Z$4,0)+IFERROR(INDEX('EmiFact Road'!$G$4:$P$110,MATCH($V187&amp;$Y$5&amp;$X187,'EmiFact Road'!$F$4:$F$110&amp;'EmiFact Road'!$E$4:$E$110&amp;'EmiFact Road'!$D$4:$D$110,0),MATCH(AI$8,'EmiFact Road'!$G$2:$P$2,0))*$Z$5,0)+IFERROR(INDEX('EmiFact Road'!$G$4:$P$110,MATCH($V187&amp;$Y$3&amp;$X187,'EmiFact Road'!$F$4:$F$110&amp;'EmiFact Road'!$E$4:$E$110&amp;'EmiFact Road'!$D$4:$D$110,0),MATCH(AI$8,'EmiFact Road'!$G$2:$P$2,0))*$Z$3,0)</f>
        <v>0</v>
      </c>
      <c r="AJ187" s="307">
        <f t="array" ref="AJ187">IFERROR(INDEX('EmiFact Road'!$G$4:$P$110,MATCH($V187&amp;$Y$4&amp;$X187,'EmiFact Road'!$F$4:$F$110&amp;'EmiFact Road'!$E$4:$E$110&amp;'EmiFact Road'!$D$4:$D$110,0),MATCH(AJ$8,'EmiFact Road'!$G$2:$P$2,0))*$Z$4,0)+IFERROR(INDEX('EmiFact Road'!$G$4:$P$110,MATCH($V187&amp;$Y$5&amp;$X187,'EmiFact Road'!$F$4:$F$110&amp;'EmiFact Road'!$E$4:$E$110&amp;'EmiFact Road'!$D$4:$D$110,0),MATCH(AJ$8,'EmiFact Road'!$G$2:$P$2,0))*$Z$5,0)+IFERROR(INDEX('EmiFact Road'!$G$4:$P$110,MATCH($V187&amp;$Y$3&amp;$X187,'EmiFact Road'!$F$4:$F$110&amp;'EmiFact Road'!$E$4:$E$110&amp;'EmiFact Road'!$D$4:$D$110,0),MATCH(AJ$8,'EmiFact Road'!$G$2:$P$2,0))*$Z$3,0)</f>
        <v>1.6750000000000003</v>
      </c>
    </row>
    <row r="188" spans="19:37" ht="12.75" customHeight="1">
      <c r="S188" s="130" t="s">
        <v>924</v>
      </c>
      <c r="T188" s="307" t="s">
        <v>919</v>
      </c>
      <c r="U188" s="307"/>
      <c r="V188" s="397" t="s">
        <v>797</v>
      </c>
      <c r="W188" s="397" t="s">
        <v>916</v>
      </c>
      <c r="X188" s="397" t="s">
        <v>803</v>
      </c>
      <c r="Y188" s="307">
        <f t="array" ref="Y188">IFERROR(INDEX('EmiFact Road'!$G$4:$P$110,MATCH($V188&amp;$Y$4&amp;$X188,'EmiFact Road'!$F$4:$F$110&amp;'EmiFact Road'!$E$4:$E$110&amp;'EmiFact Road'!$D$4:$D$110,0),MATCH(Y$8,'EmiFact Road'!$G$2:$P$2,0))*$Z$4,0)+IFERROR(INDEX('EmiFact Road'!$G$4:$P$110,MATCH($V188&amp;$Y$5&amp;$X188,'EmiFact Road'!$F$4:$F$110&amp;'EmiFact Road'!$E$4:$E$110&amp;'EmiFact Road'!$D$4:$D$110,0),MATCH(Y$8,'EmiFact Road'!$G$2:$P$2,0))*$Z$5,0)+IFERROR(INDEX('EmiFact Road'!$G$4:$P$110,MATCH($V188&amp;$Y$3&amp;$X188,'EmiFact Road'!$F$4:$F$110&amp;'EmiFact Road'!$E$4:$E$110&amp;'EmiFact Road'!$D$4:$D$110,0),MATCH(Y$8,'EmiFact Road'!$G$2:$P$2,0))*$Z$3,0)</f>
        <v>0</v>
      </c>
      <c r="Z188" s="307">
        <f t="array" ref="Z188">IFERROR(INDEX('EmiFact Road'!$G$4:$P$110,MATCH($V188&amp;$Y$4&amp;$X188,'EmiFact Road'!$F$4:$F$110&amp;'EmiFact Road'!$E$4:$E$110&amp;'EmiFact Road'!$D$4:$D$110,0),MATCH(Z$8,'EmiFact Road'!$G$2:$P$2,0))*$Z$4,0)+IFERROR(INDEX('EmiFact Road'!$G$4:$P$110,MATCH($V188&amp;$Y$5&amp;$X188,'EmiFact Road'!$F$4:$F$110&amp;'EmiFact Road'!$E$4:$E$110&amp;'EmiFact Road'!$D$4:$D$110,0),MATCH(Z$8,'EmiFact Road'!$G$2:$P$2,0))*$Z$5,0)+IFERROR(INDEX('EmiFact Road'!$G$4:$P$110,MATCH($V188&amp;$Y$3&amp;$X188,'EmiFact Road'!$F$4:$F$110&amp;'EmiFact Road'!$E$4:$E$110&amp;'EmiFact Road'!$D$4:$D$110,0),MATCH(Z$8,'EmiFact Road'!$G$2:$P$2,0))*$Z$3,0)</f>
        <v>40.463000000000001</v>
      </c>
      <c r="AA188" s="307">
        <f t="array" ref="AA188">IFERROR(INDEX('EmiFact Road'!$G$4:$P$110,MATCH($V188&amp;$Y$4&amp;$X188,'EmiFact Road'!$F$4:$F$110&amp;'EmiFact Road'!$E$4:$E$110&amp;'EmiFact Road'!$D$4:$D$110,0),MATCH(AA$8,'EmiFact Road'!$G$2:$P$2,0))*$Z$4,0)+IFERROR(INDEX('EmiFact Road'!$G$4:$P$110,MATCH($V188&amp;$Y$5&amp;$X188,'EmiFact Road'!$F$4:$F$110&amp;'EmiFact Road'!$E$4:$E$110&amp;'EmiFact Road'!$D$4:$D$110,0),MATCH(AA$8,'EmiFact Road'!$G$2:$P$2,0))*$Z$5,0)+IFERROR(INDEX('EmiFact Road'!$G$4:$P$110,MATCH($V188&amp;$Y$3&amp;$X188,'EmiFact Road'!$F$4:$F$110&amp;'EmiFact Road'!$E$4:$E$110&amp;'EmiFact Road'!$D$4:$D$110,0),MATCH(AA$8,'EmiFact Road'!$G$2:$P$2,0))*$Z$3,0)</f>
        <v>5.9310000000000009</v>
      </c>
      <c r="AB188" s="307">
        <f t="array" ref="AB188">IFERROR(INDEX('EmiFact Road'!$G$4:$P$110,MATCH($V188&amp;$Y$4&amp;$X188,'EmiFact Road'!$F$4:$F$110&amp;'EmiFact Road'!$E$4:$E$110&amp;'EmiFact Road'!$D$4:$D$110,0),MATCH(AB$8,'EmiFact Road'!$G$2:$P$2,0))*$Z$4,0)+IFERROR(INDEX('EmiFact Road'!$G$4:$P$110,MATCH($V188&amp;$Y$5&amp;$X188,'EmiFact Road'!$F$4:$F$110&amp;'EmiFact Road'!$E$4:$E$110&amp;'EmiFact Road'!$D$4:$D$110,0),MATCH(AB$8,'EmiFact Road'!$G$2:$P$2,0))*$Z$5,0)+IFERROR(INDEX('EmiFact Road'!$G$4:$P$110,MATCH($V188&amp;$Y$3&amp;$X188,'EmiFact Road'!$F$4:$F$110&amp;'EmiFact Road'!$E$4:$E$110&amp;'EmiFact Road'!$D$4:$D$110,0),MATCH(AB$8,'EmiFact Road'!$G$2:$P$2,0))*$Z$3,0)</f>
        <v>29.89</v>
      </c>
      <c r="AC188" s="307">
        <f t="array" ref="AC188">IFERROR(INDEX('EmiFact Road'!$G$4:$P$110,MATCH($V188&amp;$Y$4&amp;$X188,'EmiFact Road'!$F$4:$F$110&amp;'EmiFact Road'!$E$4:$E$110&amp;'EmiFact Road'!$D$4:$D$110,0),MATCH(AC$8,'EmiFact Road'!$G$2:$P$2,0))*$Z$4,0)+IFERROR(INDEX('EmiFact Road'!$G$4:$P$110,MATCH($V188&amp;$Y$5&amp;$X188,'EmiFact Road'!$F$4:$F$110&amp;'EmiFact Road'!$E$4:$E$110&amp;'EmiFact Road'!$D$4:$D$110,0),MATCH(AC$8,'EmiFact Road'!$G$2:$P$2,0))*$Z$5,0)+IFERROR(INDEX('EmiFact Road'!$G$4:$P$110,MATCH($V188&amp;$Y$3&amp;$X188,'EmiFact Road'!$F$4:$F$110&amp;'EmiFact Road'!$E$4:$E$110&amp;'EmiFact Road'!$D$4:$D$110,0),MATCH(AC$8,'EmiFact Road'!$G$2:$P$2,0))*$Z$3,0)</f>
        <v>151.46</v>
      </c>
      <c r="AD188" s="307">
        <f t="array" ref="AD188">IFERROR(INDEX('EmiFact Road'!$G$4:$P$110,MATCH($V188&amp;$Y$4&amp;$X188,'EmiFact Road'!$F$4:$F$110&amp;'EmiFact Road'!$E$4:$E$110&amp;'EmiFact Road'!$D$4:$D$110,0),MATCH(AD$8,'EmiFact Road'!$G$2:$P$2,0))*$Z$4,0)+IFERROR(INDEX('EmiFact Road'!$G$4:$P$110,MATCH($V188&amp;$Y$5&amp;$X188,'EmiFact Road'!$F$4:$F$110&amp;'EmiFact Road'!$E$4:$E$110&amp;'EmiFact Road'!$D$4:$D$110,0),MATCH(AD$8,'EmiFact Road'!$G$2:$P$2,0))*$Z$5,0)+IFERROR(INDEX('EmiFact Road'!$G$4:$P$110,MATCH($V188&amp;$Y$3&amp;$X188,'EmiFact Road'!$F$4:$F$110&amp;'EmiFact Road'!$E$4:$E$110&amp;'EmiFact Road'!$D$4:$D$110,0),MATCH(AD$8,'EmiFact Road'!$G$2:$P$2,0))*$Z$3,0)</f>
        <v>56.8</v>
      </c>
      <c r="AE188" s="307">
        <f t="array" ref="AE188">IFERROR(INDEX('EmiFact Road'!$G$4:$P$110,MATCH($V188&amp;$Y$4&amp;$X188,'EmiFact Road'!$F$4:$F$110&amp;'EmiFact Road'!$E$4:$E$110&amp;'EmiFact Road'!$D$4:$D$110,0),MATCH(AE$8,'EmiFact Road'!$G$2:$P$2,0))*$Z$4,0)+IFERROR(INDEX('EmiFact Road'!$G$4:$P$110,MATCH($V188&amp;$Y$5&amp;$X188,'EmiFact Road'!$F$4:$F$110&amp;'EmiFact Road'!$E$4:$E$110&amp;'EmiFact Road'!$D$4:$D$110,0),MATCH(AE$8,'EmiFact Road'!$G$2:$P$2,0))*$Z$5,0)+IFERROR(INDEX('EmiFact Road'!$G$4:$P$110,MATCH($V188&amp;$Y$3&amp;$X188,'EmiFact Road'!$F$4:$F$110&amp;'EmiFact Road'!$E$4:$E$110&amp;'EmiFact Road'!$D$4:$D$110,0),MATCH(AE$8,'EmiFact Road'!$G$2:$P$2,0))*$Z$3,0)</f>
        <v>3.3130000000000002</v>
      </c>
      <c r="AF188" s="307">
        <f t="array" ref="AF188">IFERROR(INDEX('EmiFact Road'!$G$4:$P$110,MATCH($V188&amp;$Y$4&amp;$X188,'EmiFact Road'!$F$4:$F$110&amp;'EmiFact Road'!$E$4:$E$110&amp;'EmiFact Road'!$D$4:$D$110,0),MATCH(AF$8,'EmiFact Road'!$G$2:$P$2,0))*$Z$4,0)+IFERROR(INDEX('EmiFact Road'!$G$4:$P$110,MATCH($V188&amp;$Y$5&amp;$X188,'EmiFact Road'!$F$4:$F$110&amp;'EmiFact Road'!$E$4:$E$110&amp;'EmiFact Road'!$D$4:$D$110,0),MATCH(AF$8,'EmiFact Road'!$G$2:$P$2,0))*$Z$5,0)+IFERROR(INDEX('EmiFact Road'!$G$4:$P$110,MATCH($V188&amp;$Y$3&amp;$X188,'EmiFact Road'!$F$4:$F$110&amp;'EmiFact Road'!$E$4:$E$110&amp;'EmiFact Road'!$D$4:$D$110,0),MATCH(AF$8,'EmiFact Road'!$G$2:$P$2,0))*$Z$3,0)</f>
        <v>0.44774999999999998</v>
      </c>
      <c r="AG188" s="307">
        <f t="array" ref="AG188">IFERROR(INDEX('EmiFact Road'!$G$4:$P$110,MATCH($V188&amp;$Y$4&amp;$X188,'EmiFact Road'!$F$4:$F$110&amp;'EmiFact Road'!$E$4:$E$110&amp;'EmiFact Road'!$D$4:$D$110,0),MATCH(AG$8,'EmiFact Road'!$G$2:$P$2,0))*$Z$4,0)+IFERROR(INDEX('EmiFact Road'!$G$4:$P$110,MATCH($V188&amp;$Y$5&amp;$X188,'EmiFact Road'!$F$4:$F$110&amp;'EmiFact Road'!$E$4:$E$110&amp;'EmiFact Road'!$D$4:$D$110,0),MATCH(AG$8,'EmiFact Road'!$G$2:$P$2,0))*$Z$5,0)+IFERROR(INDEX('EmiFact Road'!$G$4:$P$110,MATCH($V188&amp;$Y$3&amp;$X188,'EmiFact Road'!$F$4:$F$110&amp;'EmiFact Road'!$E$4:$E$110&amp;'EmiFact Road'!$D$4:$D$110,0),MATCH(AG$8,'EmiFact Road'!$G$2:$P$2,0))*$Z$3,0)</f>
        <v>0.54200000000000004</v>
      </c>
      <c r="AH188" s="307">
        <f t="array" ref="AH188">IFERROR(INDEX('EmiFact Road'!$G$4:$P$110,MATCH($V188&amp;$Y$4&amp;$X188,'EmiFact Road'!$F$4:$F$110&amp;'EmiFact Road'!$E$4:$E$110&amp;'EmiFact Road'!$D$4:$D$110,0),MATCH(AH$8,'EmiFact Road'!$G$2:$P$2,0))*$Z$4,0)+IFERROR(INDEX('EmiFact Road'!$G$4:$P$110,MATCH($V188&amp;$Y$5&amp;$X188,'EmiFact Road'!$F$4:$F$110&amp;'EmiFact Road'!$E$4:$E$110&amp;'EmiFact Road'!$D$4:$D$110,0),MATCH(AH$8,'EmiFact Road'!$G$2:$P$2,0))*$Z$5,0)+IFERROR(INDEX('EmiFact Road'!$G$4:$P$110,MATCH($V188&amp;$Y$3&amp;$X188,'EmiFact Road'!$F$4:$F$110&amp;'EmiFact Road'!$E$4:$E$110&amp;'EmiFact Road'!$D$4:$D$110,0),MATCH(AH$8,'EmiFact Road'!$G$2:$P$2,0))*$Z$3,0)</f>
        <v>0</v>
      </c>
      <c r="AI188" s="307">
        <f t="array" ref="AI188">IFERROR(INDEX('EmiFact Road'!$G$4:$P$110,MATCH($V188&amp;$Y$4&amp;$X188,'EmiFact Road'!$F$4:$F$110&amp;'EmiFact Road'!$E$4:$E$110&amp;'EmiFact Road'!$D$4:$D$110,0),MATCH(AI$8,'EmiFact Road'!$G$2:$P$2,0))*$Z$4,0)+IFERROR(INDEX('EmiFact Road'!$G$4:$P$110,MATCH($V188&amp;$Y$5&amp;$X188,'EmiFact Road'!$F$4:$F$110&amp;'EmiFact Road'!$E$4:$E$110&amp;'EmiFact Road'!$D$4:$D$110,0),MATCH(AI$8,'EmiFact Road'!$G$2:$P$2,0))*$Z$5,0)+IFERROR(INDEX('EmiFact Road'!$G$4:$P$110,MATCH($V188&amp;$Y$3&amp;$X188,'EmiFact Road'!$F$4:$F$110&amp;'EmiFact Road'!$E$4:$E$110&amp;'EmiFact Road'!$D$4:$D$110,0),MATCH(AI$8,'EmiFact Road'!$G$2:$P$2,0))*$Z$3,0)</f>
        <v>0</v>
      </c>
      <c r="AJ188" s="307">
        <f t="array" ref="AJ188">IFERROR(INDEX('EmiFact Road'!$G$4:$P$110,MATCH($V188&amp;$Y$4&amp;$X188,'EmiFact Road'!$F$4:$F$110&amp;'EmiFact Road'!$E$4:$E$110&amp;'EmiFact Road'!$D$4:$D$110,0),MATCH(AJ$8,'EmiFact Road'!$G$2:$P$2,0))*$Z$4,0)+IFERROR(INDEX('EmiFact Road'!$G$4:$P$110,MATCH($V188&amp;$Y$5&amp;$X188,'EmiFact Road'!$F$4:$F$110&amp;'EmiFact Road'!$E$4:$E$110&amp;'EmiFact Road'!$D$4:$D$110,0),MATCH(AJ$8,'EmiFact Road'!$G$2:$P$2,0))*$Z$5,0)+IFERROR(INDEX('EmiFact Road'!$G$4:$P$110,MATCH($V188&amp;$Y$3&amp;$X188,'EmiFact Road'!$F$4:$F$110&amp;'EmiFact Road'!$E$4:$E$110&amp;'EmiFact Road'!$D$4:$D$110,0),MATCH(AJ$8,'EmiFact Road'!$G$2:$P$2,0))*$Z$3,0)</f>
        <v>0.19974999999999998</v>
      </c>
      <c r="AK188" s="130"/>
    </row>
    <row r="189" spans="19:37" ht="12.75" customHeight="1">
      <c r="S189" s="130" t="s">
        <v>924</v>
      </c>
      <c r="T189" s="307" t="s">
        <v>920</v>
      </c>
      <c r="U189" s="307"/>
      <c r="V189" s="397" t="s">
        <v>282</v>
      </c>
      <c r="W189" s="397" t="s">
        <v>916</v>
      </c>
      <c r="X189" s="397" t="s">
        <v>803</v>
      </c>
      <c r="Y189" s="307">
        <f t="array" ref="Y189">IFERROR(INDEX('EmiFact Road'!$G$4:$P$110,MATCH($V189&amp;$Y$4&amp;$X189,'EmiFact Road'!$F$4:$F$110&amp;'EmiFact Road'!$E$4:$E$110&amp;'EmiFact Road'!$D$4:$D$110,0),MATCH(Y$8,'EmiFact Road'!$G$2:$P$2,0))*$Z$4,0)+IFERROR(INDEX('EmiFact Road'!$G$4:$P$110,MATCH($V189&amp;$Y$5&amp;$X189,'EmiFact Road'!$F$4:$F$110&amp;'EmiFact Road'!$E$4:$E$110&amp;'EmiFact Road'!$D$4:$D$110,0),MATCH(Y$8,'EmiFact Road'!$G$2:$P$2,0))*$Z$5,0)+IFERROR(INDEX('EmiFact Road'!$G$4:$P$110,MATCH($V189&amp;$Y$3&amp;$X189,'EmiFact Road'!$F$4:$F$110&amp;'EmiFact Road'!$E$4:$E$110&amp;'EmiFact Road'!$D$4:$D$110,0),MATCH(Y$8,'EmiFact Road'!$G$2:$P$2,0))*$Z$3,0)</f>
        <v>0.47</v>
      </c>
      <c r="Z189" s="307">
        <f t="array" ref="Z189">IFERROR(INDEX('EmiFact Road'!$G$4:$P$110,MATCH($V189&amp;$Y$4&amp;$X189,'EmiFact Road'!$F$4:$F$110&amp;'EmiFact Road'!$E$4:$E$110&amp;'EmiFact Road'!$D$4:$D$110,0),MATCH(Z$8,'EmiFact Road'!$G$2:$P$2,0))*$Z$4,0)+IFERROR(INDEX('EmiFact Road'!$G$4:$P$110,MATCH($V189&amp;$Y$5&amp;$X189,'EmiFact Road'!$F$4:$F$110&amp;'EmiFact Road'!$E$4:$E$110&amp;'EmiFact Road'!$D$4:$D$110,0),MATCH(Z$8,'EmiFact Road'!$G$2:$P$2,0))*$Z$5,0)+IFERROR(INDEX('EmiFact Road'!$G$4:$P$110,MATCH($V189&amp;$Y$3&amp;$X189,'EmiFact Road'!$F$4:$F$110&amp;'EmiFact Road'!$E$4:$E$110&amp;'EmiFact Road'!$D$4:$D$110,0),MATCH(Z$8,'EmiFact Road'!$G$2:$P$2,0))*$Z$3,0)</f>
        <v>177.47900000000001</v>
      </c>
      <c r="AA189" s="307">
        <f t="array" ref="AA189">IFERROR(INDEX('EmiFact Road'!$G$4:$P$110,MATCH($V189&amp;$Y$4&amp;$X189,'EmiFact Road'!$F$4:$F$110&amp;'EmiFact Road'!$E$4:$E$110&amp;'EmiFact Road'!$D$4:$D$110,0),MATCH(AA$8,'EmiFact Road'!$G$2:$P$2,0))*$Z$4,0)+IFERROR(INDEX('EmiFact Road'!$G$4:$P$110,MATCH($V189&amp;$Y$5&amp;$X189,'EmiFact Road'!$F$4:$F$110&amp;'EmiFact Road'!$E$4:$E$110&amp;'EmiFact Road'!$D$4:$D$110,0),MATCH(AA$8,'EmiFact Road'!$G$2:$P$2,0))*$Z$5,0)+IFERROR(INDEX('EmiFact Road'!$G$4:$P$110,MATCH($V189&amp;$Y$3&amp;$X189,'EmiFact Road'!$F$4:$F$110&amp;'EmiFact Road'!$E$4:$E$110&amp;'EmiFact Road'!$D$4:$D$110,0),MATCH(AA$8,'EmiFact Road'!$G$2:$P$2,0))*$Z$3,0)</f>
        <v>4.5314999999999994</v>
      </c>
      <c r="AB189" s="307">
        <f t="array" ref="AB189">IFERROR(INDEX('EmiFact Road'!$G$4:$P$110,MATCH($V189&amp;$Y$4&amp;$X189,'EmiFact Road'!$F$4:$F$110&amp;'EmiFact Road'!$E$4:$E$110&amp;'EmiFact Road'!$D$4:$D$110,0),MATCH(AB$8,'EmiFact Road'!$G$2:$P$2,0))*$Z$4,0)+IFERROR(INDEX('EmiFact Road'!$G$4:$P$110,MATCH($V189&amp;$Y$5&amp;$X189,'EmiFact Road'!$F$4:$F$110&amp;'EmiFact Road'!$E$4:$E$110&amp;'EmiFact Road'!$D$4:$D$110,0),MATCH(AB$8,'EmiFact Road'!$G$2:$P$2,0))*$Z$5,0)+IFERROR(INDEX('EmiFact Road'!$G$4:$P$110,MATCH($V189&amp;$Y$3&amp;$X189,'EmiFact Road'!$F$4:$F$110&amp;'EmiFact Road'!$E$4:$E$110&amp;'EmiFact Road'!$D$4:$D$110,0),MATCH(AB$8,'EmiFact Road'!$G$2:$P$2,0))*$Z$3,0)</f>
        <v>0.92425000000000002</v>
      </c>
      <c r="AC189" s="307">
        <f t="array" ref="AC189">IFERROR(INDEX('EmiFact Road'!$G$4:$P$110,MATCH($V189&amp;$Y$4&amp;$X189,'EmiFact Road'!$F$4:$F$110&amp;'EmiFact Road'!$E$4:$E$110&amp;'EmiFact Road'!$D$4:$D$110,0),MATCH(AC$8,'EmiFact Road'!$G$2:$P$2,0))*$Z$4,0)+IFERROR(INDEX('EmiFact Road'!$G$4:$P$110,MATCH($V189&amp;$Y$5&amp;$X189,'EmiFact Road'!$F$4:$F$110&amp;'EmiFact Road'!$E$4:$E$110&amp;'EmiFact Road'!$D$4:$D$110,0),MATCH(AC$8,'EmiFact Road'!$G$2:$P$2,0))*$Z$5,0)+IFERROR(INDEX('EmiFact Road'!$G$4:$P$110,MATCH($V189&amp;$Y$3&amp;$X189,'EmiFact Road'!$F$4:$F$110&amp;'EmiFact Road'!$E$4:$E$110&amp;'EmiFact Road'!$D$4:$D$110,0),MATCH(AC$8,'EmiFact Road'!$G$2:$P$2,0))*$Z$3,0)</f>
        <v>66.921250000000001</v>
      </c>
      <c r="AD189" s="307">
        <f t="array" ref="AD189">IFERROR(INDEX('EmiFact Road'!$G$4:$P$110,MATCH($V189&amp;$Y$4&amp;$X189,'EmiFact Road'!$F$4:$F$110&amp;'EmiFact Road'!$E$4:$E$110&amp;'EmiFact Road'!$D$4:$D$110,0),MATCH(AD$8,'EmiFact Road'!$G$2:$P$2,0))*$Z$4,0)+IFERROR(INDEX('EmiFact Road'!$G$4:$P$110,MATCH($V189&amp;$Y$5&amp;$X189,'EmiFact Road'!$F$4:$F$110&amp;'EmiFact Road'!$E$4:$E$110&amp;'EmiFact Road'!$D$4:$D$110,0),MATCH(AD$8,'EmiFact Road'!$G$2:$P$2,0))*$Z$5,0)+IFERROR(INDEX('EmiFact Road'!$G$4:$P$110,MATCH($V189&amp;$Y$3&amp;$X189,'EmiFact Road'!$F$4:$F$110&amp;'EmiFact Road'!$E$4:$E$110&amp;'EmiFact Road'!$D$4:$D$110,0),MATCH(AD$8,'EmiFact Road'!$G$2:$P$2,0))*$Z$3,0)</f>
        <v>74</v>
      </c>
      <c r="AE189" s="307">
        <f t="array" ref="AE189">IFERROR(INDEX('EmiFact Road'!$G$4:$P$110,MATCH($V189&amp;$Y$4&amp;$X189,'EmiFact Road'!$F$4:$F$110&amp;'EmiFact Road'!$E$4:$E$110&amp;'EmiFact Road'!$D$4:$D$110,0),MATCH(AE$8,'EmiFact Road'!$G$2:$P$2,0))*$Z$4,0)+IFERROR(INDEX('EmiFact Road'!$G$4:$P$110,MATCH($V189&amp;$Y$5&amp;$X189,'EmiFact Road'!$F$4:$F$110&amp;'EmiFact Road'!$E$4:$E$110&amp;'EmiFact Road'!$D$4:$D$110,0),MATCH(AE$8,'EmiFact Road'!$G$2:$P$2,0))*$Z$5,0)+IFERROR(INDEX('EmiFact Road'!$G$4:$P$110,MATCH($V189&amp;$Y$3&amp;$X189,'EmiFact Road'!$F$4:$F$110&amp;'EmiFact Road'!$E$4:$E$110&amp;'EmiFact Road'!$D$4:$D$110,0),MATCH(AE$8,'EmiFact Road'!$G$2:$P$2,0))*$Z$3,0)</f>
        <v>4.0084999999999997</v>
      </c>
      <c r="AF189" s="307">
        <f t="array" ref="AF189">IFERROR(INDEX('EmiFact Road'!$G$4:$P$110,MATCH($V189&amp;$Y$4&amp;$X189,'EmiFact Road'!$F$4:$F$110&amp;'EmiFact Road'!$E$4:$E$110&amp;'EmiFact Road'!$D$4:$D$110,0),MATCH(AF$8,'EmiFact Road'!$G$2:$P$2,0))*$Z$4,0)+IFERROR(INDEX('EmiFact Road'!$G$4:$P$110,MATCH($V189&amp;$Y$5&amp;$X189,'EmiFact Road'!$F$4:$F$110&amp;'EmiFact Road'!$E$4:$E$110&amp;'EmiFact Road'!$D$4:$D$110,0),MATCH(AF$8,'EmiFact Road'!$G$2:$P$2,0))*$Z$5,0)+IFERROR(INDEX('EmiFact Road'!$G$4:$P$110,MATCH($V189&amp;$Y$3&amp;$X189,'EmiFact Road'!$F$4:$F$110&amp;'EmiFact Road'!$E$4:$E$110&amp;'EmiFact Road'!$D$4:$D$110,0),MATCH(AF$8,'EmiFact Road'!$G$2:$P$2,0))*$Z$3,0)</f>
        <v>0.78300000000000014</v>
      </c>
      <c r="AG189" s="307">
        <f t="array" ref="AG189">IFERROR(INDEX('EmiFact Road'!$G$4:$P$110,MATCH($V189&amp;$Y$4&amp;$X189,'EmiFact Road'!$F$4:$F$110&amp;'EmiFact Road'!$E$4:$E$110&amp;'EmiFact Road'!$D$4:$D$110,0),MATCH(AG$8,'EmiFact Road'!$G$2:$P$2,0))*$Z$4,0)+IFERROR(INDEX('EmiFact Road'!$G$4:$P$110,MATCH($V189&amp;$Y$5&amp;$X189,'EmiFact Road'!$F$4:$F$110&amp;'EmiFact Road'!$E$4:$E$110&amp;'EmiFact Road'!$D$4:$D$110,0),MATCH(AG$8,'EmiFact Road'!$G$2:$P$2,0))*$Z$5,0)+IFERROR(INDEX('EmiFact Road'!$G$4:$P$110,MATCH($V189&amp;$Y$3&amp;$X189,'EmiFact Road'!$F$4:$F$110&amp;'EmiFact Road'!$E$4:$E$110&amp;'EmiFact Road'!$D$4:$D$110,0),MATCH(AG$8,'EmiFact Road'!$G$2:$P$2,0))*$Z$3,0)</f>
        <v>2.5465</v>
      </c>
      <c r="AH189" s="307">
        <f t="array" ref="AH189">IFERROR(INDEX('EmiFact Road'!$G$4:$P$110,MATCH($V189&amp;$Y$4&amp;$X189,'EmiFact Road'!$F$4:$F$110&amp;'EmiFact Road'!$E$4:$E$110&amp;'EmiFact Road'!$D$4:$D$110,0),MATCH(AH$8,'EmiFact Road'!$G$2:$P$2,0))*$Z$4,0)+IFERROR(INDEX('EmiFact Road'!$G$4:$P$110,MATCH($V189&amp;$Y$5&amp;$X189,'EmiFact Road'!$F$4:$F$110&amp;'EmiFact Road'!$E$4:$E$110&amp;'EmiFact Road'!$D$4:$D$110,0),MATCH(AH$8,'EmiFact Road'!$G$2:$P$2,0))*$Z$5,0)+IFERROR(INDEX('EmiFact Road'!$G$4:$P$110,MATCH($V189&amp;$Y$3&amp;$X189,'EmiFact Road'!$F$4:$F$110&amp;'EmiFact Road'!$E$4:$E$110&amp;'EmiFact Road'!$D$4:$D$110,0),MATCH(AH$8,'EmiFact Road'!$G$2:$P$2,0))*$Z$3,0)</f>
        <v>0</v>
      </c>
      <c r="AI189" s="307">
        <f t="array" ref="AI189">IFERROR(INDEX('EmiFact Road'!$G$4:$P$110,MATCH($V189&amp;$Y$4&amp;$X189,'EmiFact Road'!$F$4:$F$110&amp;'EmiFact Road'!$E$4:$E$110&amp;'EmiFact Road'!$D$4:$D$110,0),MATCH(AI$8,'EmiFact Road'!$G$2:$P$2,0))*$Z$4,0)+IFERROR(INDEX('EmiFact Road'!$G$4:$P$110,MATCH($V189&amp;$Y$5&amp;$X189,'EmiFact Road'!$F$4:$F$110&amp;'EmiFact Road'!$E$4:$E$110&amp;'EmiFact Road'!$D$4:$D$110,0),MATCH(AI$8,'EmiFact Road'!$G$2:$P$2,0))*$Z$5,0)+IFERROR(INDEX('EmiFact Road'!$G$4:$P$110,MATCH($V189&amp;$Y$3&amp;$X189,'EmiFact Road'!$F$4:$F$110&amp;'EmiFact Road'!$E$4:$E$110&amp;'EmiFact Road'!$D$4:$D$110,0),MATCH(AI$8,'EmiFact Road'!$G$2:$P$2,0))*$Z$3,0)</f>
        <v>0</v>
      </c>
      <c r="AJ189" s="307">
        <f t="array" ref="AJ189">IFERROR(INDEX('EmiFact Road'!$G$4:$P$110,MATCH($V189&amp;$Y$4&amp;$X189,'EmiFact Road'!$F$4:$F$110&amp;'EmiFact Road'!$E$4:$E$110&amp;'EmiFact Road'!$D$4:$D$110,0),MATCH(AJ$8,'EmiFact Road'!$G$2:$P$2,0))*$Z$4,0)+IFERROR(INDEX('EmiFact Road'!$G$4:$P$110,MATCH($V189&amp;$Y$5&amp;$X189,'EmiFact Road'!$F$4:$F$110&amp;'EmiFact Road'!$E$4:$E$110&amp;'EmiFact Road'!$D$4:$D$110,0),MATCH(AJ$8,'EmiFact Road'!$G$2:$P$2,0))*$Z$5,0)+IFERROR(INDEX('EmiFact Road'!$G$4:$P$110,MATCH($V189&amp;$Y$3&amp;$X189,'EmiFact Road'!$F$4:$F$110&amp;'EmiFact Road'!$E$4:$E$110&amp;'EmiFact Road'!$D$4:$D$110,0),MATCH(AJ$8,'EmiFact Road'!$G$2:$P$2,0))*$Z$3,0)</f>
        <v>1.6750000000000003</v>
      </c>
      <c r="AK189" s="130"/>
    </row>
    <row r="190" spans="19:37" ht="12.75" customHeight="1">
      <c r="S190" s="130" t="s">
        <v>924</v>
      </c>
      <c r="T190" s="307" t="s">
        <v>921</v>
      </c>
      <c r="U190" s="307"/>
      <c r="V190" s="397" t="s">
        <v>798</v>
      </c>
      <c r="W190" s="397" t="s">
        <v>916</v>
      </c>
      <c r="X190" s="397" t="s">
        <v>803</v>
      </c>
      <c r="Y190" s="307">
        <f t="array" ref="Y190">IFERROR(INDEX('EmiFact Road'!$G$4:$P$110,MATCH($V190&amp;$Y$4&amp;$X190,'EmiFact Road'!$F$4:$F$110&amp;'EmiFact Road'!$E$4:$E$110&amp;'EmiFact Road'!$D$4:$D$110,0),MATCH(Y$8,'EmiFact Road'!$G$2:$P$2,0))*$Z$4,0)+IFERROR(INDEX('EmiFact Road'!$G$4:$P$110,MATCH($V190&amp;$Y$5&amp;$X190,'EmiFact Road'!$F$4:$F$110&amp;'EmiFact Road'!$E$4:$E$110&amp;'EmiFact Road'!$D$4:$D$110,0),MATCH(Y$8,'EmiFact Road'!$G$2:$P$2,0))*$Z$5,0)+IFERROR(INDEX('EmiFact Road'!$G$4:$P$110,MATCH($V190&amp;$Y$3&amp;$X190,'EmiFact Road'!$F$4:$F$110&amp;'EmiFact Road'!$E$4:$E$110&amp;'EmiFact Road'!$D$4:$D$110,0),MATCH(Y$8,'EmiFact Road'!$G$2:$P$2,0))*$Z$3,0)</f>
        <v>0.46000000000000008</v>
      </c>
      <c r="Z190" s="307">
        <f t="array" ref="Z190">IFERROR(INDEX('EmiFact Road'!$G$4:$P$110,MATCH($V190&amp;$Y$4&amp;$X190,'EmiFact Road'!$F$4:$F$110&amp;'EmiFact Road'!$E$4:$E$110&amp;'EmiFact Road'!$D$4:$D$110,0),MATCH(Z$8,'EmiFact Road'!$G$2:$P$2,0))*$Z$4,0)+IFERROR(INDEX('EmiFact Road'!$G$4:$P$110,MATCH($V190&amp;$Y$5&amp;$X190,'EmiFact Road'!$F$4:$F$110&amp;'EmiFact Road'!$E$4:$E$110&amp;'EmiFact Road'!$D$4:$D$110,0),MATCH(Z$8,'EmiFact Road'!$G$2:$P$2,0))*$Z$5,0)+IFERROR(INDEX('EmiFact Road'!$G$4:$P$110,MATCH($V190&amp;$Y$3&amp;$X190,'EmiFact Road'!$F$4:$F$110&amp;'EmiFact Road'!$E$4:$E$110&amp;'EmiFact Road'!$D$4:$D$110,0),MATCH(Z$8,'EmiFact Road'!$G$2:$P$2,0))*$Z$3,0)</f>
        <v>672.29449999999997</v>
      </c>
      <c r="AA190" s="307">
        <f t="array" ref="AA190">IFERROR(INDEX('EmiFact Road'!$G$4:$P$110,MATCH($V190&amp;$Y$4&amp;$X190,'EmiFact Road'!$F$4:$F$110&amp;'EmiFact Road'!$E$4:$E$110&amp;'EmiFact Road'!$D$4:$D$110,0),MATCH(AA$8,'EmiFact Road'!$G$2:$P$2,0))*$Z$4,0)+IFERROR(INDEX('EmiFact Road'!$G$4:$P$110,MATCH($V190&amp;$Y$5&amp;$X190,'EmiFact Road'!$F$4:$F$110&amp;'EmiFact Road'!$E$4:$E$110&amp;'EmiFact Road'!$D$4:$D$110,0),MATCH(AA$8,'EmiFact Road'!$G$2:$P$2,0))*$Z$5,0)+IFERROR(INDEX('EmiFact Road'!$G$4:$P$110,MATCH($V190&amp;$Y$3&amp;$X190,'EmiFact Road'!$F$4:$F$110&amp;'EmiFact Road'!$E$4:$E$110&amp;'EmiFact Road'!$D$4:$D$110,0),MATCH(AA$8,'EmiFact Road'!$G$2:$P$2,0))*$Z$3,0)</f>
        <v>428.30574999999999</v>
      </c>
      <c r="AB190" s="307">
        <f t="array" ref="AB190">IFERROR(INDEX('EmiFact Road'!$G$4:$P$110,MATCH($V190&amp;$Y$4&amp;$X190,'EmiFact Road'!$F$4:$F$110&amp;'EmiFact Road'!$E$4:$E$110&amp;'EmiFact Road'!$D$4:$D$110,0),MATCH(AB$8,'EmiFact Road'!$G$2:$P$2,0))*$Z$4,0)+IFERROR(INDEX('EmiFact Road'!$G$4:$P$110,MATCH($V190&amp;$Y$5&amp;$X190,'EmiFact Road'!$F$4:$F$110&amp;'EmiFact Road'!$E$4:$E$110&amp;'EmiFact Road'!$D$4:$D$110,0),MATCH(AB$8,'EmiFact Road'!$G$2:$P$2,0))*$Z$5,0)+IFERROR(INDEX('EmiFact Road'!$G$4:$P$110,MATCH($V190&amp;$Y$3&amp;$X190,'EmiFact Road'!$F$4:$F$110&amp;'EmiFact Road'!$E$4:$E$110&amp;'EmiFact Road'!$D$4:$D$110,0),MATCH(AB$8,'EmiFact Road'!$G$2:$P$2,0))*$Z$3,0)</f>
        <v>15.797250000000002</v>
      </c>
      <c r="AC190" s="307">
        <f t="array" ref="AC190">IFERROR(INDEX('EmiFact Road'!$G$4:$P$110,MATCH($V190&amp;$Y$4&amp;$X190,'EmiFact Road'!$F$4:$F$110&amp;'EmiFact Road'!$E$4:$E$110&amp;'EmiFact Road'!$D$4:$D$110,0),MATCH(AC$8,'EmiFact Road'!$G$2:$P$2,0))*$Z$4,0)+IFERROR(INDEX('EmiFact Road'!$G$4:$P$110,MATCH($V190&amp;$Y$5&amp;$X190,'EmiFact Road'!$F$4:$F$110&amp;'EmiFact Road'!$E$4:$E$110&amp;'EmiFact Road'!$D$4:$D$110,0),MATCH(AC$8,'EmiFact Road'!$G$2:$P$2,0))*$Z$5,0)+IFERROR(INDEX('EmiFact Road'!$G$4:$P$110,MATCH($V190&amp;$Y$3&amp;$X190,'EmiFact Road'!$F$4:$F$110&amp;'EmiFact Road'!$E$4:$E$110&amp;'EmiFact Road'!$D$4:$D$110,0),MATCH(AC$8,'EmiFact Road'!$G$2:$P$2,0))*$Z$3,0)</f>
        <v>508.75700000000006</v>
      </c>
      <c r="AD190" s="307">
        <f t="array" ref="AD190">IFERROR(INDEX('EmiFact Road'!$G$4:$P$110,MATCH($V190&amp;$Y$4&amp;$X190,'EmiFact Road'!$F$4:$F$110&amp;'EmiFact Road'!$E$4:$E$110&amp;'EmiFact Road'!$D$4:$D$110,0),MATCH(AD$8,'EmiFact Road'!$G$2:$P$2,0))*$Z$4,0)+IFERROR(INDEX('EmiFact Road'!$G$4:$P$110,MATCH($V190&amp;$Y$5&amp;$X190,'EmiFact Road'!$F$4:$F$110&amp;'EmiFact Road'!$E$4:$E$110&amp;'EmiFact Road'!$D$4:$D$110,0),MATCH(AD$8,'EmiFact Road'!$G$2:$P$2,0))*$Z$5,0)+IFERROR(INDEX('EmiFact Road'!$G$4:$P$110,MATCH($V190&amp;$Y$3&amp;$X190,'EmiFact Road'!$F$4:$F$110&amp;'EmiFact Road'!$E$4:$E$110&amp;'EmiFact Road'!$D$4:$D$110,0),MATCH(AD$8,'EmiFact Road'!$G$2:$P$2,0))*$Z$3,0)</f>
        <v>73</v>
      </c>
      <c r="AE190" s="307">
        <f t="array" ref="AE190">IFERROR(INDEX('EmiFact Road'!$G$4:$P$110,MATCH($V190&amp;$Y$4&amp;$X190,'EmiFact Road'!$F$4:$F$110&amp;'EmiFact Road'!$E$4:$E$110&amp;'EmiFact Road'!$D$4:$D$110,0),MATCH(AE$8,'EmiFact Road'!$G$2:$P$2,0))*$Z$4,0)+IFERROR(INDEX('EmiFact Road'!$G$4:$P$110,MATCH($V190&amp;$Y$5&amp;$X190,'EmiFact Road'!$F$4:$F$110&amp;'EmiFact Road'!$E$4:$E$110&amp;'EmiFact Road'!$D$4:$D$110,0),MATCH(AE$8,'EmiFact Road'!$G$2:$P$2,0))*$Z$5,0)+IFERROR(INDEX('EmiFact Road'!$G$4:$P$110,MATCH($V190&amp;$Y$3&amp;$X190,'EmiFact Road'!$F$4:$F$110&amp;'EmiFact Road'!$E$4:$E$110&amp;'EmiFact Road'!$D$4:$D$110,0),MATCH(AE$8,'EmiFact Road'!$G$2:$P$2,0))*$Z$3,0)</f>
        <v>0.90725</v>
      </c>
      <c r="AF190" s="307">
        <f t="array" ref="AF190">IFERROR(INDEX('EmiFact Road'!$G$4:$P$110,MATCH($V190&amp;$Y$4&amp;$X190,'EmiFact Road'!$F$4:$F$110&amp;'EmiFact Road'!$E$4:$E$110&amp;'EmiFact Road'!$D$4:$D$110,0),MATCH(AF$8,'EmiFact Road'!$G$2:$P$2,0))*$Z$4,0)+IFERROR(INDEX('EmiFact Road'!$G$4:$P$110,MATCH($V190&amp;$Y$5&amp;$X190,'EmiFact Road'!$F$4:$F$110&amp;'EmiFact Road'!$E$4:$E$110&amp;'EmiFact Road'!$D$4:$D$110,0),MATCH(AF$8,'EmiFact Road'!$G$2:$P$2,0))*$Z$5,0)+IFERROR(INDEX('EmiFact Road'!$G$4:$P$110,MATCH($V190&amp;$Y$3&amp;$X190,'EmiFact Road'!$F$4:$F$110&amp;'EmiFact Road'!$E$4:$E$110&amp;'EmiFact Road'!$D$4:$D$110,0),MATCH(AF$8,'EmiFact Road'!$G$2:$P$2,0))*$Z$3,0)</f>
        <v>0.30349999999999999</v>
      </c>
      <c r="AG190" s="307">
        <f t="array" ref="AG190">IFERROR(INDEX('EmiFact Road'!$G$4:$P$110,MATCH($V190&amp;$Y$4&amp;$X190,'EmiFact Road'!$F$4:$F$110&amp;'EmiFact Road'!$E$4:$E$110&amp;'EmiFact Road'!$D$4:$D$110,0),MATCH(AG$8,'EmiFact Road'!$G$2:$P$2,0))*$Z$4,0)+IFERROR(INDEX('EmiFact Road'!$G$4:$P$110,MATCH($V190&amp;$Y$5&amp;$X190,'EmiFact Road'!$F$4:$F$110&amp;'EmiFact Road'!$E$4:$E$110&amp;'EmiFact Road'!$D$4:$D$110,0),MATCH(AG$8,'EmiFact Road'!$G$2:$P$2,0))*$Z$5,0)+IFERROR(INDEX('EmiFact Road'!$G$4:$P$110,MATCH($V190&amp;$Y$3&amp;$X190,'EmiFact Road'!$F$4:$F$110&amp;'EmiFact Road'!$E$4:$E$110&amp;'EmiFact Road'!$D$4:$D$110,0),MATCH(AG$8,'EmiFact Road'!$G$2:$P$2,0))*$Z$3,0)</f>
        <v>0</v>
      </c>
      <c r="AH190" s="307">
        <f t="array" ref="AH190">IFERROR(INDEX('EmiFact Road'!$G$4:$P$110,MATCH($V190&amp;$Y$4&amp;$X190,'EmiFact Road'!$F$4:$F$110&amp;'EmiFact Road'!$E$4:$E$110&amp;'EmiFact Road'!$D$4:$D$110,0),MATCH(AH$8,'EmiFact Road'!$G$2:$P$2,0))*$Z$4,0)+IFERROR(INDEX('EmiFact Road'!$G$4:$P$110,MATCH($V190&amp;$Y$5&amp;$X190,'EmiFact Road'!$F$4:$F$110&amp;'EmiFact Road'!$E$4:$E$110&amp;'EmiFact Road'!$D$4:$D$110,0),MATCH(AH$8,'EmiFact Road'!$G$2:$P$2,0))*$Z$5,0)+IFERROR(INDEX('EmiFact Road'!$G$4:$P$110,MATCH($V190&amp;$Y$3&amp;$X190,'EmiFact Road'!$F$4:$F$110&amp;'EmiFact Road'!$E$4:$E$110&amp;'EmiFact Road'!$D$4:$D$110,0),MATCH(AH$8,'EmiFact Road'!$G$2:$P$2,0))*$Z$3,0)</f>
        <v>0</v>
      </c>
      <c r="AI190" s="307">
        <f t="array" ref="AI190">IFERROR(INDEX('EmiFact Road'!$G$4:$P$110,MATCH($V190&amp;$Y$4&amp;$X190,'EmiFact Road'!$F$4:$F$110&amp;'EmiFact Road'!$E$4:$E$110&amp;'EmiFact Road'!$D$4:$D$110,0),MATCH(AI$8,'EmiFact Road'!$G$2:$P$2,0))*$Z$4,0)+IFERROR(INDEX('EmiFact Road'!$G$4:$P$110,MATCH($V190&amp;$Y$5&amp;$X190,'EmiFact Road'!$F$4:$F$110&amp;'EmiFact Road'!$E$4:$E$110&amp;'EmiFact Road'!$D$4:$D$110,0),MATCH(AI$8,'EmiFact Road'!$G$2:$P$2,0))*$Z$5,0)+IFERROR(INDEX('EmiFact Road'!$G$4:$P$110,MATCH($V190&amp;$Y$3&amp;$X190,'EmiFact Road'!$F$4:$F$110&amp;'EmiFact Road'!$E$4:$E$110&amp;'EmiFact Road'!$D$4:$D$110,0),MATCH(AI$8,'EmiFact Road'!$G$2:$P$2,0))*$Z$3,0)</f>
        <v>0</v>
      </c>
      <c r="AJ190" s="307">
        <f t="array" ref="AJ190">IFERROR(INDEX('EmiFact Road'!$G$4:$P$110,MATCH($V190&amp;$Y$4&amp;$X190,'EmiFact Road'!$F$4:$F$110&amp;'EmiFact Road'!$E$4:$E$110&amp;'EmiFact Road'!$D$4:$D$110,0),MATCH(AJ$8,'EmiFact Road'!$G$2:$P$2,0))*$Z$4,0)+IFERROR(INDEX('EmiFact Road'!$G$4:$P$110,MATCH($V190&amp;$Y$5&amp;$X190,'EmiFact Road'!$F$4:$F$110&amp;'EmiFact Road'!$E$4:$E$110&amp;'EmiFact Road'!$D$4:$D$110,0),MATCH(AJ$8,'EmiFact Road'!$G$2:$P$2,0))*$Z$5,0)+IFERROR(INDEX('EmiFact Road'!$G$4:$P$110,MATCH($V190&amp;$Y$3&amp;$X190,'EmiFact Road'!$F$4:$F$110&amp;'EmiFact Road'!$E$4:$E$110&amp;'EmiFact Road'!$D$4:$D$110,0),MATCH(AJ$8,'EmiFact Road'!$G$2:$P$2,0))*$Z$3,0)</f>
        <v>0</v>
      </c>
      <c r="AK190" s="130"/>
    </row>
    <row r="191" spans="19:37" ht="12.75" customHeight="1">
      <c r="S191" s="130" t="s">
        <v>926</v>
      </c>
      <c r="T191" s="307" t="s">
        <v>918</v>
      </c>
      <c r="U191" s="307"/>
      <c r="V191" s="397" t="s">
        <v>800</v>
      </c>
      <c r="W191" s="397" t="s">
        <v>916</v>
      </c>
      <c r="X191" s="397" t="s">
        <v>804</v>
      </c>
      <c r="Y191" s="307">
        <f t="array" ref="Y191">IFERROR(INDEX('EmiFact Road'!$G$4:$P$110,MATCH($V191&amp;$Y$4&amp;$X191,'EmiFact Road'!$F$4:$F$110&amp;'EmiFact Road'!$E$4:$E$110&amp;'EmiFact Road'!$D$4:$D$110,0),MATCH(Y$8,'EmiFact Road'!$G$2:$P$2,0))*$Z$4,0)+IFERROR(INDEX('EmiFact Road'!$G$4:$P$110,MATCH($V191&amp;$Y$5&amp;$X191,'EmiFact Road'!$F$4:$F$110&amp;'EmiFact Road'!$E$4:$E$110&amp;'EmiFact Road'!$D$4:$D$110,0),MATCH(Y$8,'EmiFact Road'!$G$2:$P$2,0))*$Z$5,0)+IFERROR(INDEX('EmiFact Road'!$G$4:$P$110,MATCH($V191&amp;$Y$3&amp;$X191,'EmiFact Road'!$F$4:$F$110&amp;'EmiFact Road'!$E$4:$E$110&amp;'EmiFact Road'!$D$4:$D$110,0),MATCH(Y$8,'EmiFact Road'!$G$2:$P$2,0))*$Z$3,0)</f>
        <v>0</v>
      </c>
      <c r="Z191" s="307">
        <f t="array" ref="Z191">IFERROR(INDEX('EmiFact Road'!$G$4:$P$110,MATCH($V191&amp;$Y$4&amp;$X191,'EmiFact Road'!$F$4:$F$110&amp;'EmiFact Road'!$E$4:$E$110&amp;'EmiFact Road'!$D$4:$D$110,0),MATCH(Z$8,'EmiFact Road'!$G$2:$P$2,0))*$Z$4,0)+IFERROR(INDEX('EmiFact Road'!$G$4:$P$110,MATCH($V191&amp;$Y$5&amp;$X191,'EmiFact Road'!$F$4:$F$110&amp;'EmiFact Road'!$E$4:$E$110&amp;'EmiFact Road'!$D$4:$D$110,0),MATCH(Z$8,'EmiFact Road'!$G$2:$P$2,0))*$Z$5,0)+IFERROR(INDEX('EmiFact Road'!$G$4:$P$110,MATCH($V191&amp;$Y$3&amp;$X191,'EmiFact Road'!$F$4:$F$110&amp;'EmiFact Road'!$E$4:$E$110&amp;'EmiFact Road'!$D$4:$D$110,0),MATCH(Z$8,'EmiFact Road'!$G$2:$P$2,0))*$Z$3,0)</f>
        <v>82.195750000000004</v>
      </c>
      <c r="AA191" s="307">
        <f t="array" ref="AA191">IFERROR(INDEX('EmiFact Road'!$G$4:$P$110,MATCH($V191&amp;$Y$4&amp;$X191,'EmiFact Road'!$F$4:$F$110&amp;'EmiFact Road'!$E$4:$E$110&amp;'EmiFact Road'!$D$4:$D$110,0),MATCH(AA$8,'EmiFact Road'!$G$2:$P$2,0))*$Z$4,0)+IFERROR(INDEX('EmiFact Road'!$G$4:$P$110,MATCH($V191&amp;$Y$5&amp;$X191,'EmiFact Road'!$F$4:$F$110&amp;'EmiFact Road'!$E$4:$E$110&amp;'EmiFact Road'!$D$4:$D$110,0),MATCH(AA$8,'EmiFact Road'!$G$2:$P$2,0))*$Z$5,0)+IFERROR(INDEX('EmiFact Road'!$G$4:$P$110,MATCH($V191&amp;$Y$3&amp;$X191,'EmiFact Road'!$F$4:$F$110&amp;'EmiFact Road'!$E$4:$E$110&amp;'EmiFact Road'!$D$4:$D$110,0),MATCH(AA$8,'EmiFact Road'!$G$2:$P$2,0))*$Z$3,0)</f>
        <v>1251.549</v>
      </c>
      <c r="AB191" s="307">
        <f t="array" ref="AB191">IFERROR(INDEX('EmiFact Road'!$G$4:$P$110,MATCH($V191&amp;$Y$4&amp;$X191,'EmiFact Road'!$F$4:$F$110&amp;'EmiFact Road'!$E$4:$E$110&amp;'EmiFact Road'!$D$4:$D$110,0),MATCH(AB$8,'EmiFact Road'!$G$2:$P$2,0))*$Z$4,0)+IFERROR(INDEX('EmiFact Road'!$G$4:$P$110,MATCH($V191&amp;$Y$5&amp;$X191,'EmiFact Road'!$F$4:$F$110&amp;'EmiFact Road'!$E$4:$E$110&amp;'EmiFact Road'!$D$4:$D$110,0),MATCH(AB$8,'EmiFact Road'!$G$2:$P$2,0))*$Z$5,0)+IFERROR(INDEX('EmiFact Road'!$G$4:$P$110,MATCH($V191&amp;$Y$3&amp;$X191,'EmiFact Road'!$F$4:$F$110&amp;'EmiFact Road'!$E$4:$E$110&amp;'EmiFact Road'!$D$4:$D$110,0),MATCH(AB$8,'EmiFact Road'!$G$2:$P$2,0))*$Z$3,0)</f>
        <v>22.038250000000001</v>
      </c>
      <c r="AC191" s="307">
        <f t="array" ref="AC191">IFERROR(INDEX('EmiFact Road'!$G$4:$P$110,MATCH($V191&amp;$Y$4&amp;$X191,'EmiFact Road'!$F$4:$F$110&amp;'EmiFact Road'!$E$4:$E$110&amp;'EmiFact Road'!$D$4:$D$110,0),MATCH(AC$8,'EmiFact Road'!$G$2:$P$2,0))*$Z$4,0)+IFERROR(INDEX('EmiFact Road'!$G$4:$P$110,MATCH($V191&amp;$Y$5&amp;$X191,'EmiFact Road'!$F$4:$F$110&amp;'EmiFact Road'!$E$4:$E$110&amp;'EmiFact Road'!$D$4:$D$110,0),MATCH(AC$8,'EmiFact Road'!$G$2:$P$2,0))*$Z$5,0)+IFERROR(INDEX('EmiFact Road'!$G$4:$P$110,MATCH($V191&amp;$Y$3&amp;$X191,'EmiFact Road'!$F$4:$F$110&amp;'EmiFact Road'!$E$4:$E$110&amp;'EmiFact Road'!$D$4:$D$110,0),MATCH(AC$8,'EmiFact Road'!$G$2:$P$2,0))*$Z$3,0)</f>
        <v>2109.6465000000003</v>
      </c>
      <c r="AD191" s="307">
        <f t="array" ref="AD191">IFERROR(INDEX('EmiFact Road'!$G$4:$P$110,MATCH($V191&amp;$Y$4&amp;$X191,'EmiFact Road'!$F$4:$F$110&amp;'EmiFact Road'!$E$4:$E$110&amp;'EmiFact Road'!$D$4:$D$110,0),MATCH(AD$8,'EmiFact Road'!$G$2:$P$2,0))*$Z$4,0)+IFERROR(INDEX('EmiFact Road'!$G$4:$P$110,MATCH($V191&amp;$Y$5&amp;$X191,'EmiFact Road'!$F$4:$F$110&amp;'EmiFact Road'!$E$4:$E$110&amp;'EmiFact Road'!$D$4:$D$110,0),MATCH(AD$8,'EmiFact Road'!$G$2:$P$2,0))*$Z$5,0)+IFERROR(INDEX('EmiFact Road'!$G$4:$P$110,MATCH($V191&amp;$Y$3&amp;$X191,'EmiFact Road'!$F$4:$F$110&amp;'EmiFact Road'!$E$4:$E$110&amp;'EmiFact Road'!$D$4:$D$110,0),MATCH(AD$8,'EmiFact Road'!$G$2:$P$2,0))*$Z$3,0)</f>
        <v>0</v>
      </c>
      <c r="AE191" s="307">
        <f t="array" ref="AE191">IFERROR(INDEX('EmiFact Road'!$G$4:$P$110,MATCH($V191&amp;$Y$4&amp;$X191,'EmiFact Road'!$F$4:$F$110&amp;'EmiFact Road'!$E$4:$E$110&amp;'EmiFact Road'!$D$4:$D$110,0),MATCH(AE$8,'EmiFact Road'!$G$2:$P$2,0))*$Z$4,0)+IFERROR(INDEX('EmiFact Road'!$G$4:$P$110,MATCH($V191&amp;$Y$5&amp;$X191,'EmiFact Road'!$F$4:$F$110&amp;'EmiFact Road'!$E$4:$E$110&amp;'EmiFact Road'!$D$4:$D$110,0),MATCH(AE$8,'EmiFact Road'!$G$2:$P$2,0))*$Z$5,0)+IFERROR(INDEX('EmiFact Road'!$G$4:$P$110,MATCH($V191&amp;$Y$3&amp;$X191,'EmiFact Road'!$F$4:$F$110&amp;'EmiFact Road'!$E$4:$E$110&amp;'EmiFact Road'!$D$4:$D$110,0),MATCH(AE$8,'EmiFact Road'!$G$2:$P$2,0))*$Z$3,0)</f>
        <v>0.47125</v>
      </c>
      <c r="AF191" s="307">
        <f t="array" ref="AF191">IFERROR(INDEX('EmiFact Road'!$G$4:$P$110,MATCH($V191&amp;$Y$4&amp;$X191,'EmiFact Road'!$F$4:$F$110&amp;'EmiFact Road'!$E$4:$E$110&amp;'EmiFact Road'!$D$4:$D$110,0),MATCH(AF$8,'EmiFact Road'!$G$2:$P$2,0))*$Z$4,0)+IFERROR(INDEX('EmiFact Road'!$G$4:$P$110,MATCH($V191&amp;$Y$5&amp;$X191,'EmiFact Road'!$F$4:$F$110&amp;'EmiFact Road'!$E$4:$E$110&amp;'EmiFact Road'!$D$4:$D$110,0),MATCH(AF$8,'EmiFact Road'!$G$2:$P$2,0))*$Z$5,0)+IFERROR(INDEX('EmiFact Road'!$G$4:$P$110,MATCH($V191&amp;$Y$3&amp;$X191,'EmiFact Road'!$F$4:$F$110&amp;'EmiFact Road'!$E$4:$E$110&amp;'EmiFact Road'!$D$4:$D$110,0),MATCH(AF$8,'EmiFact Road'!$G$2:$P$2,0))*$Z$3,0)</f>
        <v>0.47125</v>
      </c>
      <c r="AG191" s="307">
        <f t="array" ref="AG191">IFERROR(INDEX('EmiFact Road'!$G$4:$P$110,MATCH($V191&amp;$Y$4&amp;$X191,'EmiFact Road'!$F$4:$F$110&amp;'EmiFact Road'!$E$4:$E$110&amp;'EmiFact Road'!$D$4:$D$110,0),MATCH(AG$8,'EmiFact Road'!$G$2:$P$2,0))*$Z$4,0)+IFERROR(INDEX('EmiFact Road'!$G$4:$P$110,MATCH($V191&amp;$Y$5&amp;$X191,'EmiFact Road'!$F$4:$F$110&amp;'EmiFact Road'!$E$4:$E$110&amp;'EmiFact Road'!$D$4:$D$110,0),MATCH(AG$8,'EmiFact Road'!$G$2:$P$2,0))*$Z$5,0)+IFERROR(INDEX('EmiFact Road'!$G$4:$P$110,MATCH($V191&amp;$Y$3&amp;$X191,'EmiFact Road'!$F$4:$F$110&amp;'EmiFact Road'!$E$4:$E$110&amp;'EmiFact Road'!$D$4:$D$110,0),MATCH(AG$8,'EmiFact Road'!$G$2:$P$2,0))*$Z$3,0)</f>
        <v>17.44275</v>
      </c>
      <c r="AH191" s="307">
        <f t="array" ref="AH191">IFERROR(INDEX('EmiFact Road'!$G$4:$P$110,MATCH($V191&amp;$Y$4&amp;$X191,'EmiFact Road'!$F$4:$F$110&amp;'EmiFact Road'!$E$4:$E$110&amp;'EmiFact Road'!$D$4:$D$110,0),MATCH(AH$8,'EmiFact Road'!$G$2:$P$2,0))*$Z$4,0)+IFERROR(INDEX('EmiFact Road'!$G$4:$P$110,MATCH($V191&amp;$Y$5&amp;$X191,'EmiFact Road'!$F$4:$F$110&amp;'EmiFact Road'!$E$4:$E$110&amp;'EmiFact Road'!$D$4:$D$110,0),MATCH(AH$8,'EmiFact Road'!$G$2:$P$2,0))*$Z$5,0)+IFERROR(INDEX('EmiFact Road'!$G$4:$P$110,MATCH($V191&amp;$Y$3&amp;$X191,'EmiFact Road'!$F$4:$F$110&amp;'EmiFact Road'!$E$4:$E$110&amp;'EmiFact Road'!$D$4:$D$110,0),MATCH(AH$8,'EmiFact Road'!$G$2:$P$2,0))*$Z$3,0)</f>
        <v>0</v>
      </c>
      <c r="AI191" s="307">
        <f t="array" ref="AI191">IFERROR(INDEX('EmiFact Road'!$G$4:$P$110,MATCH($V191&amp;$Y$4&amp;$X191,'EmiFact Road'!$F$4:$F$110&amp;'EmiFact Road'!$E$4:$E$110&amp;'EmiFact Road'!$D$4:$D$110,0),MATCH(AI$8,'EmiFact Road'!$G$2:$P$2,0))*$Z$4,0)+IFERROR(INDEX('EmiFact Road'!$G$4:$P$110,MATCH($V191&amp;$Y$5&amp;$X191,'EmiFact Road'!$F$4:$F$110&amp;'EmiFact Road'!$E$4:$E$110&amp;'EmiFact Road'!$D$4:$D$110,0),MATCH(AI$8,'EmiFact Road'!$G$2:$P$2,0))*$Z$5,0)+IFERROR(INDEX('EmiFact Road'!$G$4:$P$110,MATCH($V191&amp;$Y$3&amp;$X191,'EmiFact Road'!$F$4:$F$110&amp;'EmiFact Road'!$E$4:$E$110&amp;'EmiFact Road'!$D$4:$D$110,0),MATCH(AI$8,'EmiFact Road'!$G$2:$P$2,0))*$Z$3,0)</f>
        <v>0</v>
      </c>
      <c r="AJ191" s="307">
        <f t="array" ref="AJ191">IFERROR(INDEX('EmiFact Road'!$G$4:$P$110,MATCH($V191&amp;$Y$4&amp;$X191,'EmiFact Road'!$F$4:$F$110&amp;'EmiFact Road'!$E$4:$E$110&amp;'EmiFact Road'!$D$4:$D$110,0),MATCH(AJ$8,'EmiFact Road'!$G$2:$P$2,0))*$Z$4,0)+IFERROR(INDEX('EmiFact Road'!$G$4:$P$110,MATCH($V191&amp;$Y$5&amp;$X191,'EmiFact Road'!$F$4:$F$110&amp;'EmiFact Road'!$E$4:$E$110&amp;'EmiFact Road'!$D$4:$D$110,0),MATCH(AJ$8,'EmiFact Road'!$G$2:$P$2,0))*$Z$5,0)+IFERROR(INDEX('EmiFact Road'!$G$4:$P$110,MATCH($V191&amp;$Y$3&amp;$X191,'EmiFact Road'!$F$4:$F$110&amp;'EmiFact Road'!$E$4:$E$110&amp;'EmiFact Road'!$D$4:$D$110,0),MATCH(AJ$8,'EmiFact Road'!$G$2:$P$2,0))*$Z$3,0)</f>
        <v>2.5675000000000003</v>
      </c>
      <c r="AK191" s="130"/>
    </row>
    <row r="192" spans="19:37" ht="12.75" customHeight="1">
      <c r="S192" s="130" t="s">
        <v>926</v>
      </c>
      <c r="T192" s="307" t="s">
        <v>921</v>
      </c>
      <c r="U192" s="307"/>
      <c r="V192" s="397" t="s">
        <v>798</v>
      </c>
      <c r="W192" s="397" t="s">
        <v>916</v>
      </c>
      <c r="X192" s="397" t="s">
        <v>804</v>
      </c>
      <c r="Y192" s="307">
        <f t="array" ref="Y192">IFERROR(INDEX('EmiFact Road'!$G$4:$P$110,MATCH($V192&amp;$Y$4&amp;$X192,'EmiFact Road'!$F$4:$F$110&amp;'EmiFact Road'!$E$4:$E$110&amp;'EmiFact Road'!$D$4:$D$110,0),MATCH(Y$8,'EmiFact Road'!$G$2:$P$2,0))*$Z$4,0)+IFERROR(INDEX('EmiFact Road'!$G$4:$P$110,MATCH($V192&amp;$Y$5&amp;$X192,'EmiFact Road'!$F$4:$F$110&amp;'EmiFact Road'!$E$4:$E$110&amp;'EmiFact Road'!$D$4:$D$110,0),MATCH(Y$8,'EmiFact Road'!$G$2:$P$2,0))*$Z$5,0)+IFERROR(INDEX('EmiFact Road'!$G$4:$P$110,MATCH($V192&amp;$Y$3&amp;$X192,'EmiFact Road'!$F$4:$F$110&amp;'EmiFact Road'!$E$4:$E$110&amp;'EmiFact Road'!$D$4:$D$110,0),MATCH(Y$8,'EmiFact Road'!$G$2:$P$2,0))*$Z$3,0)</f>
        <v>0.14950000000000002</v>
      </c>
      <c r="Z192" s="307">
        <f t="array" ref="Z192">IFERROR(INDEX('EmiFact Road'!$G$4:$P$110,MATCH($V192&amp;$Y$4&amp;$X192,'EmiFact Road'!$F$4:$F$110&amp;'EmiFact Road'!$E$4:$E$110&amp;'EmiFact Road'!$D$4:$D$110,0),MATCH(Z$8,'EmiFact Road'!$G$2:$P$2,0))*$Z$4,0)+IFERROR(INDEX('EmiFact Road'!$G$4:$P$110,MATCH($V192&amp;$Y$5&amp;$X192,'EmiFact Road'!$F$4:$F$110&amp;'EmiFact Road'!$E$4:$E$110&amp;'EmiFact Road'!$D$4:$D$110,0),MATCH(Z$8,'EmiFact Road'!$G$2:$P$2,0))*$Z$5,0)+IFERROR(INDEX('EmiFact Road'!$G$4:$P$110,MATCH($V192&amp;$Y$3&amp;$X192,'EmiFact Road'!$F$4:$F$110&amp;'EmiFact Road'!$E$4:$E$110&amp;'EmiFact Road'!$D$4:$D$110,0),MATCH(Z$8,'EmiFact Road'!$G$2:$P$2,0))*$Z$3,0)</f>
        <v>82.195750000000004</v>
      </c>
      <c r="AA192" s="307">
        <f t="array" ref="AA192">IFERROR(INDEX('EmiFact Road'!$G$4:$P$110,MATCH($V192&amp;$Y$4&amp;$X192,'EmiFact Road'!$F$4:$F$110&amp;'EmiFact Road'!$E$4:$E$110&amp;'EmiFact Road'!$D$4:$D$110,0),MATCH(AA$8,'EmiFact Road'!$G$2:$P$2,0))*$Z$4,0)+IFERROR(INDEX('EmiFact Road'!$G$4:$P$110,MATCH($V192&amp;$Y$5&amp;$X192,'EmiFact Road'!$F$4:$F$110&amp;'EmiFact Road'!$E$4:$E$110&amp;'EmiFact Road'!$D$4:$D$110,0),MATCH(AA$8,'EmiFact Road'!$G$2:$P$2,0))*$Z$5,0)+IFERROR(INDEX('EmiFact Road'!$G$4:$P$110,MATCH($V192&amp;$Y$3&amp;$X192,'EmiFact Road'!$F$4:$F$110&amp;'EmiFact Road'!$E$4:$E$110&amp;'EmiFact Road'!$D$4:$D$110,0),MATCH(AA$8,'EmiFact Road'!$G$2:$P$2,0))*$Z$3,0)</f>
        <v>1251.549</v>
      </c>
      <c r="AB192" s="307">
        <f t="array" ref="AB192">IFERROR(INDEX('EmiFact Road'!$G$4:$P$110,MATCH($V192&amp;$Y$4&amp;$X192,'EmiFact Road'!$F$4:$F$110&amp;'EmiFact Road'!$E$4:$E$110&amp;'EmiFact Road'!$D$4:$D$110,0),MATCH(AB$8,'EmiFact Road'!$G$2:$P$2,0))*$Z$4,0)+IFERROR(INDEX('EmiFact Road'!$G$4:$P$110,MATCH($V192&amp;$Y$5&amp;$X192,'EmiFact Road'!$F$4:$F$110&amp;'EmiFact Road'!$E$4:$E$110&amp;'EmiFact Road'!$D$4:$D$110,0),MATCH(AB$8,'EmiFact Road'!$G$2:$P$2,0))*$Z$5,0)+IFERROR(INDEX('EmiFact Road'!$G$4:$P$110,MATCH($V192&amp;$Y$3&amp;$X192,'EmiFact Road'!$F$4:$F$110&amp;'EmiFact Road'!$E$4:$E$110&amp;'EmiFact Road'!$D$4:$D$110,0),MATCH(AB$8,'EmiFact Road'!$G$2:$P$2,0))*$Z$3,0)</f>
        <v>22.038250000000001</v>
      </c>
      <c r="AC192" s="307">
        <f t="array" ref="AC192">IFERROR(INDEX('EmiFact Road'!$G$4:$P$110,MATCH($V192&amp;$Y$4&amp;$X192,'EmiFact Road'!$F$4:$F$110&amp;'EmiFact Road'!$E$4:$E$110&amp;'EmiFact Road'!$D$4:$D$110,0),MATCH(AC$8,'EmiFact Road'!$G$2:$P$2,0))*$Z$4,0)+IFERROR(INDEX('EmiFact Road'!$G$4:$P$110,MATCH($V192&amp;$Y$5&amp;$X192,'EmiFact Road'!$F$4:$F$110&amp;'EmiFact Road'!$E$4:$E$110&amp;'EmiFact Road'!$D$4:$D$110,0),MATCH(AC$8,'EmiFact Road'!$G$2:$P$2,0))*$Z$5,0)+IFERROR(INDEX('EmiFact Road'!$G$4:$P$110,MATCH($V192&amp;$Y$3&amp;$X192,'EmiFact Road'!$F$4:$F$110&amp;'EmiFact Road'!$E$4:$E$110&amp;'EmiFact Road'!$D$4:$D$110,0),MATCH(AC$8,'EmiFact Road'!$G$2:$P$2,0))*$Z$3,0)</f>
        <v>2109.6465000000003</v>
      </c>
      <c r="AD192" s="307">
        <f t="array" ref="AD192">IFERROR(INDEX('EmiFact Road'!$G$4:$P$110,MATCH($V192&amp;$Y$4&amp;$X192,'EmiFact Road'!$F$4:$F$110&amp;'EmiFact Road'!$E$4:$E$110&amp;'EmiFact Road'!$D$4:$D$110,0),MATCH(AD$8,'EmiFact Road'!$G$2:$P$2,0))*$Z$4,0)+IFERROR(INDEX('EmiFact Road'!$G$4:$P$110,MATCH($V192&amp;$Y$5&amp;$X192,'EmiFact Road'!$F$4:$F$110&amp;'EmiFact Road'!$E$4:$E$110&amp;'EmiFact Road'!$D$4:$D$110,0),MATCH(AD$8,'EmiFact Road'!$G$2:$P$2,0))*$Z$5,0)+IFERROR(INDEX('EmiFact Road'!$G$4:$P$110,MATCH($V192&amp;$Y$3&amp;$X192,'EmiFact Road'!$F$4:$F$110&amp;'EmiFact Road'!$E$4:$E$110&amp;'EmiFact Road'!$D$4:$D$110,0),MATCH(AD$8,'EmiFact Road'!$G$2:$P$2,0))*$Z$3,0)</f>
        <v>23.725000000000001</v>
      </c>
      <c r="AE192" s="307">
        <f t="array" ref="AE192">IFERROR(INDEX('EmiFact Road'!$G$4:$P$110,MATCH($V192&amp;$Y$4&amp;$X192,'EmiFact Road'!$F$4:$F$110&amp;'EmiFact Road'!$E$4:$E$110&amp;'EmiFact Road'!$D$4:$D$110,0),MATCH(AE$8,'EmiFact Road'!$G$2:$P$2,0))*$Z$4,0)+IFERROR(INDEX('EmiFact Road'!$G$4:$P$110,MATCH($V192&amp;$Y$5&amp;$X192,'EmiFact Road'!$F$4:$F$110&amp;'EmiFact Road'!$E$4:$E$110&amp;'EmiFact Road'!$D$4:$D$110,0),MATCH(AE$8,'EmiFact Road'!$G$2:$P$2,0))*$Z$5,0)+IFERROR(INDEX('EmiFact Road'!$G$4:$P$110,MATCH($V192&amp;$Y$3&amp;$X192,'EmiFact Road'!$F$4:$F$110&amp;'EmiFact Road'!$E$4:$E$110&amp;'EmiFact Road'!$D$4:$D$110,0),MATCH(AE$8,'EmiFact Road'!$G$2:$P$2,0))*$Z$3,0)</f>
        <v>0.47125</v>
      </c>
      <c r="AF192" s="307">
        <f t="array" ref="AF192">IFERROR(INDEX('EmiFact Road'!$G$4:$P$110,MATCH($V192&amp;$Y$4&amp;$X192,'EmiFact Road'!$F$4:$F$110&amp;'EmiFact Road'!$E$4:$E$110&amp;'EmiFact Road'!$D$4:$D$110,0),MATCH(AF$8,'EmiFact Road'!$G$2:$P$2,0))*$Z$4,0)+IFERROR(INDEX('EmiFact Road'!$G$4:$P$110,MATCH($V192&amp;$Y$5&amp;$X192,'EmiFact Road'!$F$4:$F$110&amp;'EmiFact Road'!$E$4:$E$110&amp;'EmiFact Road'!$D$4:$D$110,0),MATCH(AF$8,'EmiFact Road'!$G$2:$P$2,0))*$Z$5,0)+IFERROR(INDEX('EmiFact Road'!$G$4:$P$110,MATCH($V192&amp;$Y$3&amp;$X192,'EmiFact Road'!$F$4:$F$110&amp;'EmiFact Road'!$E$4:$E$110&amp;'EmiFact Road'!$D$4:$D$110,0),MATCH(AF$8,'EmiFact Road'!$G$2:$P$2,0))*$Z$3,0)</f>
        <v>0.47125</v>
      </c>
      <c r="AG192" s="307">
        <f t="array" ref="AG192">IFERROR(INDEX('EmiFact Road'!$G$4:$P$110,MATCH($V192&amp;$Y$4&amp;$X192,'EmiFact Road'!$F$4:$F$110&amp;'EmiFact Road'!$E$4:$E$110&amp;'EmiFact Road'!$D$4:$D$110,0),MATCH(AG$8,'EmiFact Road'!$G$2:$P$2,0))*$Z$4,0)+IFERROR(INDEX('EmiFact Road'!$G$4:$P$110,MATCH($V192&amp;$Y$5&amp;$X192,'EmiFact Road'!$F$4:$F$110&amp;'EmiFact Road'!$E$4:$E$110&amp;'EmiFact Road'!$D$4:$D$110,0),MATCH(AG$8,'EmiFact Road'!$G$2:$P$2,0))*$Z$5,0)+IFERROR(INDEX('EmiFact Road'!$G$4:$P$110,MATCH($V192&amp;$Y$3&amp;$X192,'EmiFact Road'!$F$4:$F$110&amp;'EmiFact Road'!$E$4:$E$110&amp;'EmiFact Road'!$D$4:$D$110,0),MATCH(AG$8,'EmiFact Road'!$G$2:$P$2,0))*$Z$3,0)</f>
        <v>17.44275</v>
      </c>
      <c r="AH192" s="307">
        <f t="array" ref="AH192">IFERROR(INDEX('EmiFact Road'!$G$4:$P$110,MATCH($V192&amp;$Y$4&amp;$X192,'EmiFact Road'!$F$4:$F$110&amp;'EmiFact Road'!$E$4:$E$110&amp;'EmiFact Road'!$D$4:$D$110,0),MATCH(AH$8,'EmiFact Road'!$G$2:$P$2,0))*$Z$4,0)+IFERROR(INDEX('EmiFact Road'!$G$4:$P$110,MATCH($V192&amp;$Y$5&amp;$X192,'EmiFact Road'!$F$4:$F$110&amp;'EmiFact Road'!$E$4:$E$110&amp;'EmiFact Road'!$D$4:$D$110,0),MATCH(AH$8,'EmiFact Road'!$G$2:$P$2,0))*$Z$5,0)+IFERROR(INDEX('EmiFact Road'!$G$4:$P$110,MATCH($V192&amp;$Y$3&amp;$X192,'EmiFact Road'!$F$4:$F$110&amp;'EmiFact Road'!$E$4:$E$110&amp;'EmiFact Road'!$D$4:$D$110,0),MATCH(AH$8,'EmiFact Road'!$G$2:$P$2,0))*$Z$3,0)</f>
        <v>0</v>
      </c>
      <c r="AI192" s="307">
        <f t="array" ref="AI192">IFERROR(INDEX('EmiFact Road'!$G$4:$P$110,MATCH($V192&amp;$Y$4&amp;$X192,'EmiFact Road'!$F$4:$F$110&amp;'EmiFact Road'!$E$4:$E$110&amp;'EmiFact Road'!$D$4:$D$110,0),MATCH(AI$8,'EmiFact Road'!$G$2:$P$2,0))*$Z$4,0)+IFERROR(INDEX('EmiFact Road'!$G$4:$P$110,MATCH($V192&amp;$Y$5&amp;$X192,'EmiFact Road'!$F$4:$F$110&amp;'EmiFact Road'!$E$4:$E$110&amp;'EmiFact Road'!$D$4:$D$110,0),MATCH(AI$8,'EmiFact Road'!$G$2:$P$2,0))*$Z$5,0)+IFERROR(INDEX('EmiFact Road'!$G$4:$P$110,MATCH($V192&amp;$Y$3&amp;$X192,'EmiFact Road'!$F$4:$F$110&amp;'EmiFact Road'!$E$4:$E$110&amp;'EmiFact Road'!$D$4:$D$110,0),MATCH(AI$8,'EmiFact Road'!$G$2:$P$2,0))*$Z$3,0)</f>
        <v>0</v>
      </c>
      <c r="AJ192" s="307">
        <f t="array" ref="AJ192">IFERROR(INDEX('EmiFact Road'!$G$4:$P$110,MATCH($V192&amp;$Y$4&amp;$X192,'EmiFact Road'!$F$4:$F$110&amp;'EmiFact Road'!$E$4:$E$110&amp;'EmiFact Road'!$D$4:$D$110,0),MATCH(AJ$8,'EmiFact Road'!$G$2:$P$2,0))*$Z$4,0)+IFERROR(INDEX('EmiFact Road'!$G$4:$P$110,MATCH($V192&amp;$Y$5&amp;$X192,'EmiFact Road'!$F$4:$F$110&amp;'EmiFact Road'!$E$4:$E$110&amp;'EmiFact Road'!$D$4:$D$110,0),MATCH(AJ$8,'EmiFact Road'!$G$2:$P$2,0))*$Z$5,0)+IFERROR(INDEX('EmiFact Road'!$G$4:$P$110,MATCH($V192&amp;$Y$3&amp;$X192,'EmiFact Road'!$F$4:$F$110&amp;'EmiFact Road'!$E$4:$E$110&amp;'EmiFact Road'!$D$4:$D$110,0),MATCH(AJ$8,'EmiFact Road'!$G$2:$P$2,0))*$Z$3,0)</f>
        <v>2.5675000000000003</v>
      </c>
      <c r="AK192" s="130"/>
    </row>
    <row r="193" spans="19:37" ht="12.75" customHeight="1">
      <c r="S193" s="130" t="s">
        <v>925</v>
      </c>
      <c r="T193" s="307" t="s">
        <v>918</v>
      </c>
      <c r="U193" s="307"/>
      <c r="V193" s="397" t="s">
        <v>800</v>
      </c>
      <c r="W193" s="397" t="s">
        <v>916</v>
      </c>
      <c r="X193" s="397" t="s">
        <v>805</v>
      </c>
      <c r="Y193" s="307">
        <f t="array" ref="Y193">IFERROR(INDEX('EmiFact Road'!$G$4:$P$110,MATCH($V193&amp;$Y$4&amp;$X193,'EmiFact Road'!$F$4:$F$110&amp;'EmiFact Road'!$E$4:$E$110&amp;'EmiFact Road'!$D$4:$D$110,0),MATCH(Y$8,'EmiFact Road'!$G$2:$P$2,0))*$Z$4,0)+IFERROR(INDEX('EmiFact Road'!$G$4:$P$110,MATCH($V193&amp;$Y$5&amp;$X193,'EmiFact Road'!$F$4:$F$110&amp;'EmiFact Road'!$E$4:$E$110&amp;'EmiFact Road'!$D$4:$D$110,0),MATCH(Y$8,'EmiFact Road'!$G$2:$P$2,0))*$Z$5,0)+IFERROR(INDEX('EmiFact Road'!$G$4:$P$110,MATCH($V193&amp;$Y$3&amp;$X193,'EmiFact Road'!$F$4:$F$110&amp;'EmiFact Road'!$E$4:$E$110&amp;'EmiFact Road'!$D$4:$D$110,0),MATCH(Y$8,'EmiFact Road'!$G$2:$P$2,0))*$Z$3,0)</f>
        <v>0</v>
      </c>
      <c r="Z193" s="307">
        <f t="array" ref="Z193">IFERROR(INDEX('EmiFact Road'!$G$4:$P$110,MATCH($V193&amp;$Y$4&amp;$X193,'EmiFact Road'!$F$4:$F$110&amp;'EmiFact Road'!$E$4:$E$110&amp;'EmiFact Road'!$D$4:$D$110,0),MATCH(Z$8,'EmiFact Road'!$G$2:$P$2,0))*$Z$4,0)+IFERROR(INDEX('EmiFact Road'!$G$4:$P$110,MATCH($V193&amp;$Y$5&amp;$X193,'EmiFact Road'!$F$4:$F$110&amp;'EmiFact Road'!$E$4:$E$110&amp;'EmiFact Road'!$D$4:$D$110,0),MATCH(Z$8,'EmiFact Road'!$G$2:$P$2,0))*$Z$5,0)+IFERROR(INDEX('EmiFact Road'!$G$4:$P$110,MATCH($V193&amp;$Y$3&amp;$X193,'EmiFact Road'!$F$4:$F$110&amp;'EmiFact Road'!$E$4:$E$110&amp;'EmiFact Road'!$D$4:$D$110,0),MATCH(Z$8,'EmiFact Road'!$G$2:$P$2,0))*$Z$3,0)</f>
        <v>188.333</v>
      </c>
      <c r="AA193" s="307">
        <f t="array" ref="AA193">IFERROR(INDEX('EmiFact Road'!$G$4:$P$110,MATCH($V193&amp;$Y$4&amp;$X193,'EmiFact Road'!$F$4:$F$110&amp;'EmiFact Road'!$E$4:$E$110&amp;'EmiFact Road'!$D$4:$D$110,0),MATCH(AA$8,'EmiFact Road'!$G$2:$P$2,0))*$Z$4,0)+IFERROR(INDEX('EmiFact Road'!$G$4:$P$110,MATCH($V193&amp;$Y$5&amp;$X193,'EmiFact Road'!$F$4:$F$110&amp;'EmiFact Road'!$E$4:$E$110&amp;'EmiFact Road'!$D$4:$D$110,0),MATCH(AA$8,'EmiFact Road'!$G$2:$P$2,0))*$Z$5,0)+IFERROR(INDEX('EmiFact Road'!$G$4:$P$110,MATCH($V193&amp;$Y$3&amp;$X193,'EmiFact Road'!$F$4:$F$110&amp;'EmiFact Road'!$E$4:$E$110&amp;'EmiFact Road'!$D$4:$D$110,0),MATCH(AA$8,'EmiFact Road'!$G$2:$P$2,0))*$Z$3,0)</f>
        <v>914.04349999999999</v>
      </c>
      <c r="AB193" s="307">
        <f t="array" ref="AB193">IFERROR(INDEX('EmiFact Road'!$G$4:$P$110,MATCH($V193&amp;$Y$4&amp;$X193,'EmiFact Road'!$F$4:$F$110&amp;'EmiFact Road'!$E$4:$E$110&amp;'EmiFact Road'!$D$4:$D$110,0),MATCH(AB$8,'EmiFact Road'!$G$2:$P$2,0))*$Z$4,0)+IFERROR(INDEX('EmiFact Road'!$G$4:$P$110,MATCH($V193&amp;$Y$5&amp;$X193,'EmiFact Road'!$F$4:$F$110&amp;'EmiFact Road'!$E$4:$E$110&amp;'EmiFact Road'!$D$4:$D$110,0),MATCH(AB$8,'EmiFact Road'!$G$2:$P$2,0))*$Z$5,0)+IFERROR(INDEX('EmiFact Road'!$G$4:$P$110,MATCH($V193&amp;$Y$3&amp;$X193,'EmiFact Road'!$F$4:$F$110&amp;'EmiFact Road'!$E$4:$E$110&amp;'EmiFact Road'!$D$4:$D$110,0),MATCH(AB$8,'EmiFact Road'!$G$2:$P$2,0))*$Z$3,0)</f>
        <v>114.52775</v>
      </c>
      <c r="AC193" s="307">
        <f t="array" ref="AC193">IFERROR(INDEX('EmiFact Road'!$G$4:$P$110,MATCH($V193&amp;$Y$4&amp;$X193,'EmiFact Road'!$F$4:$F$110&amp;'EmiFact Road'!$E$4:$E$110&amp;'EmiFact Road'!$D$4:$D$110,0),MATCH(AC$8,'EmiFact Road'!$G$2:$P$2,0))*$Z$4,0)+IFERROR(INDEX('EmiFact Road'!$G$4:$P$110,MATCH($V193&amp;$Y$5&amp;$X193,'EmiFact Road'!$F$4:$F$110&amp;'EmiFact Road'!$E$4:$E$110&amp;'EmiFact Road'!$D$4:$D$110,0),MATCH(AC$8,'EmiFact Road'!$G$2:$P$2,0))*$Z$5,0)+IFERROR(INDEX('EmiFact Road'!$G$4:$P$110,MATCH($V193&amp;$Y$3&amp;$X193,'EmiFact Road'!$F$4:$F$110&amp;'EmiFact Road'!$E$4:$E$110&amp;'EmiFact Road'!$D$4:$D$110,0),MATCH(AC$8,'EmiFact Road'!$G$2:$P$2,0))*$Z$3,0)</f>
        <v>10018.2755</v>
      </c>
      <c r="AD193" s="307">
        <f t="array" ref="AD193">IFERROR(INDEX('EmiFact Road'!$G$4:$P$110,MATCH($V193&amp;$Y$4&amp;$X193,'EmiFact Road'!$F$4:$F$110&amp;'EmiFact Road'!$E$4:$E$110&amp;'EmiFact Road'!$D$4:$D$110,0),MATCH(AD$8,'EmiFact Road'!$G$2:$P$2,0))*$Z$4,0)+IFERROR(INDEX('EmiFact Road'!$G$4:$P$110,MATCH($V193&amp;$Y$5&amp;$X193,'EmiFact Road'!$F$4:$F$110&amp;'EmiFact Road'!$E$4:$E$110&amp;'EmiFact Road'!$D$4:$D$110,0),MATCH(AD$8,'EmiFact Road'!$G$2:$P$2,0))*$Z$5,0)+IFERROR(INDEX('EmiFact Road'!$G$4:$P$110,MATCH($V193&amp;$Y$3&amp;$X193,'EmiFact Road'!$F$4:$F$110&amp;'EmiFact Road'!$E$4:$E$110&amp;'EmiFact Road'!$D$4:$D$110,0),MATCH(AD$8,'EmiFact Road'!$G$2:$P$2,0))*$Z$3,0)</f>
        <v>0</v>
      </c>
      <c r="AE193" s="307">
        <f t="array" ref="AE193">IFERROR(INDEX('EmiFact Road'!$G$4:$P$110,MATCH($V193&amp;$Y$4&amp;$X193,'EmiFact Road'!$F$4:$F$110&amp;'EmiFact Road'!$E$4:$E$110&amp;'EmiFact Road'!$D$4:$D$110,0),MATCH(AE$8,'EmiFact Road'!$G$2:$P$2,0))*$Z$4,0)+IFERROR(INDEX('EmiFact Road'!$G$4:$P$110,MATCH($V193&amp;$Y$5&amp;$X193,'EmiFact Road'!$F$4:$F$110&amp;'EmiFact Road'!$E$4:$E$110&amp;'EmiFact Road'!$D$4:$D$110,0),MATCH(AE$8,'EmiFact Road'!$G$2:$P$2,0))*$Z$5,0)+IFERROR(INDEX('EmiFact Road'!$G$4:$P$110,MATCH($V193&amp;$Y$3&amp;$X193,'EmiFact Road'!$F$4:$F$110&amp;'EmiFact Road'!$E$4:$E$110&amp;'EmiFact Road'!$D$4:$D$110,0),MATCH(AE$8,'EmiFact Road'!$G$2:$P$2,0))*$Z$3,0)</f>
        <v>1.6819999999999999</v>
      </c>
      <c r="AF193" s="307">
        <f t="array" ref="AF193">IFERROR(INDEX('EmiFact Road'!$G$4:$P$110,MATCH($V193&amp;$Y$4&amp;$X193,'EmiFact Road'!$F$4:$F$110&amp;'EmiFact Road'!$E$4:$E$110&amp;'EmiFact Road'!$D$4:$D$110,0),MATCH(AF$8,'EmiFact Road'!$G$2:$P$2,0))*$Z$4,0)+IFERROR(INDEX('EmiFact Road'!$G$4:$P$110,MATCH($V193&amp;$Y$5&amp;$X193,'EmiFact Road'!$F$4:$F$110&amp;'EmiFact Road'!$E$4:$E$110&amp;'EmiFact Road'!$D$4:$D$110,0),MATCH(AF$8,'EmiFact Road'!$G$2:$P$2,0))*$Z$5,0)+IFERROR(INDEX('EmiFact Road'!$G$4:$P$110,MATCH($V193&amp;$Y$3&amp;$X193,'EmiFact Road'!$F$4:$F$110&amp;'EmiFact Road'!$E$4:$E$110&amp;'EmiFact Road'!$D$4:$D$110,0),MATCH(AF$8,'EmiFact Road'!$G$2:$P$2,0))*$Z$3,0)</f>
        <v>1.6819999999999999</v>
      </c>
      <c r="AG193" s="307">
        <f t="array" ref="AG193">IFERROR(INDEX('EmiFact Road'!$G$4:$P$110,MATCH($V193&amp;$Y$4&amp;$X193,'EmiFact Road'!$F$4:$F$110&amp;'EmiFact Road'!$E$4:$E$110&amp;'EmiFact Road'!$D$4:$D$110,0),MATCH(AG$8,'EmiFact Road'!$G$2:$P$2,0))*$Z$4,0)+IFERROR(INDEX('EmiFact Road'!$G$4:$P$110,MATCH($V193&amp;$Y$5&amp;$X193,'EmiFact Road'!$F$4:$F$110&amp;'EmiFact Road'!$E$4:$E$110&amp;'EmiFact Road'!$D$4:$D$110,0),MATCH(AG$8,'EmiFact Road'!$G$2:$P$2,0))*$Z$5,0)+IFERROR(INDEX('EmiFact Road'!$G$4:$P$110,MATCH($V193&amp;$Y$3&amp;$X193,'EmiFact Road'!$F$4:$F$110&amp;'EmiFact Road'!$E$4:$E$110&amp;'EmiFact Road'!$D$4:$D$110,0),MATCH(AG$8,'EmiFact Road'!$G$2:$P$2,0))*$Z$3,0)</f>
        <v>16.58475</v>
      </c>
      <c r="AH193" s="307">
        <f t="array" ref="AH193">IFERROR(INDEX('EmiFact Road'!$G$4:$P$110,MATCH($V193&amp;$Y$4&amp;$X193,'EmiFact Road'!$F$4:$F$110&amp;'EmiFact Road'!$E$4:$E$110&amp;'EmiFact Road'!$D$4:$D$110,0),MATCH(AH$8,'EmiFact Road'!$G$2:$P$2,0))*$Z$4,0)+IFERROR(INDEX('EmiFact Road'!$G$4:$P$110,MATCH($V193&amp;$Y$5&amp;$X193,'EmiFact Road'!$F$4:$F$110&amp;'EmiFact Road'!$E$4:$E$110&amp;'EmiFact Road'!$D$4:$D$110,0),MATCH(AH$8,'EmiFact Road'!$G$2:$P$2,0))*$Z$5,0)+IFERROR(INDEX('EmiFact Road'!$G$4:$P$110,MATCH($V193&amp;$Y$3&amp;$X193,'EmiFact Road'!$F$4:$F$110&amp;'EmiFact Road'!$E$4:$E$110&amp;'EmiFact Road'!$D$4:$D$110,0),MATCH(AH$8,'EmiFact Road'!$G$2:$P$2,0))*$Z$3,0)</f>
        <v>0</v>
      </c>
      <c r="AI193" s="307">
        <f t="array" ref="AI193">IFERROR(INDEX('EmiFact Road'!$G$4:$P$110,MATCH($V193&amp;$Y$4&amp;$X193,'EmiFact Road'!$F$4:$F$110&amp;'EmiFact Road'!$E$4:$E$110&amp;'EmiFact Road'!$D$4:$D$110,0),MATCH(AI$8,'EmiFact Road'!$G$2:$P$2,0))*$Z$4,0)+IFERROR(INDEX('EmiFact Road'!$G$4:$P$110,MATCH($V193&amp;$Y$5&amp;$X193,'EmiFact Road'!$F$4:$F$110&amp;'EmiFact Road'!$E$4:$E$110&amp;'EmiFact Road'!$D$4:$D$110,0),MATCH(AI$8,'EmiFact Road'!$G$2:$P$2,0))*$Z$5,0)+IFERROR(INDEX('EmiFact Road'!$G$4:$P$110,MATCH($V193&amp;$Y$3&amp;$X193,'EmiFact Road'!$F$4:$F$110&amp;'EmiFact Road'!$E$4:$E$110&amp;'EmiFact Road'!$D$4:$D$110,0),MATCH(AI$8,'EmiFact Road'!$G$2:$P$2,0))*$Z$3,0)</f>
        <v>0</v>
      </c>
      <c r="AJ193" s="307">
        <f t="array" ref="AJ193">IFERROR(INDEX('EmiFact Road'!$G$4:$P$110,MATCH($V193&amp;$Y$4&amp;$X193,'EmiFact Road'!$F$4:$F$110&amp;'EmiFact Road'!$E$4:$E$110&amp;'EmiFact Road'!$D$4:$D$110,0),MATCH(AJ$8,'EmiFact Road'!$G$2:$P$2,0))*$Z$4,0)+IFERROR(INDEX('EmiFact Road'!$G$4:$P$110,MATCH($V193&amp;$Y$5&amp;$X193,'EmiFact Road'!$F$4:$F$110&amp;'EmiFact Road'!$E$4:$E$110&amp;'EmiFact Road'!$D$4:$D$110,0),MATCH(AJ$8,'EmiFact Road'!$G$2:$P$2,0))*$Z$5,0)+IFERROR(INDEX('EmiFact Road'!$G$4:$P$110,MATCH($V193&amp;$Y$3&amp;$X193,'EmiFact Road'!$F$4:$F$110&amp;'EmiFact Road'!$E$4:$E$110&amp;'EmiFact Road'!$D$4:$D$110,0),MATCH(AJ$8,'EmiFact Road'!$G$2:$P$2,0))*$Z$3,0)</f>
        <v>2.8887499999999999</v>
      </c>
      <c r="AK193" s="130"/>
    </row>
    <row r="194" spans="19:37" ht="12.75" customHeight="1">
      <c r="S194" s="130" t="s">
        <v>925</v>
      </c>
      <c r="T194" s="307" t="s">
        <v>921</v>
      </c>
      <c r="U194" s="307"/>
      <c r="V194" s="397" t="s">
        <v>798</v>
      </c>
      <c r="W194" s="397" t="s">
        <v>916</v>
      </c>
      <c r="X194" s="397" t="s">
        <v>805</v>
      </c>
      <c r="Y194" s="307">
        <f t="array" ref="Y194">IFERROR(INDEX('EmiFact Road'!$G$4:$P$110,MATCH($V194&amp;$Y$4&amp;$X194,'EmiFact Road'!$F$4:$F$110&amp;'EmiFact Road'!$E$4:$E$110&amp;'EmiFact Road'!$D$4:$D$110,0),MATCH(Y$8,'EmiFact Road'!$G$2:$P$2,0))*$Z$4,0)+IFERROR(INDEX('EmiFact Road'!$G$4:$P$110,MATCH($V194&amp;$Y$5&amp;$X194,'EmiFact Road'!$F$4:$F$110&amp;'EmiFact Road'!$E$4:$E$110&amp;'EmiFact Road'!$D$4:$D$110,0),MATCH(Y$8,'EmiFact Road'!$G$2:$P$2,0))*$Z$5,0)+IFERROR(INDEX('EmiFact Road'!$G$4:$P$110,MATCH($V194&amp;$Y$3&amp;$X194,'EmiFact Road'!$F$4:$F$110&amp;'EmiFact Road'!$E$4:$E$110&amp;'EmiFact Road'!$D$4:$D$110,0),MATCH(Y$8,'EmiFact Road'!$G$2:$P$2,0))*$Z$3,0)</f>
        <v>0.46000000000000008</v>
      </c>
      <c r="Z194" s="307">
        <f t="array" ref="Z194">IFERROR(INDEX('EmiFact Road'!$G$4:$P$110,MATCH($V194&amp;$Y$4&amp;$X194,'EmiFact Road'!$F$4:$F$110&amp;'EmiFact Road'!$E$4:$E$110&amp;'EmiFact Road'!$D$4:$D$110,0),MATCH(Z$8,'EmiFact Road'!$G$2:$P$2,0))*$Z$4,0)+IFERROR(INDEX('EmiFact Road'!$G$4:$P$110,MATCH($V194&amp;$Y$5&amp;$X194,'EmiFact Road'!$F$4:$F$110&amp;'EmiFact Road'!$E$4:$E$110&amp;'EmiFact Road'!$D$4:$D$110,0),MATCH(Z$8,'EmiFact Road'!$G$2:$P$2,0))*$Z$5,0)+IFERROR(INDEX('EmiFact Road'!$G$4:$P$110,MATCH($V194&amp;$Y$3&amp;$X194,'EmiFact Road'!$F$4:$F$110&amp;'EmiFact Road'!$E$4:$E$110&amp;'EmiFact Road'!$D$4:$D$110,0),MATCH(Z$8,'EmiFact Road'!$G$2:$P$2,0))*$Z$3,0)</f>
        <v>188.333</v>
      </c>
      <c r="AA194" s="307">
        <f t="array" ref="AA194">IFERROR(INDEX('EmiFact Road'!$G$4:$P$110,MATCH($V194&amp;$Y$4&amp;$X194,'EmiFact Road'!$F$4:$F$110&amp;'EmiFact Road'!$E$4:$E$110&amp;'EmiFact Road'!$D$4:$D$110,0),MATCH(AA$8,'EmiFact Road'!$G$2:$P$2,0))*$Z$4,0)+IFERROR(INDEX('EmiFact Road'!$G$4:$P$110,MATCH($V194&amp;$Y$5&amp;$X194,'EmiFact Road'!$F$4:$F$110&amp;'EmiFact Road'!$E$4:$E$110&amp;'EmiFact Road'!$D$4:$D$110,0),MATCH(AA$8,'EmiFact Road'!$G$2:$P$2,0))*$Z$5,0)+IFERROR(INDEX('EmiFact Road'!$G$4:$P$110,MATCH($V194&amp;$Y$3&amp;$X194,'EmiFact Road'!$F$4:$F$110&amp;'EmiFact Road'!$E$4:$E$110&amp;'EmiFact Road'!$D$4:$D$110,0),MATCH(AA$8,'EmiFact Road'!$G$2:$P$2,0))*$Z$3,0)</f>
        <v>914.04349999999999</v>
      </c>
      <c r="AB194" s="307">
        <f t="array" ref="AB194">IFERROR(INDEX('EmiFact Road'!$G$4:$P$110,MATCH($V194&amp;$Y$4&amp;$X194,'EmiFact Road'!$F$4:$F$110&amp;'EmiFact Road'!$E$4:$E$110&amp;'EmiFact Road'!$D$4:$D$110,0),MATCH(AB$8,'EmiFact Road'!$G$2:$P$2,0))*$Z$4,0)+IFERROR(INDEX('EmiFact Road'!$G$4:$P$110,MATCH($V194&amp;$Y$5&amp;$X194,'EmiFact Road'!$F$4:$F$110&amp;'EmiFact Road'!$E$4:$E$110&amp;'EmiFact Road'!$D$4:$D$110,0),MATCH(AB$8,'EmiFact Road'!$G$2:$P$2,0))*$Z$5,0)+IFERROR(INDEX('EmiFact Road'!$G$4:$P$110,MATCH($V194&amp;$Y$3&amp;$X194,'EmiFact Road'!$F$4:$F$110&amp;'EmiFact Road'!$E$4:$E$110&amp;'EmiFact Road'!$D$4:$D$110,0),MATCH(AB$8,'EmiFact Road'!$G$2:$P$2,0))*$Z$3,0)</f>
        <v>114.52775</v>
      </c>
      <c r="AC194" s="307">
        <f t="array" ref="AC194">IFERROR(INDEX('EmiFact Road'!$G$4:$P$110,MATCH($V194&amp;$Y$4&amp;$X194,'EmiFact Road'!$F$4:$F$110&amp;'EmiFact Road'!$E$4:$E$110&amp;'EmiFact Road'!$D$4:$D$110,0),MATCH(AC$8,'EmiFact Road'!$G$2:$P$2,0))*$Z$4,0)+IFERROR(INDEX('EmiFact Road'!$G$4:$P$110,MATCH($V194&amp;$Y$5&amp;$X194,'EmiFact Road'!$F$4:$F$110&amp;'EmiFact Road'!$E$4:$E$110&amp;'EmiFact Road'!$D$4:$D$110,0),MATCH(AC$8,'EmiFact Road'!$G$2:$P$2,0))*$Z$5,0)+IFERROR(INDEX('EmiFact Road'!$G$4:$P$110,MATCH($V194&amp;$Y$3&amp;$X194,'EmiFact Road'!$F$4:$F$110&amp;'EmiFact Road'!$E$4:$E$110&amp;'EmiFact Road'!$D$4:$D$110,0),MATCH(AC$8,'EmiFact Road'!$G$2:$P$2,0))*$Z$3,0)</f>
        <v>10018.2755</v>
      </c>
      <c r="AD194" s="307">
        <f t="array" ref="AD194">IFERROR(INDEX('EmiFact Road'!$G$4:$P$110,MATCH($V194&amp;$Y$4&amp;$X194,'EmiFact Road'!$F$4:$F$110&amp;'EmiFact Road'!$E$4:$E$110&amp;'EmiFact Road'!$D$4:$D$110,0),MATCH(AD$8,'EmiFact Road'!$G$2:$P$2,0))*$Z$4,0)+IFERROR(INDEX('EmiFact Road'!$G$4:$P$110,MATCH($V194&amp;$Y$5&amp;$X194,'EmiFact Road'!$F$4:$F$110&amp;'EmiFact Road'!$E$4:$E$110&amp;'EmiFact Road'!$D$4:$D$110,0),MATCH(AD$8,'EmiFact Road'!$G$2:$P$2,0))*$Z$5,0)+IFERROR(INDEX('EmiFact Road'!$G$4:$P$110,MATCH($V194&amp;$Y$3&amp;$X194,'EmiFact Road'!$F$4:$F$110&amp;'EmiFact Road'!$E$4:$E$110&amp;'EmiFact Road'!$D$4:$D$110,0),MATCH(AD$8,'EmiFact Road'!$G$2:$P$2,0))*$Z$3,0)</f>
        <v>73</v>
      </c>
      <c r="AE194" s="307">
        <f t="array" ref="AE194">IFERROR(INDEX('EmiFact Road'!$G$4:$P$110,MATCH($V194&amp;$Y$4&amp;$X194,'EmiFact Road'!$F$4:$F$110&amp;'EmiFact Road'!$E$4:$E$110&amp;'EmiFact Road'!$D$4:$D$110,0),MATCH(AE$8,'EmiFact Road'!$G$2:$P$2,0))*$Z$4,0)+IFERROR(INDEX('EmiFact Road'!$G$4:$P$110,MATCH($V194&amp;$Y$5&amp;$X194,'EmiFact Road'!$F$4:$F$110&amp;'EmiFact Road'!$E$4:$E$110&amp;'EmiFact Road'!$D$4:$D$110,0),MATCH(AE$8,'EmiFact Road'!$G$2:$P$2,0))*$Z$5,0)+IFERROR(INDEX('EmiFact Road'!$G$4:$P$110,MATCH($V194&amp;$Y$3&amp;$X194,'EmiFact Road'!$F$4:$F$110&amp;'EmiFact Road'!$E$4:$E$110&amp;'EmiFact Road'!$D$4:$D$110,0),MATCH(AE$8,'EmiFact Road'!$G$2:$P$2,0))*$Z$3,0)</f>
        <v>1.6819999999999999</v>
      </c>
      <c r="AF194" s="307">
        <f t="array" ref="AF194">IFERROR(INDEX('EmiFact Road'!$G$4:$P$110,MATCH($V194&amp;$Y$4&amp;$X194,'EmiFact Road'!$F$4:$F$110&amp;'EmiFact Road'!$E$4:$E$110&amp;'EmiFact Road'!$D$4:$D$110,0),MATCH(AF$8,'EmiFact Road'!$G$2:$P$2,0))*$Z$4,0)+IFERROR(INDEX('EmiFact Road'!$G$4:$P$110,MATCH($V194&amp;$Y$5&amp;$X194,'EmiFact Road'!$F$4:$F$110&amp;'EmiFact Road'!$E$4:$E$110&amp;'EmiFact Road'!$D$4:$D$110,0),MATCH(AF$8,'EmiFact Road'!$G$2:$P$2,0))*$Z$5,0)+IFERROR(INDEX('EmiFact Road'!$G$4:$P$110,MATCH($V194&amp;$Y$3&amp;$X194,'EmiFact Road'!$F$4:$F$110&amp;'EmiFact Road'!$E$4:$E$110&amp;'EmiFact Road'!$D$4:$D$110,0),MATCH(AF$8,'EmiFact Road'!$G$2:$P$2,0))*$Z$3,0)</f>
        <v>1.6819999999999999</v>
      </c>
      <c r="AG194" s="307">
        <f t="array" ref="AG194">IFERROR(INDEX('EmiFact Road'!$G$4:$P$110,MATCH($V194&amp;$Y$4&amp;$X194,'EmiFact Road'!$F$4:$F$110&amp;'EmiFact Road'!$E$4:$E$110&amp;'EmiFact Road'!$D$4:$D$110,0),MATCH(AG$8,'EmiFact Road'!$G$2:$P$2,0))*$Z$4,0)+IFERROR(INDEX('EmiFact Road'!$G$4:$P$110,MATCH($V194&amp;$Y$5&amp;$X194,'EmiFact Road'!$F$4:$F$110&amp;'EmiFact Road'!$E$4:$E$110&amp;'EmiFact Road'!$D$4:$D$110,0),MATCH(AG$8,'EmiFact Road'!$G$2:$P$2,0))*$Z$5,0)+IFERROR(INDEX('EmiFact Road'!$G$4:$P$110,MATCH($V194&amp;$Y$3&amp;$X194,'EmiFact Road'!$F$4:$F$110&amp;'EmiFact Road'!$E$4:$E$110&amp;'EmiFact Road'!$D$4:$D$110,0),MATCH(AG$8,'EmiFact Road'!$G$2:$P$2,0))*$Z$3,0)</f>
        <v>16.58475</v>
      </c>
      <c r="AH194" s="307">
        <f t="array" ref="AH194">IFERROR(INDEX('EmiFact Road'!$G$4:$P$110,MATCH($V194&amp;$Y$4&amp;$X194,'EmiFact Road'!$F$4:$F$110&amp;'EmiFact Road'!$E$4:$E$110&amp;'EmiFact Road'!$D$4:$D$110,0),MATCH(AH$8,'EmiFact Road'!$G$2:$P$2,0))*$Z$4,0)+IFERROR(INDEX('EmiFact Road'!$G$4:$P$110,MATCH($V194&amp;$Y$5&amp;$X194,'EmiFact Road'!$F$4:$F$110&amp;'EmiFact Road'!$E$4:$E$110&amp;'EmiFact Road'!$D$4:$D$110,0),MATCH(AH$8,'EmiFact Road'!$G$2:$P$2,0))*$Z$5,0)+IFERROR(INDEX('EmiFact Road'!$G$4:$P$110,MATCH($V194&amp;$Y$3&amp;$X194,'EmiFact Road'!$F$4:$F$110&amp;'EmiFact Road'!$E$4:$E$110&amp;'EmiFact Road'!$D$4:$D$110,0),MATCH(AH$8,'EmiFact Road'!$G$2:$P$2,0))*$Z$3,0)</f>
        <v>0</v>
      </c>
      <c r="AI194" s="307">
        <f t="array" ref="AI194">IFERROR(INDEX('EmiFact Road'!$G$4:$P$110,MATCH($V194&amp;$Y$4&amp;$X194,'EmiFact Road'!$F$4:$F$110&amp;'EmiFact Road'!$E$4:$E$110&amp;'EmiFact Road'!$D$4:$D$110,0),MATCH(AI$8,'EmiFact Road'!$G$2:$P$2,0))*$Z$4,0)+IFERROR(INDEX('EmiFact Road'!$G$4:$P$110,MATCH($V194&amp;$Y$5&amp;$X194,'EmiFact Road'!$F$4:$F$110&amp;'EmiFact Road'!$E$4:$E$110&amp;'EmiFact Road'!$D$4:$D$110,0),MATCH(AI$8,'EmiFact Road'!$G$2:$P$2,0))*$Z$5,0)+IFERROR(INDEX('EmiFact Road'!$G$4:$P$110,MATCH($V194&amp;$Y$3&amp;$X194,'EmiFact Road'!$F$4:$F$110&amp;'EmiFact Road'!$E$4:$E$110&amp;'EmiFact Road'!$D$4:$D$110,0),MATCH(AI$8,'EmiFact Road'!$G$2:$P$2,0))*$Z$3,0)</f>
        <v>0</v>
      </c>
      <c r="AJ194" s="307">
        <f t="array" ref="AJ194">IFERROR(INDEX('EmiFact Road'!$G$4:$P$110,MATCH($V194&amp;$Y$4&amp;$X194,'EmiFact Road'!$F$4:$F$110&amp;'EmiFact Road'!$E$4:$E$110&amp;'EmiFact Road'!$D$4:$D$110,0),MATCH(AJ$8,'EmiFact Road'!$G$2:$P$2,0))*$Z$4,0)+IFERROR(INDEX('EmiFact Road'!$G$4:$P$110,MATCH($V194&amp;$Y$5&amp;$X194,'EmiFact Road'!$F$4:$F$110&amp;'EmiFact Road'!$E$4:$E$110&amp;'EmiFact Road'!$D$4:$D$110,0),MATCH(AJ$8,'EmiFact Road'!$G$2:$P$2,0))*$Z$5,0)+IFERROR(INDEX('EmiFact Road'!$G$4:$P$110,MATCH($V194&amp;$Y$3&amp;$X194,'EmiFact Road'!$F$4:$F$110&amp;'EmiFact Road'!$E$4:$E$110&amp;'EmiFact Road'!$D$4:$D$110,0),MATCH(AJ$8,'EmiFact Road'!$G$2:$P$2,0))*$Z$3,0)</f>
        <v>2.8887499999999999</v>
      </c>
      <c r="AK194" s="130"/>
    </row>
    <row r="195" spans="19:37" ht="12.75" customHeight="1">
      <c r="S195" s="130"/>
      <c r="T195" s="307" t="s">
        <v>920</v>
      </c>
      <c r="V195" s="397" t="s">
        <v>282</v>
      </c>
      <c r="W195" s="397" t="s">
        <v>916</v>
      </c>
      <c r="X195" s="397" t="s">
        <v>806</v>
      </c>
      <c r="Y195" s="307">
        <f t="array" ref="Y195">IFERROR(INDEX('EmiFact Road'!$G$4:$P$110,MATCH($V195&amp;$X195,'EmiFact Road'!$F$4:$F$110&amp;'EmiFact Road'!$D$4:$D$110,0),MATCH(Y$8,'EmiFact Road'!$G$2:$P$2,0)),0)</f>
        <v>0.44</v>
      </c>
      <c r="Z195" s="307">
        <f t="array" ref="Z195">IFERROR(INDEX('EmiFact Road'!$G$4:$P$110,MATCH($V195&amp;$X195,'EmiFact Road'!$F$4:$F$110&amp;'EmiFact Road'!$D$4:$D$110,0),MATCH(Z$8,'EmiFact Road'!$G$2:$P$2,0)),0)</f>
        <v>225.56</v>
      </c>
      <c r="AA195" s="307">
        <f t="array" ref="AA195">IFERROR(INDEX('EmiFact Road'!$G$4:$P$110,MATCH($V195&amp;$X195,'EmiFact Road'!$F$4:$F$110&amp;'EmiFact Road'!$D$4:$D$110,0),MATCH(AA$8,'EmiFact Road'!$G$2:$P$2,0)),0)</f>
        <v>4.07</v>
      </c>
      <c r="AB195" s="307">
        <f t="array" ref="AB195">IFERROR(INDEX('EmiFact Road'!$G$4:$P$110,MATCH($V195&amp;$X195,'EmiFact Road'!$F$4:$F$110&amp;'EmiFact Road'!$D$4:$D$110,0),MATCH(AB$8,'EmiFact Road'!$G$2:$P$2,0)),0)</f>
        <v>0.42</v>
      </c>
      <c r="AC195" s="307">
        <f t="array" ref="AC195">IFERROR(INDEX('EmiFact Road'!$G$4:$P$110,MATCH($V195&amp;$X195,'EmiFact Road'!$F$4:$F$110&amp;'EmiFact Road'!$D$4:$D$110,0),MATCH(AC$8,'EmiFact Road'!$G$2:$P$2,0)),0)</f>
        <v>41.9</v>
      </c>
      <c r="AD195" s="307">
        <f t="array" ref="AD195">IFERROR(INDEX('EmiFact Road'!$G$4:$P$110,MATCH($V195&amp;$X195,'EmiFact Road'!$F$4:$F$110&amp;'EmiFact Road'!$D$4:$D$110,0),MATCH(AD$8,'EmiFact Road'!$G$2:$P$2,0)),0)</f>
        <v>74</v>
      </c>
      <c r="AE195" s="307">
        <f t="array" ref="AE195">IFERROR(INDEX('EmiFact Road'!$G$4:$P$110,MATCH($V195&amp;$X195,'EmiFact Road'!$F$4:$F$110&amp;'EmiFact Road'!$D$4:$D$110,0),MATCH(AE$8,'EmiFact Road'!$G$2:$P$2,0)),0)</f>
        <v>3.38</v>
      </c>
      <c r="AF195" s="307">
        <f t="array" ref="AF195">IFERROR(INDEX('EmiFact Road'!$G$4:$P$110,MATCH($V195&amp;$X195,'EmiFact Road'!$F$4:$F$110&amp;'EmiFact Road'!$D$4:$D$110,0),MATCH(AF$8,'EmiFact Road'!$G$2:$P$2,0)),0)</f>
        <v>1.1599999999999999</v>
      </c>
      <c r="AG195" s="307">
        <f t="array" ref="AG195">IFERROR(INDEX('EmiFact Road'!$G$4:$P$110,MATCH($V195&amp;$X195,'EmiFact Road'!$F$4:$F$110&amp;'EmiFact Road'!$D$4:$D$110,0),MATCH(AG$8,'EmiFact Road'!$G$2:$P$2,0)),0)</f>
        <v>4.09</v>
      </c>
      <c r="AH195" s="307">
        <f t="array" ref="AH195">IFERROR(INDEX('EmiFact Road'!$G$4:$P$110,MATCH($V195&amp;$X195,'EmiFact Road'!$F$4:$F$110&amp;'EmiFact Road'!$D$4:$D$110,0),MATCH(AH$8,'EmiFact Road'!$G$2:$P$2,0)),0)</f>
        <v>0</v>
      </c>
      <c r="AI195" s="307">
        <f t="array" ref="AI195">IFERROR(INDEX('EmiFact Road'!$G$4:$P$110,MATCH($V195&amp;$X195,'EmiFact Road'!$F$4:$F$110&amp;'EmiFact Road'!$D$4:$D$110,0),MATCH(AI$8,'EmiFact Road'!$G$2:$P$2,0)),0)</f>
        <v>0</v>
      </c>
      <c r="AJ195" s="307">
        <f t="array" ref="AJ195">IFERROR(INDEX('EmiFact Road'!$G$4:$P$110,MATCH($V195&amp;$X195,'EmiFact Road'!$F$4:$F$110&amp;'EmiFact Road'!$D$4:$D$110,0),MATCH(AJ$8,'EmiFact Road'!$G$2:$P$2,0)),0)</f>
        <v>2.96</v>
      </c>
    </row>
    <row r="196" spans="19:37" ht="12.75" customHeight="1">
      <c r="S196" s="130"/>
      <c r="T196" s="307" t="s">
        <v>921</v>
      </c>
      <c r="V196" s="397" t="s">
        <v>798</v>
      </c>
      <c r="W196" s="397" t="s">
        <v>916</v>
      </c>
      <c r="X196" s="397" t="s">
        <v>806</v>
      </c>
      <c r="Y196" s="307">
        <f t="array" ref="Y196">IFERROR(INDEX('EmiFact Road'!$G$4:$P$110,MATCH($V196&amp;$X196,'EmiFact Road'!$F$4:$F$110&amp;'EmiFact Road'!$D$4:$D$110,0),MATCH(Y$8,'EmiFact Road'!$G$2:$P$2,0)),0)</f>
        <v>0.44</v>
      </c>
      <c r="Z196" s="307">
        <f t="array" ref="Z196">IFERROR(INDEX('EmiFact Road'!$G$4:$P$110,MATCH($V196&amp;$X196,'EmiFact Road'!$F$4:$F$110&amp;'EmiFact Road'!$D$4:$D$110,0),MATCH(Z$8,'EmiFact Road'!$G$2:$P$2,0)),0)</f>
        <v>64.33</v>
      </c>
      <c r="AA196" s="307">
        <f t="array" ref="AA196">IFERROR(INDEX('EmiFact Road'!$G$4:$P$110,MATCH($V196&amp;$X196,'EmiFact Road'!$F$4:$F$110&amp;'EmiFact Road'!$D$4:$D$110,0),MATCH(AA$8,'EmiFact Road'!$G$2:$P$2,0)),0)</f>
        <v>104.37</v>
      </c>
      <c r="AB196" s="307">
        <f t="array" ref="AB196">IFERROR(INDEX('EmiFact Road'!$G$4:$P$110,MATCH($V196&amp;$X196,'EmiFact Road'!$F$4:$F$110&amp;'EmiFact Road'!$D$4:$D$110,0),MATCH(AB$8,'EmiFact Road'!$G$2:$P$2,0)),0)</f>
        <v>5.52</v>
      </c>
      <c r="AC196" s="307">
        <f t="array" ref="AC196">IFERROR(INDEX('EmiFact Road'!$G$4:$P$110,MATCH($V196&amp;$X196,'EmiFact Road'!$F$4:$F$110&amp;'EmiFact Road'!$D$4:$D$110,0),MATCH(AC$8,'EmiFact Road'!$G$2:$P$2,0)),0)</f>
        <v>1000.75</v>
      </c>
      <c r="AD196" s="307">
        <f t="array" ref="AD196">IFERROR(INDEX('EmiFact Road'!$G$4:$P$110,MATCH($V196&amp;$X196,'EmiFact Road'!$F$4:$F$110&amp;'EmiFact Road'!$D$4:$D$110,0),MATCH(AD$8,'EmiFact Road'!$G$2:$P$2,0)),0)</f>
        <v>73</v>
      </c>
      <c r="AE196" s="307">
        <f t="array" ref="AE196">IFERROR(INDEX('EmiFact Road'!$G$4:$P$110,MATCH($V196&amp;$X196,'EmiFact Road'!$F$4:$F$110&amp;'EmiFact Road'!$D$4:$D$110,0),MATCH(AE$8,'EmiFact Road'!$G$2:$P$2,0)),0)</f>
        <v>0.72</v>
      </c>
      <c r="AF196" s="307">
        <f t="array" ref="AF196">IFERROR(INDEX('EmiFact Road'!$G$4:$P$110,MATCH($V196&amp;$X196,'EmiFact Road'!$F$4:$F$110&amp;'EmiFact Road'!$D$4:$D$110,0),MATCH(AF$8,'EmiFact Road'!$G$2:$P$2,0)),0)</f>
        <v>13.29</v>
      </c>
      <c r="AG196" s="307">
        <f t="array" ref="AG196">IFERROR(INDEX('EmiFact Road'!$G$4:$P$110,MATCH($V196&amp;$X196,'EmiFact Road'!$F$4:$F$110&amp;'EmiFact Road'!$D$4:$D$110,0),MATCH(AG$8,'EmiFact Road'!$G$2:$P$2,0)),0)</f>
        <v>0.89</v>
      </c>
      <c r="AH196" s="307">
        <f t="array" ref="AH196">IFERROR(INDEX('EmiFact Road'!$G$4:$P$110,MATCH($V196&amp;$X196,'EmiFact Road'!$F$4:$F$110&amp;'EmiFact Road'!$D$4:$D$110,0),MATCH(AH$8,'EmiFact Road'!$G$2:$P$2,0)),0)</f>
        <v>0</v>
      </c>
      <c r="AI196" s="307">
        <f t="array" ref="AI196">IFERROR(INDEX('EmiFact Road'!$G$4:$P$110,MATCH($V196&amp;$X196,'EmiFact Road'!$F$4:$F$110&amp;'EmiFact Road'!$D$4:$D$110,0),MATCH(AI$8,'EmiFact Road'!$G$2:$P$2,0)),0)</f>
        <v>0</v>
      </c>
      <c r="AJ196" s="307">
        <f t="array" ref="AJ196">IFERROR(INDEX('EmiFact Road'!$G$4:$P$110,MATCH($V196&amp;$X196,'EmiFact Road'!$F$4:$F$110&amp;'EmiFact Road'!$D$4:$D$110,0),MATCH(AJ$8,'EmiFact Road'!$G$2:$P$2,0)),0)</f>
        <v>0.14000000000000001</v>
      </c>
    </row>
    <row r="197" spans="19:37" ht="12.75" customHeight="1">
      <c r="S197" s="130"/>
      <c r="T197" s="307" t="s">
        <v>921</v>
      </c>
      <c r="V197" s="397" t="s">
        <v>808</v>
      </c>
      <c r="W197" s="397" t="s">
        <v>916</v>
      </c>
      <c r="X197" s="397" t="s">
        <v>806</v>
      </c>
      <c r="Y197" s="307">
        <f t="array" ref="Y197">IFERROR(INDEX('EmiFact Road'!$G$4:$P$110,MATCH($V197&amp;$X197,'EmiFact Road'!$F$4:$F$110&amp;'EmiFact Road'!$D$4:$D$110,0),MATCH(Y$8,'EmiFact Road'!$G$2:$P$2,0)),0)</f>
        <v>22.99</v>
      </c>
      <c r="Z197" s="307">
        <f t="array" ref="Z197">IFERROR(INDEX('EmiFact Road'!$G$4:$P$110,MATCH($V197&amp;$X197,'EmiFact Road'!$F$4:$F$110&amp;'EmiFact Road'!$D$4:$D$110,0),MATCH(Z$8,'EmiFact Road'!$G$2:$P$2,0)),0)</f>
        <v>250.57</v>
      </c>
      <c r="AA197" s="307">
        <f t="array" ref="AA197">IFERROR(INDEX('EmiFact Road'!$G$4:$P$110,MATCH($V197&amp;$X197,'EmiFact Road'!$F$4:$F$110&amp;'EmiFact Road'!$D$4:$D$110,0),MATCH(AA$8,'EmiFact Road'!$G$2:$P$2,0)),0)</f>
        <v>24.94</v>
      </c>
      <c r="AB197" s="307">
        <f t="array" ref="AB197">IFERROR(INDEX('EmiFact Road'!$G$4:$P$110,MATCH($V197&amp;$X197,'EmiFact Road'!$F$4:$F$110&amp;'EmiFact Road'!$D$4:$D$110,0),MATCH(AB$8,'EmiFact Road'!$G$2:$P$2,0)),0)</f>
        <v>2.65</v>
      </c>
      <c r="AC197" s="307">
        <f t="array" ref="AC197">IFERROR(INDEX('EmiFact Road'!$G$4:$P$110,MATCH($V197&amp;$X197,'EmiFact Road'!$F$4:$F$110&amp;'EmiFact Road'!$D$4:$D$110,0),MATCH(AC$8,'EmiFact Road'!$G$2:$P$2,0)),0)</f>
        <v>229.89</v>
      </c>
      <c r="AD197" s="307">
        <f t="array" ref="AD197">IFERROR(INDEX('EmiFact Road'!$G$4:$P$110,MATCH($V197&amp;$X197,'EmiFact Road'!$F$4:$F$110&amp;'EmiFact Road'!$D$4:$D$110,0),MATCH(AD$8,'EmiFact Road'!$G$2:$P$2,0)),0)</f>
        <v>72</v>
      </c>
      <c r="AE197" s="307">
        <f t="array" ref="AE197">IFERROR(INDEX('EmiFact Road'!$G$4:$P$110,MATCH($V197&amp;$X197,'EmiFact Road'!$F$4:$F$110&amp;'EmiFact Road'!$D$4:$D$110,0),MATCH(AE$8,'EmiFact Road'!$G$2:$P$2,0)),0)</f>
        <v>2.2999999999999998</v>
      </c>
      <c r="AF197" s="307">
        <f t="array" ref="AF197">IFERROR(INDEX('EmiFact Road'!$G$4:$P$110,MATCH($V197&amp;$X197,'EmiFact Road'!$F$4:$F$110&amp;'EmiFact Road'!$D$4:$D$110,0),MATCH(AF$8,'EmiFact Road'!$G$2:$P$2,0)),0)</f>
        <v>0</v>
      </c>
      <c r="AG197" s="307">
        <f t="array" ref="AG197">IFERROR(INDEX('EmiFact Road'!$G$4:$P$110,MATCH($V197&amp;$X197,'EmiFact Road'!$F$4:$F$110&amp;'EmiFact Road'!$D$4:$D$110,0),MATCH(AG$8,'EmiFact Road'!$G$2:$P$2,0)),0)</f>
        <v>1.1599999999999999</v>
      </c>
      <c r="AH197" s="307">
        <f t="array" ref="AH197">IFERROR(INDEX('EmiFact Road'!$G$4:$P$110,MATCH($V197&amp;$X197,'EmiFact Road'!$F$4:$F$110&amp;'EmiFact Road'!$D$4:$D$110,0),MATCH(AH$8,'EmiFact Road'!$G$2:$P$2,0)),0)</f>
        <v>0</v>
      </c>
      <c r="AI197" s="307">
        <f t="array" ref="AI197">IFERROR(INDEX('EmiFact Road'!$G$4:$P$110,MATCH($V197&amp;$X197,'EmiFact Road'!$F$4:$F$110&amp;'EmiFact Road'!$D$4:$D$110,0),MATCH(AI$8,'EmiFact Road'!$G$2:$P$2,0)),0)</f>
        <v>0</v>
      </c>
      <c r="AJ197" s="307">
        <f t="array" ref="AJ197">IFERROR(INDEX('EmiFact Road'!$G$4:$P$110,MATCH($V197&amp;$X197,'EmiFact Road'!$F$4:$F$110&amp;'EmiFact Road'!$D$4:$D$110,0),MATCH(AJ$8,'EmiFact Road'!$G$2:$P$2,0)),0)</f>
        <v>0.56000000000000005</v>
      </c>
    </row>
    <row r="198" spans="19:37" ht="12.75" customHeight="1">
      <c r="S198" s="130" t="s">
        <v>927</v>
      </c>
      <c r="T198" s="307" t="s">
        <v>921</v>
      </c>
      <c r="V198" s="397" t="s">
        <v>282</v>
      </c>
      <c r="W198" s="397" t="s">
        <v>916</v>
      </c>
      <c r="X198" s="397" t="s">
        <v>809</v>
      </c>
      <c r="Y198" s="307">
        <f t="array" ref="Y198">IFERROR(INDEX('EmiFact Road'!$G$4:$P$110,MATCH($V198&amp;$X198,'EmiFact Road'!$F$4:$F$110&amp;'EmiFact Road'!$D$4:$D$110,0),MATCH(Y$8,'EmiFact Road'!$G$2:$P$2,0)),0)</f>
        <v>0.47</v>
      </c>
      <c r="Z198" s="307">
        <f t="array" ref="Z198">IFERROR(INDEX('EmiFact Road'!$G$4:$P$110,MATCH($V198&amp;$X198,'EmiFact Road'!$F$4:$F$110&amp;'EmiFact Road'!$D$4:$D$110,0),MATCH(Z$8,'EmiFact Road'!$G$2:$P$2,0)),0)</f>
        <v>516</v>
      </c>
      <c r="AA198" s="307">
        <f t="array" ref="AA198">IFERROR(INDEX('EmiFact Road'!$G$4:$P$110,MATCH($V198&amp;$X198,'EmiFact Road'!$F$4:$F$110&amp;'EmiFact Road'!$D$4:$D$110,0),MATCH(AA$8,'EmiFact Road'!$G$2:$P$2,0)),0)</f>
        <v>30.82</v>
      </c>
      <c r="AB198" s="307">
        <f t="array" ref="AB198">IFERROR(INDEX('EmiFact Road'!$G$4:$P$110,MATCH($V198&amp;$X198,'EmiFact Road'!$F$4:$F$110&amp;'EmiFact Road'!$D$4:$D$110,0),MATCH(AB$8,'EmiFact Road'!$G$2:$P$2,0)),0)</f>
        <v>1.18</v>
      </c>
      <c r="AC198" s="307">
        <f t="array" ref="AC198">IFERROR(INDEX('EmiFact Road'!$G$4:$P$110,MATCH($V198&amp;$X198,'EmiFact Road'!$F$4:$F$110&amp;'EmiFact Road'!$D$4:$D$110,0),MATCH(AC$8,'EmiFact Road'!$G$2:$P$2,0)),0)</f>
        <v>69</v>
      </c>
      <c r="AD198" s="307">
        <f t="array" ref="AD198">IFERROR(INDEX('EmiFact Road'!$G$4:$P$110,MATCH($V198&amp;$X198,'EmiFact Road'!$F$4:$F$110&amp;'EmiFact Road'!$D$4:$D$110,0),MATCH(AD$8,'EmiFact Road'!$G$2:$P$2,0)),0)</f>
        <v>74</v>
      </c>
      <c r="AE198" s="307">
        <f t="array" ref="AE198">IFERROR(INDEX('EmiFact Road'!$G$4:$P$110,MATCH($V198&amp;$X198,'EmiFact Road'!$F$4:$F$110&amp;'EmiFact Road'!$D$4:$D$110,0),MATCH(AE$8,'EmiFact Road'!$G$2:$P$2,0)),0)</f>
        <v>2.2400000000000002</v>
      </c>
      <c r="AF198" s="307">
        <f t="array" ref="AF198">IFERROR(INDEX('EmiFact Road'!$G$4:$P$110,MATCH($V198&amp;$X198,'EmiFact Road'!$F$4:$F$110&amp;'EmiFact Road'!$D$4:$D$110,0),MATCH(AF$8,'EmiFact Road'!$G$2:$P$2,0)),0)</f>
        <v>0.2</v>
      </c>
      <c r="AG198" s="307">
        <f t="array" ref="AG198">IFERROR(INDEX('EmiFact Road'!$G$4:$P$110,MATCH($V198&amp;$X198,'EmiFact Road'!$F$4:$F$110&amp;'EmiFact Road'!$D$4:$D$110,0),MATCH(AG$8,'EmiFact Road'!$G$2:$P$2,0)),0)</f>
        <v>8</v>
      </c>
      <c r="AH198" s="307">
        <f t="array" ref="AH198">IFERROR(INDEX('EmiFact Road'!$G$4:$P$110,MATCH($V198&amp;$X198,'EmiFact Road'!$F$4:$F$110&amp;'EmiFact Road'!$D$4:$D$110,0),MATCH(AH$8,'EmiFact Road'!$G$2:$P$2,0)),0)</f>
        <v>0</v>
      </c>
      <c r="AI198" s="307">
        <f t="array" ref="AI198">IFERROR(INDEX('EmiFact Road'!$G$4:$P$110,MATCH($V198&amp;$X198,'EmiFact Road'!$F$4:$F$110&amp;'EmiFact Road'!$D$4:$D$110,0),MATCH(AI$8,'EmiFact Road'!$G$2:$P$2,0)),0)</f>
        <v>0</v>
      </c>
      <c r="AJ198" s="307">
        <f t="array" ref="AJ198">IFERROR(INDEX('EmiFact Road'!$G$4:$P$110,MATCH($V198&amp;$X198,'EmiFact Road'!$F$4:$F$110&amp;'EmiFact Road'!$D$4:$D$110,0),MATCH(AJ$8,'EmiFact Road'!$G$2:$P$2,0)),0)</f>
        <v>5.2</v>
      </c>
    </row>
    <row r="199" spans="19:37" ht="12.75" customHeight="1">
      <c r="S199" s="130"/>
      <c r="T199" s="307" t="s">
        <v>921</v>
      </c>
      <c r="V199" s="397" t="s">
        <v>800</v>
      </c>
      <c r="W199" s="397" t="s">
        <v>916</v>
      </c>
      <c r="X199" s="397" t="s">
        <v>811</v>
      </c>
      <c r="Y199" s="307">
        <f t="array" ref="Y199">IFERROR(INDEX('EmiFact Road'!$G$4:$P$110,MATCH($V199&amp;$X199,'EmiFact Road'!$F$4:$F$110&amp;'EmiFact Road'!$D$4:$D$110,0),MATCH(Y$8,'EmiFact Road'!$G$2:$P$2,0)),0)</f>
        <v>0</v>
      </c>
      <c r="Z199" s="307">
        <f t="array" ref="Z199">IFERROR(INDEX('EmiFact Road'!$G$4:$P$110,MATCH($V199&amp;$X199,'EmiFact Road'!$F$4:$F$110&amp;'EmiFact Road'!$D$4:$D$110,0),MATCH(Z$8,'EmiFact Road'!$G$2:$P$2,0)),0)</f>
        <v>564.76</v>
      </c>
      <c r="AA199" s="307">
        <f t="array" ref="AA199">IFERROR(INDEX('EmiFact Road'!$G$4:$P$110,MATCH($V199&amp;$X199,'EmiFact Road'!$F$4:$F$110&amp;'EmiFact Road'!$D$4:$D$110,0),MATCH(AA$8,'EmiFact Road'!$G$2:$P$2,0)),0)</f>
        <v>424.78</v>
      </c>
      <c r="AB199" s="307">
        <f t="array" ref="AB199">IFERROR(INDEX('EmiFact Road'!$G$4:$P$110,MATCH($V199&amp;$X199,'EmiFact Road'!$F$4:$F$110&amp;'EmiFact Road'!$D$4:$D$110,0),MATCH(AB$8,'EmiFact Road'!$G$2:$P$2,0)),0)</f>
        <v>12.26</v>
      </c>
      <c r="AC199" s="307">
        <f t="array" ref="AC199">IFERROR(INDEX('EmiFact Road'!$G$4:$P$110,MATCH($V199&amp;$X199,'EmiFact Road'!$F$4:$F$110&amp;'EmiFact Road'!$D$4:$D$110,0),MATCH(AC$8,'EmiFact Road'!$G$2:$P$2,0)),0)</f>
        <v>7060.69</v>
      </c>
      <c r="AD199" s="307">
        <f t="array" ref="AD199">IFERROR(INDEX('EmiFact Road'!$G$4:$P$110,MATCH($V199&amp;$X199,'EmiFact Road'!$F$4:$F$110&amp;'EmiFact Road'!$D$4:$D$110,0),MATCH(AD$8,'EmiFact Road'!$G$2:$P$2,0)),0)</f>
        <v>0</v>
      </c>
      <c r="AE199" s="307">
        <f t="array" ref="AE199">IFERROR(INDEX('EmiFact Road'!$G$4:$P$110,MATCH($V199&amp;$X199,'EmiFact Road'!$F$4:$F$110&amp;'EmiFact Road'!$D$4:$D$110,0),MATCH(AE$8,'EmiFact Road'!$G$2:$P$2,0)),0)</f>
        <v>1.61</v>
      </c>
      <c r="AF199" s="307">
        <f t="array" ref="AF199">IFERROR(INDEX('EmiFact Road'!$G$4:$P$110,MATCH($V199&amp;$X199,'EmiFact Road'!$F$4:$F$110&amp;'EmiFact Road'!$D$4:$D$110,0),MATCH(AF$8,'EmiFact Road'!$G$2:$P$2,0)),0)</f>
        <v>0.11</v>
      </c>
      <c r="AG199" s="307">
        <f t="array" ref="AG199">IFERROR(INDEX('EmiFact Road'!$G$4:$P$110,MATCH($V199&amp;$X199,'EmiFact Road'!$F$4:$F$110&amp;'EmiFact Road'!$D$4:$D$110,0),MATCH(AG$8,'EmiFact Road'!$G$2:$P$2,0)),0)</f>
        <v>4.29</v>
      </c>
      <c r="AH199" s="307">
        <f t="array" ref="AH199">IFERROR(INDEX('EmiFact Road'!$G$4:$P$110,MATCH($V199&amp;$X199,'EmiFact Road'!$F$4:$F$110&amp;'EmiFact Road'!$D$4:$D$110,0),MATCH(AH$8,'EmiFact Road'!$G$2:$P$2,0)),0)</f>
        <v>0</v>
      </c>
      <c r="AI199" s="307">
        <f t="array" ref="AI199">IFERROR(INDEX('EmiFact Road'!$G$4:$P$110,MATCH($V199&amp;$X199,'EmiFact Road'!$F$4:$F$110&amp;'EmiFact Road'!$D$4:$D$110,0),MATCH(AI$8,'EmiFact Road'!$G$2:$P$2,0)),0)</f>
        <v>0</v>
      </c>
      <c r="AJ199" s="307">
        <f t="array" ref="AJ199">IFERROR(INDEX('EmiFact Road'!$G$4:$P$110,MATCH($V199&amp;$X199,'EmiFact Road'!$F$4:$F$110&amp;'EmiFact Road'!$D$4:$D$110,0),MATCH(AJ$8,'EmiFact Road'!$G$2:$P$2,0)),0)</f>
        <v>0.21</v>
      </c>
    </row>
    <row r="200" spans="19:37" ht="12.75" customHeight="1">
      <c r="S200" s="130"/>
      <c r="T200" s="307" t="s">
        <v>921</v>
      </c>
      <c r="V200" s="397" t="s">
        <v>282</v>
      </c>
      <c r="W200" s="397" t="s">
        <v>916</v>
      </c>
      <c r="X200" s="397" t="s">
        <v>811</v>
      </c>
      <c r="Y200" s="307">
        <f t="array" ref="Y200">IFERROR(INDEX('EmiFact Road'!$G$4:$P$110,MATCH($V200&amp;$X200,'EmiFact Road'!$F$4:$F$110&amp;'EmiFact Road'!$D$4:$D$110,0),MATCH(Y$8,'EmiFact Road'!$G$2:$P$2,0)),0)</f>
        <v>46.84</v>
      </c>
      <c r="Z200" s="307">
        <f t="array" ref="Z200">IFERROR(INDEX('EmiFact Road'!$G$4:$P$110,MATCH($V200&amp;$X200,'EmiFact Road'!$F$4:$F$110&amp;'EmiFact Road'!$D$4:$D$110,0),MATCH(Z$8,'EmiFact Road'!$G$2:$P$2,0)),0)</f>
        <v>654.80999999999995</v>
      </c>
      <c r="AA200" s="307">
        <f t="array" ref="AA200">IFERROR(INDEX('EmiFact Road'!$G$4:$P$110,MATCH($V200&amp;$X200,'EmiFact Road'!$F$4:$F$110&amp;'EmiFact Road'!$D$4:$D$110,0),MATCH(AA$8,'EmiFact Road'!$G$2:$P$2,0)),0)</f>
        <v>113.13</v>
      </c>
      <c r="AB200" s="307">
        <f t="array" ref="AB200">IFERROR(INDEX('EmiFact Road'!$G$4:$P$110,MATCH($V200&amp;$X200,'EmiFact Road'!$F$4:$F$110&amp;'EmiFact Road'!$D$4:$D$110,0),MATCH(AB$8,'EmiFact Road'!$G$2:$P$2,0)),0)</f>
        <v>2.78</v>
      </c>
      <c r="AC200" s="307">
        <f t="array" ref="AC200">IFERROR(INDEX('EmiFact Road'!$G$4:$P$110,MATCH($V200&amp;$X200,'EmiFact Road'!$F$4:$F$110&amp;'EmiFact Road'!$D$4:$D$110,0),MATCH(AC$8,'EmiFact Road'!$G$2:$P$2,0)),0)</f>
        <v>354.39</v>
      </c>
      <c r="AD200" s="307">
        <f t="array" ref="AD200">IFERROR(INDEX('EmiFact Road'!$G$4:$P$110,MATCH($V200&amp;$X200,'EmiFact Road'!$F$4:$F$110&amp;'EmiFact Road'!$D$4:$D$110,0),MATCH(AD$8,'EmiFact Road'!$G$2:$P$2,0)),0)</f>
        <v>74</v>
      </c>
      <c r="AE200" s="307">
        <f t="array" ref="AE200">IFERROR(INDEX('EmiFact Road'!$G$4:$P$110,MATCH($V200&amp;$X200,'EmiFact Road'!$F$4:$F$110&amp;'EmiFact Road'!$D$4:$D$110,0),MATCH(AE$8,'EmiFact Road'!$G$2:$P$2,0)),0)</f>
        <v>2.97</v>
      </c>
      <c r="AF200" s="307">
        <f t="array" ref="AF200">IFERROR(INDEX('EmiFact Road'!$G$4:$P$110,MATCH($V200&amp;$X200,'EmiFact Road'!$F$4:$F$110&amp;'EmiFact Road'!$D$4:$D$110,0),MATCH(AF$8,'EmiFact Road'!$G$2:$P$2,0)),0)</f>
        <v>0.17</v>
      </c>
      <c r="AG200" s="307">
        <f t="array" ref="AG200">IFERROR(INDEX('EmiFact Road'!$G$4:$P$110,MATCH($V200&amp;$X200,'EmiFact Road'!$F$4:$F$110&amp;'EmiFact Road'!$D$4:$D$110,0),MATCH(AG$8,'EmiFact Road'!$G$2:$P$2,0)),0)</f>
        <v>66.2</v>
      </c>
      <c r="AH200" s="307">
        <f t="array" ref="AH200">IFERROR(INDEX('EmiFact Road'!$G$4:$P$110,MATCH($V200&amp;$X200,'EmiFact Road'!$F$4:$F$110&amp;'EmiFact Road'!$D$4:$D$110,0),MATCH(AH$8,'EmiFact Road'!$G$2:$P$2,0)),0)</f>
        <v>0</v>
      </c>
      <c r="AI200" s="307">
        <f t="array" ref="AI200">IFERROR(INDEX('EmiFact Road'!$G$4:$P$110,MATCH($V200&amp;$X200,'EmiFact Road'!$F$4:$F$110&amp;'EmiFact Road'!$D$4:$D$110,0),MATCH(AI$8,'EmiFact Road'!$G$2:$P$2,0)),0)</f>
        <v>0</v>
      </c>
      <c r="AJ200" s="307">
        <f t="array" ref="AJ200">IFERROR(INDEX('EmiFact Road'!$G$4:$P$110,MATCH($V200&amp;$X200,'EmiFact Road'!$F$4:$F$110&amp;'EmiFact Road'!$D$4:$D$110,0),MATCH(AJ$8,'EmiFact Road'!$G$2:$P$2,0)),0)</f>
        <v>24.49</v>
      </c>
    </row>
    <row r="201" spans="19:37" ht="12.75" customHeight="1">
      <c r="S201" s="130"/>
      <c r="T201" s="307" t="s">
        <v>921</v>
      </c>
      <c r="V201" s="397" t="s">
        <v>798</v>
      </c>
      <c r="W201" s="397" t="s">
        <v>916</v>
      </c>
      <c r="X201" s="397" t="s">
        <v>811</v>
      </c>
      <c r="Y201" s="307">
        <f t="array" ref="Y201">IFERROR(INDEX('EmiFact Road'!$G$4:$P$110,MATCH($V201&amp;$X201,'EmiFact Road'!$F$4:$F$110&amp;'EmiFact Road'!$D$4:$D$110,0),MATCH(Y$8,'EmiFact Road'!$G$2:$P$2,0)),0)</f>
        <v>0.46</v>
      </c>
      <c r="Z201" s="307">
        <f t="array" ref="Z201">IFERROR(INDEX('EmiFact Road'!$G$4:$P$110,MATCH($V201&amp;$X201,'EmiFact Road'!$F$4:$F$110&amp;'EmiFact Road'!$D$4:$D$110,0),MATCH(Z$8,'EmiFact Road'!$G$2:$P$2,0)),0)</f>
        <v>564.76</v>
      </c>
      <c r="AA201" s="307">
        <f t="array" ref="AA201">IFERROR(INDEX('EmiFact Road'!$G$4:$P$110,MATCH($V201&amp;$X201,'EmiFact Road'!$F$4:$F$110&amp;'EmiFact Road'!$D$4:$D$110,0),MATCH(AA$8,'EmiFact Road'!$G$2:$P$2,0)),0)</f>
        <v>424.78</v>
      </c>
      <c r="AB201" s="307">
        <f t="array" ref="AB201">IFERROR(INDEX('EmiFact Road'!$G$4:$P$110,MATCH($V201&amp;$X201,'EmiFact Road'!$F$4:$F$110&amp;'EmiFact Road'!$D$4:$D$110,0),MATCH(AB$8,'EmiFact Road'!$G$2:$P$2,0)),0)</f>
        <v>12.26</v>
      </c>
      <c r="AC201" s="307">
        <f t="array" ref="AC201">IFERROR(INDEX('EmiFact Road'!$G$4:$P$110,MATCH($V201&amp;$X201,'EmiFact Road'!$F$4:$F$110&amp;'EmiFact Road'!$D$4:$D$110,0),MATCH(AC$8,'EmiFact Road'!$G$2:$P$2,0)),0)</f>
        <v>7060.69</v>
      </c>
      <c r="AD201" s="307">
        <f t="array" ref="AD201">IFERROR(INDEX('EmiFact Road'!$G$4:$P$110,MATCH($V201&amp;$X201,'EmiFact Road'!$F$4:$F$110&amp;'EmiFact Road'!$D$4:$D$110,0),MATCH(AD$8,'EmiFact Road'!$G$2:$P$2,0)),0)</f>
        <v>73</v>
      </c>
      <c r="AE201" s="307">
        <f t="array" ref="AE201">IFERROR(INDEX('EmiFact Road'!$G$4:$P$110,MATCH($V201&amp;$X201,'EmiFact Road'!$F$4:$F$110&amp;'EmiFact Road'!$D$4:$D$110,0),MATCH(AE$8,'EmiFact Road'!$G$2:$P$2,0)),0)</f>
        <v>1.61</v>
      </c>
      <c r="AF201" s="307">
        <f t="array" ref="AF201">IFERROR(INDEX('EmiFact Road'!$G$4:$P$110,MATCH($V201&amp;$X201,'EmiFact Road'!$F$4:$F$110&amp;'EmiFact Road'!$D$4:$D$110,0),MATCH(AF$8,'EmiFact Road'!$G$2:$P$2,0)),0)</f>
        <v>0.11</v>
      </c>
      <c r="AG201" s="307">
        <f t="array" ref="AG201">IFERROR(INDEX('EmiFact Road'!$G$4:$P$110,MATCH($V201&amp;$X201,'EmiFact Road'!$F$4:$F$110&amp;'EmiFact Road'!$D$4:$D$110,0),MATCH(AG$8,'EmiFact Road'!$G$2:$P$2,0)),0)</f>
        <v>4.29</v>
      </c>
      <c r="AH201" s="307">
        <f t="array" ref="AH201">IFERROR(INDEX('EmiFact Road'!$G$4:$P$110,MATCH($V201&amp;$X201,'EmiFact Road'!$F$4:$F$110&amp;'EmiFact Road'!$D$4:$D$110,0),MATCH(AH$8,'EmiFact Road'!$G$2:$P$2,0)),0)</f>
        <v>0</v>
      </c>
      <c r="AI201" s="307">
        <f t="array" ref="AI201">IFERROR(INDEX('EmiFact Road'!$G$4:$P$110,MATCH($V201&amp;$X201,'EmiFact Road'!$F$4:$F$110&amp;'EmiFact Road'!$D$4:$D$110,0),MATCH(AI$8,'EmiFact Road'!$G$2:$P$2,0)),0)</f>
        <v>0</v>
      </c>
      <c r="AJ201" s="307">
        <f t="array" ref="AJ201">IFERROR(INDEX('EmiFact Road'!$G$4:$P$110,MATCH($V201&amp;$X201,'EmiFact Road'!$F$4:$F$110&amp;'EmiFact Road'!$D$4:$D$110,0),MATCH(AJ$8,'EmiFact Road'!$G$2:$P$2,0)),0)</f>
        <v>0.21</v>
      </c>
    </row>
    <row r="202" spans="19:37" ht="12.75" customHeight="1">
      <c r="S202" s="130" t="s">
        <v>930</v>
      </c>
      <c r="T202" s="307" t="s">
        <v>921</v>
      </c>
      <c r="V202" s="397" t="s">
        <v>282</v>
      </c>
      <c r="W202" s="397" t="s">
        <v>916</v>
      </c>
      <c r="X202" s="397" t="s">
        <v>812</v>
      </c>
      <c r="Y202" s="307">
        <f t="array" ref="Y202">IFERROR(INDEX('EmiFact Road'!$G$4:$P$110,MATCH($V202&amp;$X202,'EmiFact Road'!$F$4:$F$110&amp;'EmiFact Road'!$D$4:$D$110,0),MATCH(Y$8,'EmiFact Road'!$G$2:$P$2,0)),0)</f>
        <v>39.700000000000003</v>
      </c>
      <c r="Z202" s="307">
        <f t="array" ref="Z202">IFERROR(INDEX('EmiFact Road'!$G$4:$P$110,MATCH($V202&amp;$X202,'EmiFact Road'!$F$4:$F$110&amp;'EmiFact Road'!$D$4:$D$110,0),MATCH(Z$8,'EmiFact Road'!$G$2:$P$2,0)),0)</f>
        <v>1363.08</v>
      </c>
      <c r="AA202" s="307">
        <f t="array" ref="AA202">IFERROR(INDEX('EmiFact Road'!$G$4:$P$110,MATCH($V202&amp;$X202,'EmiFact Road'!$F$4:$F$110&amp;'EmiFact Road'!$D$4:$D$110,0),MATCH(AA$8,'EmiFact Road'!$G$2:$P$2,0)),0)</f>
        <v>59.13</v>
      </c>
      <c r="AB202" s="307">
        <f t="array" ref="AB202">IFERROR(INDEX('EmiFact Road'!$G$4:$P$110,MATCH($V202&amp;$X202,'EmiFact Road'!$F$4:$F$110&amp;'EmiFact Road'!$D$4:$D$110,0),MATCH(AB$8,'EmiFact Road'!$G$2:$P$2,0)),0)</f>
        <v>1.83</v>
      </c>
      <c r="AC202" s="307">
        <f t="array" ref="AC202">IFERROR(INDEX('EmiFact Road'!$G$4:$P$110,MATCH($V202&amp;$X202,'EmiFact Road'!$F$4:$F$110&amp;'EmiFact Road'!$D$4:$D$110,0),MATCH(AC$8,'EmiFact Road'!$G$2:$P$2,0)),0)</f>
        <v>143.85</v>
      </c>
      <c r="AD202" s="307">
        <f t="array" ref="AD202">IFERROR(INDEX('EmiFact Road'!$G$4:$P$110,MATCH($V202&amp;$X202,'EmiFact Road'!$F$4:$F$110&amp;'EmiFact Road'!$D$4:$D$110,0),MATCH(AD$8,'EmiFact Road'!$G$2:$P$2,0)),0)</f>
        <v>74</v>
      </c>
      <c r="AE202" s="307">
        <f t="array" ref="AE202">IFERROR(INDEX('EmiFact Road'!$G$4:$P$110,MATCH($V202&amp;$X202,'EmiFact Road'!$F$4:$F$110&amp;'EmiFact Road'!$D$4:$D$110,0),MATCH(AE$8,'EmiFact Road'!$G$2:$P$2,0)),0)</f>
        <v>1.87</v>
      </c>
      <c r="AF202" s="307">
        <f t="array" ref="AF202">IFERROR(INDEX('EmiFact Road'!$G$4:$P$110,MATCH($V202&amp;$X202,'EmiFact Road'!$F$4:$F$110&amp;'EmiFact Road'!$D$4:$D$110,0),MATCH(AF$8,'EmiFact Road'!$G$2:$P$2,0)),0)</f>
        <v>0</v>
      </c>
      <c r="AG202" s="307">
        <f t="array" ref="AG202">IFERROR(INDEX('EmiFact Road'!$G$4:$P$110,MATCH($V202&amp;$X202,'EmiFact Road'!$F$4:$F$110&amp;'EmiFact Road'!$D$4:$D$110,0),MATCH(AG$8,'EmiFact Road'!$G$2:$P$2,0)),0)</f>
        <v>21.92</v>
      </c>
      <c r="AH202" s="307">
        <f t="array" ref="AH202">IFERROR(INDEX('EmiFact Road'!$G$4:$P$110,MATCH($V202&amp;$X202,'EmiFact Road'!$F$4:$F$110&amp;'EmiFact Road'!$D$4:$D$110,0),MATCH(AH$8,'EmiFact Road'!$G$2:$P$2,0)),0)</f>
        <v>0</v>
      </c>
      <c r="AI202" s="307">
        <f t="array" ref="AI202">IFERROR(INDEX('EmiFact Road'!$G$4:$P$110,MATCH($V202&amp;$X202,'EmiFact Road'!$F$4:$F$110&amp;'EmiFact Road'!$D$4:$D$110,0),MATCH(AI$8,'EmiFact Road'!$G$2:$P$2,0)),0)</f>
        <v>0</v>
      </c>
      <c r="AJ202" s="307">
        <f t="array" ref="AJ202">IFERROR(INDEX('EmiFact Road'!$G$4:$P$110,MATCH($V202&amp;$X202,'EmiFact Road'!$F$4:$F$110&amp;'EmiFact Road'!$D$4:$D$110,0),MATCH(AJ$8,'EmiFact Road'!$G$2:$P$2,0)),0)</f>
        <v>2.99</v>
      </c>
    </row>
    <row r="203" spans="19:37" ht="12.75" customHeight="1">
      <c r="S203" s="130" t="s">
        <v>930</v>
      </c>
      <c r="T203" s="307" t="s">
        <v>921</v>
      </c>
      <c r="V203" s="397" t="s">
        <v>813</v>
      </c>
      <c r="W203" s="397" t="s">
        <v>916</v>
      </c>
      <c r="X203" s="397" t="s">
        <v>812</v>
      </c>
      <c r="Y203" s="307">
        <f t="array" ref="Y203">IFERROR(INDEX('EmiFact Road'!$G$4:$P$110,MATCH($V203&amp;$X203,'EmiFact Road'!$F$4:$F$110&amp;'EmiFact Road'!$D$4:$D$110,0),MATCH(Y$8,'EmiFact Road'!$G$2:$P$2,0)),0)</f>
        <v>0</v>
      </c>
      <c r="Z203" s="307">
        <f t="array" ref="Z203">IFERROR(INDEX('EmiFact Road'!$G$4:$P$110,MATCH($V203&amp;$X203,'EmiFact Road'!$F$4:$F$110&amp;'EmiFact Road'!$D$4:$D$110,0),MATCH(Z$8,'EmiFact Road'!$G$2:$P$2,0)),0)</f>
        <v>161.63</v>
      </c>
      <c r="AA203" s="307">
        <f t="array" ref="AA203">IFERROR(INDEX('EmiFact Road'!$G$4:$P$110,MATCH($V203&amp;$X203,'EmiFact Road'!$F$4:$F$110&amp;'EmiFact Road'!$D$4:$D$110,0),MATCH(AA$8,'EmiFact Road'!$G$2:$P$2,0)),0)</f>
        <v>92.45</v>
      </c>
      <c r="AB203" s="307">
        <f t="array" ref="AB203">IFERROR(INDEX('EmiFact Road'!$G$4:$P$110,MATCH($V203&amp;$X203,'EmiFact Road'!$F$4:$F$110&amp;'EmiFact Road'!$D$4:$D$110,0),MATCH(AB$8,'EmiFact Road'!$G$2:$P$2,0)),0)</f>
        <v>263.14</v>
      </c>
      <c r="AC203" s="307">
        <f t="array" ref="AC203">IFERROR(INDEX('EmiFact Road'!$G$4:$P$110,MATCH($V203&amp;$X203,'EmiFact Road'!$F$4:$F$110&amp;'EmiFact Road'!$D$4:$D$110,0),MATCH(AC$8,'EmiFact Road'!$G$2:$P$2,0)),0)</f>
        <v>269.39</v>
      </c>
      <c r="AD203" s="307">
        <f t="array" ref="AD203">IFERROR(INDEX('EmiFact Road'!$G$4:$P$110,MATCH($V203&amp;$X203,'EmiFact Road'!$F$4:$F$110&amp;'EmiFact Road'!$D$4:$D$110,0),MATCH(AD$8,'EmiFact Road'!$G$2:$P$2,0)),0)</f>
        <v>56.8</v>
      </c>
      <c r="AE203" s="307">
        <f t="array" ref="AE203">IFERROR(INDEX('EmiFact Road'!$G$4:$P$110,MATCH($V203&amp;$X203,'EmiFact Road'!$F$4:$F$110&amp;'EmiFact Road'!$D$4:$D$110,0),MATCH(AE$8,'EmiFact Road'!$G$2:$P$2,0)),0)</f>
        <v>0</v>
      </c>
      <c r="AF203" s="307">
        <f t="array" ref="AF203">IFERROR(INDEX('EmiFact Road'!$G$4:$P$110,MATCH($V203&amp;$X203,'EmiFact Road'!$F$4:$F$110&amp;'EmiFact Road'!$D$4:$D$110,0),MATCH(AF$8,'EmiFact Road'!$G$2:$P$2,0)),0)</f>
        <v>0</v>
      </c>
      <c r="AG203" s="307">
        <f t="array" ref="AG203">IFERROR(INDEX('EmiFact Road'!$G$4:$P$110,MATCH($V203&amp;$X203,'EmiFact Road'!$F$4:$F$110&amp;'EmiFact Road'!$D$4:$D$110,0),MATCH(AG$8,'EmiFact Road'!$G$2:$P$2,0)),0)</f>
        <v>8.51</v>
      </c>
      <c r="AH203" s="307">
        <f t="array" ref="AH203">IFERROR(INDEX('EmiFact Road'!$G$4:$P$110,MATCH($V203&amp;$X203,'EmiFact Road'!$F$4:$F$110&amp;'EmiFact Road'!$D$4:$D$110,0),MATCH(AH$8,'EmiFact Road'!$G$2:$P$2,0)),0)</f>
        <v>0</v>
      </c>
      <c r="AI203" s="307">
        <f t="array" ref="AI203">IFERROR(INDEX('EmiFact Road'!$G$4:$P$110,MATCH($V203&amp;$X203,'EmiFact Road'!$F$4:$F$110&amp;'EmiFact Road'!$D$4:$D$110,0),MATCH(AI$8,'EmiFact Road'!$G$2:$P$2,0)),0)</f>
        <v>0</v>
      </c>
      <c r="AJ203" s="307">
        <f t="array" ref="AJ203">IFERROR(INDEX('EmiFact Road'!$G$4:$P$110,MATCH($V203&amp;$X203,'EmiFact Road'!$F$4:$F$110&amp;'EmiFact Road'!$D$4:$D$110,0),MATCH(AJ$8,'EmiFact Road'!$G$2:$P$2,0)),0)</f>
        <v>0.22</v>
      </c>
    </row>
    <row r="204" spans="19:37" ht="12.75" customHeight="1">
      <c r="S204" s="130" t="s">
        <v>930</v>
      </c>
      <c r="T204" s="307" t="s">
        <v>921</v>
      </c>
      <c r="V204" s="397" t="s">
        <v>814</v>
      </c>
      <c r="W204" s="397" t="s">
        <v>916</v>
      </c>
      <c r="X204" s="397" t="s">
        <v>812</v>
      </c>
      <c r="Y204" s="307">
        <f t="array" ref="Y204">IFERROR(INDEX('EmiFact Road'!$G$4:$P$110,MATCH($V204&amp;$X204,'EmiFact Road'!$F$4:$F$110&amp;'EmiFact Road'!$D$4:$D$110,0),MATCH(Y$8,'EmiFact Road'!$G$2:$P$2,0)),0)</f>
        <v>48.9</v>
      </c>
      <c r="Z204" s="307">
        <f t="array" ref="Z204">IFERROR(INDEX('EmiFact Road'!$G$4:$P$110,MATCH($V204&amp;$X204,'EmiFact Road'!$F$4:$F$110&amp;'EmiFact Road'!$D$4:$D$110,0),MATCH(Z$8,'EmiFact Road'!$G$2:$P$2,0)),0)</f>
        <v>1814.86</v>
      </c>
      <c r="AA204" s="307">
        <f t="array" ref="AA204">IFERROR(INDEX('EmiFact Road'!$G$4:$P$110,MATCH($V204&amp;$X204,'EmiFact Road'!$F$4:$F$110&amp;'EmiFact Road'!$D$4:$D$110,0),MATCH(AA$8,'EmiFact Road'!$G$2:$P$2,0)),0)</f>
        <v>64</v>
      </c>
      <c r="AB204" s="307">
        <f t="array" ref="AB204">IFERROR(INDEX('EmiFact Road'!$G$4:$P$110,MATCH($V204&amp;$X204,'EmiFact Road'!$F$4:$F$110&amp;'EmiFact Road'!$D$4:$D$110,0),MATCH(AB$8,'EmiFact Road'!$G$2:$P$2,0)),0)</f>
        <v>1.98</v>
      </c>
      <c r="AC204" s="307">
        <f t="array" ref="AC204">IFERROR(INDEX('EmiFact Road'!$G$4:$P$110,MATCH($V204&amp;$X204,'EmiFact Road'!$F$4:$F$110&amp;'EmiFact Road'!$D$4:$D$110,0),MATCH(AC$8,'EmiFact Road'!$G$2:$P$2,0)),0)</f>
        <v>202.92</v>
      </c>
      <c r="AD204" s="307">
        <f t="array" ref="AD204">IFERROR(INDEX('EmiFact Road'!$G$4:$P$110,MATCH($V204&amp;$X204,'EmiFact Road'!$F$4:$F$110&amp;'EmiFact Road'!$D$4:$D$110,0),MATCH(AD$8,'EmiFact Road'!$G$2:$P$2,0)),0)</f>
        <v>78</v>
      </c>
      <c r="AE204" s="307">
        <f t="array" ref="AE204">IFERROR(INDEX('EmiFact Road'!$G$4:$P$110,MATCH($V204&amp;$X204,'EmiFact Road'!$F$4:$F$110&amp;'EmiFact Road'!$D$4:$D$110,0),MATCH(AE$8,'EmiFact Road'!$G$2:$P$2,0)),0)</f>
        <v>1.95</v>
      </c>
      <c r="AF204" s="307">
        <f t="array" ref="AF204">IFERROR(INDEX('EmiFact Road'!$G$4:$P$110,MATCH($V204&amp;$X204,'EmiFact Road'!$F$4:$F$110&amp;'EmiFact Road'!$D$4:$D$110,0),MATCH(AF$8,'EmiFact Road'!$G$2:$P$2,0)),0)</f>
        <v>0</v>
      </c>
      <c r="AG204" s="307">
        <f t="array" ref="AG204">IFERROR(INDEX('EmiFact Road'!$G$4:$P$110,MATCH($V204&amp;$X204,'EmiFact Road'!$F$4:$F$110&amp;'EmiFact Road'!$D$4:$D$110,0),MATCH(AG$8,'EmiFact Road'!$G$2:$P$2,0)),0)</f>
        <v>87.83</v>
      </c>
      <c r="AH204" s="307">
        <f t="array" ref="AH204">IFERROR(INDEX('EmiFact Road'!$G$4:$P$110,MATCH($V204&amp;$X204,'EmiFact Road'!$F$4:$F$110&amp;'EmiFact Road'!$D$4:$D$110,0),MATCH(AH$8,'EmiFact Road'!$G$2:$P$2,0)),0)</f>
        <v>0</v>
      </c>
      <c r="AI204" s="307">
        <f t="array" ref="AI204">IFERROR(INDEX('EmiFact Road'!$G$4:$P$110,MATCH($V204&amp;$X204,'EmiFact Road'!$F$4:$F$110&amp;'EmiFact Road'!$D$4:$D$110,0),MATCH(AI$8,'EmiFact Road'!$G$2:$P$2,0)),0)</f>
        <v>0</v>
      </c>
      <c r="AJ204" s="307">
        <f t="array" ref="AJ204">IFERROR(INDEX('EmiFact Road'!$G$4:$P$110,MATCH($V204&amp;$X204,'EmiFact Road'!$F$4:$F$110&amp;'EmiFact Road'!$D$4:$D$110,0),MATCH(AJ$8,'EmiFact Road'!$G$2:$P$2,0)),0)</f>
        <v>5.17</v>
      </c>
    </row>
    <row r="205" spans="19:37" ht="12.75" customHeight="1">
      <c r="S205" s="130" t="s">
        <v>928</v>
      </c>
      <c r="T205" s="307" t="s">
        <v>921</v>
      </c>
      <c r="V205" s="397" t="s">
        <v>282</v>
      </c>
      <c r="W205" s="397" t="s">
        <v>916</v>
      </c>
      <c r="X205" s="397" t="s">
        <v>815</v>
      </c>
      <c r="Y205" s="307">
        <f t="array" ref="Y205">IFERROR(INDEX('EmiFact Road'!$G$4:$P$110,MATCH($V205&amp;$X205,'EmiFact Road'!$F$4:$F$110&amp;'EmiFact Road'!$D$4:$D$110,0),MATCH(Y$8,'EmiFact Road'!$G$2:$P$2,0)),0)</f>
        <v>46.84</v>
      </c>
      <c r="Z205" s="307">
        <f t="array" ref="Z205">IFERROR(INDEX('EmiFact Road'!$G$4:$P$110,MATCH($V205&amp;$X205,'EmiFact Road'!$F$4:$F$110&amp;'EmiFact Road'!$D$4:$D$110,0),MATCH(Z$8,'EmiFact Road'!$G$2:$P$2,0)),0)</f>
        <v>1220.92</v>
      </c>
      <c r="AA205" s="307">
        <f t="array" ref="AA205">IFERROR(INDEX('EmiFact Road'!$G$4:$P$110,MATCH($V205&amp;$X205,'EmiFact Road'!$F$4:$F$110&amp;'EmiFact Road'!$D$4:$D$110,0),MATCH(AA$8,'EmiFact Road'!$G$2:$P$2,0)),0)</f>
        <v>58.94</v>
      </c>
      <c r="AB205" s="307">
        <f t="array" ref="AB205">IFERROR(INDEX('EmiFact Road'!$G$4:$P$110,MATCH($V205&amp;$X205,'EmiFact Road'!$F$4:$F$110&amp;'EmiFact Road'!$D$4:$D$110,0),MATCH(AB$8,'EmiFact Road'!$G$2:$P$2,0)),0)</f>
        <v>1.82</v>
      </c>
      <c r="AC205" s="307">
        <f t="array" ref="AC205">IFERROR(INDEX('EmiFact Road'!$G$4:$P$110,MATCH($V205&amp;$X205,'EmiFact Road'!$F$4:$F$110&amp;'EmiFact Road'!$D$4:$D$110,0),MATCH(AC$8,'EmiFact Road'!$G$2:$P$2,0)),0)</f>
        <v>161.86000000000001</v>
      </c>
      <c r="AD205" s="307">
        <f t="array" ref="AD205">IFERROR(INDEX('EmiFact Road'!$G$4:$P$110,MATCH($V205&amp;$X205,'EmiFact Road'!$F$4:$F$110&amp;'EmiFact Road'!$D$4:$D$110,0),MATCH(AD$8,'EmiFact Road'!$G$2:$P$2,0)),0)</f>
        <v>74</v>
      </c>
      <c r="AE205" s="307">
        <f t="array" ref="AE205">IFERROR(INDEX('EmiFact Road'!$G$4:$P$110,MATCH($V205&amp;$X205,'EmiFact Road'!$F$4:$F$110&amp;'EmiFact Road'!$D$4:$D$110,0),MATCH(AE$8,'EmiFact Road'!$G$2:$P$2,0)),0)</f>
        <v>1.87</v>
      </c>
      <c r="AF205" s="307">
        <f t="array" ref="AF205">IFERROR(INDEX('EmiFact Road'!$G$4:$P$110,MATCH($V205&amp;$X205,'EmiFact Road'!$F$4:$F$110&amp;'EmiFact Road'!$D$4:$D$110,0),MATCH(AF$8,'EmiFact Road'!$G$2:$P$2,0)),0)</f>
        <v>0</v>
      </c>
      <c r="AG205" s="307">
        <f t="array" ref="AG205">IFERROR(INDEX('EmiFact Road'!$G$4:$P$110,MATCH($V205&amp;$X205,'EmiFact Road'!$F$4:$F$110&amp;'EmiFact Road'!$D$4:$D$110,0),MATCH(AG$8,'EmiFact Road'!$G$2:$P$2,0)),0)</f>
        <v>22.79</v>
      </c>
      <c r="AH205" s="307">
        <f t="array" ref="AH205">IFERROR(INDEX('EmiFact Road'!$G$4:$P$110,MATCH($V205&amp;$X205,'EmiFact Road'!$F$4:$F$110&amp;'EmiFact Road'!$D$4:$D$110,0),MATCH(AH$8,'EmiFact Road'!$G$2:$P$2,0)),0)</f>
        <v>0</v>
      </c>
      <c r="AI205" s="307">
        <f t="array" ref="AI205">IFERROR(INDEX('EmiFact Road'!$G$4:$P$110,MATCH($V205&amp;$X205,'EmiFact Road'!$F$4:$F$110&amp;'EmiFact Road'!$D$4:$D$110,0),MATCH(AI$8,'EmiFact Road'!$G$2:$P$2,0)),0)</f>
        <v>0</v>
      </c>
      <c r="AJ205" s="307">
        <f t="array" ref="AJ205">IFERROR(INDEX('EmiFact Road'!$G$4:$P$110,MATCH($V205&amp;$X205,'EmiFact Road'!$F$4:$F$110&amp;'EmiFact Road'!$D$4:$D$110,0),MATCH(AJ$8,'EmiFact Road'!$G$2:$P$2,0)),0)</f>
        <v>4.0599999999999996</v>
      </c>
    </row>
    <row r="206" spans="19:37" ht="12.75" customHeight="1">
      <c r="S206" s="130" t="s">
        <v>929</v>
      </c>
      <c r="T206" s="307" t="s">
        <v>921</v>
      </c>
      <c r="V206" s="397" t="s">
        <v>282</v>
      </c>
      <c r="W206" s="397" t="s">
        <v>916</v>
      </c>
      <c r="X206" s="397" t="s">
        <v>816</v>
      </c>
      <c r="Y206" s="307">
        <f t="array" ref="Y206">IFERROR(INDEX('EmiFact Road'!$G$4:$P$110,MATCH($V206&amp;$X206,'EmiFact Road'!$F$4:$F$110&amp;'EmiFact Road'!$D$4:$D$110,0),MATCH(Y$8,'EmiFact Road'!$G$2:$P$2,0)),0)</f>
        <v>46.84</v>
      </c>
      <c r="Z206" s="307">
        <f t="array" ref="Z206">IFERROR(INDEX('EmiFact Road'!$G$4:$P$110,MATCH($V206&amp;$X206,'EmiFact Road'!$F$4:$F$110&amp;'EmiFact Road'!$D$4:$D$110,0),MATCH(Z$8,'EmiFact Road'!$G$2:$P$2,0)),0)</f>
        <v>1586.81</v>
      </c>
      <c r="AA206" s="307">
        <f t="array" ref="AA206">IFERROR(INDEX('EmiFact Road'!$G$4:$P$110,MATCH($V206&amp;$X206,'EmiFact Road'!$F$4:$F$110&amp;'EmiFact Road'!$D$4:$D$110,0),MATCH(AA$8,'EmiFact Road'!$G$2:$P$2,0)),0)</f>
        <v>60.02</v>
      </c>
      <c r="AB206" s="307">
        <f t="array" ref="AB206">IFERROR(INDEX('EmiFact Road'!$G$4:$P$110,MATCH($V206&amp;$X206,'EmiFact Road'!$F$4:$F$110&amp;'EmiFact Road'!$D$4:$D$110,0),MATCH(AB$8,'EmiFact Road'!$G$2:$P$2,0)),0)</f>
        <v>1.86</v>
      </c>
      <c r="AC206" s="307">
        <f t="array" ref="AC206">IFERROR(INDEX('EmiFact Road'!$G$4:$P$110,MATCH($V206&amp;$X206,'EmiFact Road'!$F$4:$F$110&amp;'EmiFact Road'!$D$4:$D$110,0),MATCH(AC$8,'EmiFact Road'!$G$2:$P$2,0)),0)</f>
        <v>183.15</v>
      </c>
      <c r="AD206" s="307">
        <f t="array" ref="AD206">IFERROR(INDEX('EmiFact Road'!$G$4:$P$110,MATCH($V206&amp;$X206,'EmiFact Road'!$F$4:$F$110&amp;'EmiFact Road'!$D$4:$D$110,0),MATCH(AD$8,'EmiFact Road'!$G$2:$P$2,0)),0)</f>
        <v>74</v>
      </c>
      <c r="AE206" s="307">
        <f t="array" ref="AE206">IFERROR(INDEX('EmiFact Road'!$G$4:$P$110,MATCH($V206&amp;$X206,'EmiFact Road'!$F$4:$F$110&amp;'EmiFact Road'!$D$4:$D$110,0),MATCH(AE$8,'EmiFact Road'!$G$2:$P$2,0)),0)</f>
        <v>1.87</v>
      </c>
      <c r="AF206" s="307">
        <f t="array" ref="AF206">IFERROR(INDEX('EmiFact Road'!$G$4:$P$110,MATCH($V206&amp;$X206,'EmiFact Road'!$F$4:$F$110&amp;'EmiFact Road'!$D$4:$D$110,0),MATCH(AF$8,'EmiFact Road'!$G$2:$P$2,0)),0)</f>
        <v>0</v>
      </c>
      <c r="AG206" s="307">
        <f t="array" ref="AG206">IFERROR(INDEX('EmiFact Road'!$G$4:$P$110,MATCH($V206&amp;$X206,'EmiFact Road'!$F$4:$F$110&amp;'EmiFact Road'!$D$4:$D$110,0),MATCH(AG$8,'EmiFact Road'!$G$2:$P$2,0)),0)</f>
        <v>23.31</v>
      </c>
      <c r="AH206" s="307">
        <f t="array" ref="AH206">IFERROR(INDEX('EmiFact Road'!$G$4:$P$110,MATCH($V206&amp;$X206,'EmiFact Road'!$F$4:$F$110&amp;'EmiFact Road'!$D$4:$D$110,0),MATCH(AH$8,'EmiFact Road'!$G$2:$P$2,0)),0)</f>
        <v>0</v>
      </c>
      <c r="AI206" s="307">
        <f t="array" ref="AI206">IFERROR(INDEX('EmiFact Road'!$G$4:$P$110,MATCH($V206&amp;$X206,'EmiFact Road'!$F$4:$F$110&amp;'EmiFact Road'!$D$4:$D$110,0),MATCH(AI$8,'EmiFact Road'!$G$2:$P$2,0)),0)</f>
        <v>0</v>
      </c>
      <c r="AJ206" s="307">
        <f t="array" ref="AJ206">IFERROR(INDEX('EmiFact Road'!$G$4:$P$110,MATCH($V206&amp;$X206,'EmiFact Road'!$F$4:$F$110&amp;'EmiFact Road'!$D$4:$D$110,0),MATCH(AJ$8,'EmiFact Road'!$G$2:$P$2,0)),0)</f>
        <v>2.36</v>
      </c>
    </row>
    <row r="207" spans="19:37" ht="12.75" customHeight="1">
      <c r="S207" s="130" t="s">
        <v>929</v>
      </c>
      <c r="T207" s="307" t="s">
        <v>921</v>
      </c>
      <c r="V207" s="397" t="s">
        <v>814</v>
      </c>
      <c r="W207" s="397" t="s">
        <v>916</v>
      </c>
      <c r="X207" s="397" t="s">
        <v>816</v>
      </c>
      <c r="Y207" s="307">
        <f t="array" ref="Y207">IFERROR(INDEX('EmiFact Road'!$G$4:$P$110,MATCH($V207&amp;$X207,'EmiFact Road'!$F$4:$F$110&amp;'EmiFact Road'!$D$4:$D$110,0),MATCH(Y$8,'EmiFact Road'!$G$2:$P$2,0)),0)</f>
        <v>48.9</v>
      </c>
      <c r="Z207" s="307">
        <f t="array" ref="Z207">IFERROR(INDEX('EmiFact Road'!$G$4:$P$110,MATCH($V207&amp;$X207,'EmiFact Road'!$F$4:$F$110&amp;'EmiFact Road'!$D$4:$D$110,0),MATCH(Z$8,'EmiFact Road'!$G$2:$P$2,0)),0)</f>
        <v>2096.6799999999998</v>
      </c>
      <c r="AA207" s="307">
        <f t="array" ref="AA207">IFERROR(INDEX('EmiFact Road'!$G$4:$P$110,MATCH($V207&amp;$X207,'EmiFact Road'!$F$4:$F$110&amp;'EmiFact Road'!$D$4:$D$110,0),MATCH(AA$8,'EmiFact Road'!$G$2:$P$2,0)),0)</f>
        <v>66.150000000000006</v>
      </c>
      <c r="AB207" s="307">
        <f t="array" ref="AB207">IFERROR(INDEX('EmiFact Road'!$G$4:$P$110,MATCH($V207&amp;$X207,'EmiFact Road'!$F$4:$F$110&amp;'EmiFact Road'!$D$4:$D$110,0),MATCH(AB$8,'EmiFact Road'!$G$2:$P$2,0)),0)</f>
        <v>2.0499999999999998</v>
      </c>
      <c r="AC207" s="307">
        <f t="array" ref="AC207">IFERROR(INDEX('EmiFact Road'!$G$4:$P$110,MATCH($V207&amp;$X207,'EmiFact Road'!$F$4:$F$110&amp;'EmiFact Road'!$D$4:$D$110,0),MATCH(AC$8,'EmiFact Road'!$G$2:$P$2,0)),0)</f>
        <v>201.85</v>
      </c>
      <c r="AD207" s="307">
        <f t="array" ref="AD207">IFERROR(INDEX('EmiFact Road'!$G$4:$P$110,MATCH($V207&amp;$X207,'EmiFact Road'!$F$4:$F$110&amp;'EmiFact Road'!$D$4:$D$110,0),MATCH(AD$8,'EmiFact Road'!$G$2:$P$2,0)),0)</f>
        <v>78</v>
      </c>
      <c r="AE207" s="307">
        <f t="array" ref="AE207">IFERROR(INDEX('EmiFact Road'!$G$4:$P$110,MATCH($V207&amp;$X207,'EmiFact Road'!$F$4:$F$110&amp;'EmiFact Road'!$D$4:$D$110,0),MATCH(AE$8,'EmiFact Road'!$G$2:$P$2,0)),0)</f>
        <v>1.96</v>
      </c>
      <c r="AF207" s="307">
        <f t="array" ref="AF207">IFERROR(INDEX('EmiFact Road'!$G$4:$P$110,MATCH($V207&amp;$X207,'EmiFact Road'!$F$4:$F$110&amp;'EmiFact Road'!$D$4:$D$110,0),MATCH(AF$8,'EmiFact Road'!$G$2:$P$2,0)),0)</f>
        <v>0</v>
      </c>
      <c r="AG207" s="307">
        <f t="array" ref="AG207">IFERROR(INDEX('EmiFact Road'!$G$4:$P$110,MATCH($V207&amp;$X207,'EmiFact Road'!$F$4:$F$110&amp;'EmiFact Road'!$D$4:$D$110,0),MATCH(AG$8,'EmiFact Road'!$G$2:$P$2,0)),0)</f>
        <v>93.36</v>
      </c>
      <c r="AH207" s="307">
        <f t="array" ref="AH207">IFERROR(INDEX('EmiFact Road'!$G$4:$P$110,MATCH($V207&amp;$X207,'EmiFact Road'!$F$4:$F$110&amp;'EmiFact Road'!$D$4:$D$110,0),MATCH(AH$8,'EmiFact Road'!$G$2:$P$2,0)),0)</f>
        <v>0</v>
      </c>
      <c r="AI207" s="307">
        <f t="array" ref="AI207">IFERROR(INDEX('EmiFact Road'!$G$4:$P$110,MATCH($V207&amp;$X207,'EmiFact Road'!$F$4:$F$110&amp;'EmiFact Road'!$D$4:$D$110,0),MATCH(AI$8,'EmiFact Road'!$G$2:$P$2,0)),0)</f>
        <v>0</v>
      </c>
      <c r="AJ207" s="307">
        <f t="array" ref="AJ207">IFERROR(INDEX('EmiFact Road'!$G$4:$P$110,MATCH($V207&amp;$X207,'EmiFact Road'!$F$4:$F$110&amp;'EmiFact Road'!$D$4:$D$110,0),MATCH(AJ$8,'EmiFact Road'!$G$2:$P$2,0)),0)</f>
        <v>4.5199999999999996</v>
      </c>
    </row>
    <row r="208" spans="19:37" ht="12.75" customHeight="1">
      <c r="S208" s="130" t="s">
        <v>931</v>
      </c>
      <c r="T208" s="307" t="s">
        <v>921</v>
      </c>
      <c r="V208" s="397" t="s">
        <v>807</v>
      </c>
      <c r="W208" s="397" t="s">
        <v>916</v>
      </c>
      <c r="X208" s="397" t="s">
        <v>817</v>
      </c>
      <c r="Y208" s="307">
        <f t="array" ref="Y208">IFERROR(INDEX('EmiFact Road'!$G$4:$P$110,MATCH($V208&amp;$X208,'EmiFact Road'!$F$4:$F$110&amp;'EmiFact Road'!$D$4:$D$110,0),MATCH(Y$8,'EmiFact Road'!$G$2:$P$2,0)),0)</f>
        <v>22.83</v>
      </c>
      <c r="Z208" s="307">
        <f t="array" ref="Z208">IFERROR(INDEX('EmiFact Road'!$G$4:$P$110,MATCH($V208&amp;$X208,'EmiFact Road'!$F$4:$F$110&amp;'EmiFact Road'!$D$4:$D$110,0),MATCH(Z$8,'EmiFact Road'!$G$2:$P$2,0)),0)</f>
        <v>71.7</v>
      </c>
      <c r="AA208" s="307">
        <f t="array" ref="AA208">IFERROR(INDEX('EmiFact Road'!$G$4:$P$110,MATCH($V208&amp;$X208,'EmiFact Road'!$F$4:$F$110&amp;'EmiFact Road'!$D$4:$D$110,0),MATCH(AA$8,'EmiFact Road'!$G$2:$P$2,0)),0)</f>
        <v>422.1</v>
      </c>
      <c r="AB208" s="307">
        <f t="array" ref="AB208">IFERROR(INDEX('EmiFact Road'!$G$4:$P$110,MATCH($V208&amp;$X208,'EmiFact Road'!$F$4:$F$110&amp;'EmiFact Road'!$D$4:$D$110,0),MATCH(AB$8,'EmiFact Road'!$G$2:$P$2,0)),0)</f>
        <v>8.6199999999999992</v>
      </c>
      <c r="AC208" s="307">
        <f t="array" ref="AC208">IFERROR(INDEX('EmiFact Road'!$G$4:$P$110,MATCH($V208&amp;$X208,'EmiFact Road'!$F$4:$F$110&amp;'EmiFact Road'!$D$4:$D$110,0),MATCH(AC$8,'EmiFact Road'!$G$2:$P$2,0)),0)</f>
        <v>18219</v>
      </c>
      <c r="AD208" s="307">
        <f t="array" ref="AD208">IFERROR(INDEX('EmiFact Road'!$G$4:$P$110,MATCH($V208&amp;$X208,'EmiFact Road'!$F$4:$F$110&amp;'EmiFact Road'!$D$4:$D$110,0),MATCH(AD$8,'EmiFact Road'!$G$2:$P$2,0)),0)</f>
        <v>73</v>
      </c>
      <c r="AE208" s="307">
        <f t="array" ref="AE208">IFERROR(INDEX('EmiFact Road'!$G$4:$P$110,MATCH($V208&amp;$X208,'EmiFact Road'!$F$4:$F$110&amp;'EmiFact Road'!$D$4:$D$110,0),MATCH(AE$8,'EmiFact Road'!$G$2:$P$2,0)),0)</f>
        <v>2</v>
      </c>
      <c r="AF208" s="307">
        <f t="array" ref="AF208">IFERROR(INDEX('EmiFact Road'!$G$4:$P$110,MATCH($V208&amp;$X208,'EmiFact Road'!$F$4:$F$110&amp;'EmiFact Road'!$D$4:$D$110,0),MATCH(AF$8,'EmiFact Road'!$G$2:$P$2,0)),0)</f>
        <v>1.6</v>
      </c>
      <c r="AG208" s="307">
        <f t="array" ref="AG208">IFERROR(INDEX('EmiFact Road'!$G$4:$P$110,MATCH($V208&amp;$X208,'EmiFact Road'!$F$4:$F$110&amp;'EmiFact Road'!$D$4:$D$110,0),MATCH(AG$8,'EmiFact Road'!$G$2:$P$2,0)),0)</f>
        <v>10</v>
      </c>
      <c r="AH208" s="307">
        <f t="array" ref="AH208">IFERROR(INDEX('EmiFact Road'!$G$4:$P$110,MATCH($V208&amp;$X208,'EmiFact Road'!$F$4:$F$110&amp;'EmiFact Road'!$D$4:$D$110,0),MATCH(AH$8,'EmiFact Road'!$G$2:$P$2,0)),0)</f>
        <v>0</v>
      </c>
      <c r="AI208" s="307">
        <f t="array" ref="AI208">IFERROR(INDEX('EmiFact Road'!$G$4:$P$110,MATCH($V208&amp;$X208,'EmiFact Road'!$F$4:$F$110&amp;'EmiFact Road'!$D$4:$D$110,0),MATCH(AI$8,'EmiFact Road'!$G$2:$P$2,0)),0)</f>
        <v>0</v>
      </c>
      <c r="AJ208" s="307">
        <f t="array" ref="AJ208">IFERROR(INDEX('EmiFact Road'!$G$4:$P$110,MATCH($V208&amp;$X208,'EmiFact Road'!$F$4:$F$110&amp;'EmiFact Road'!$D$4:$D$110,0),MATCH(AJ$8,'EmiFact Road'!$G$2:$P$2,0)),0)</f>
        <v>1.5</v>
      </c>
    </row>
    <row r="209" spans="19:36" ht="12.75" customHeight="1">
      <c r="S209" s="130" t="s">
        <v>931</v>
      </c>
      <c r="T209" s="307" t="s">
        <v>921</v>
      </c>
      <c r="V209" s="397" t="s">
        <v>808</v>
      </c>
      <c r="W209" s="397" t="s">
        <v>916</v>
      </c>
      <c r="X209" s="397" t="s">
        <v>817</v>
      </c>
      <c r="Y209" s="307">
        <f t="array" ref="Y209">IFERROR(INDEX('EmiFact Road'!$G$4:$P$110,MATCH($V209&amp;$X209,'EmiFact Road'!$F$4:$F$110&amp;'EmiFact Road'!$D$4:$D$110,0),MATCH(Y$8,'EmiFact Road'!$G$2:$P$2,0)),0)</f>
        <v>22.99</v>
      </c>
      <c r="Z209" s="307">
        <f t="array" ref="Z209">IFERROR(INDEX('EmiFact Road'!$G$4:$P$110,MATCH($V209&amp;$X209,'EmiFact Road'!$F$4:$F$110&amp;'EmiFact Road'!$D$4:$D$110,0),MATCH(Z$8,'EmiFact Road'!$G$2:$P$2,0)),0)</f>
        <v>309.73</v>
      </c>
      <c r="AA209" s="307">
        <f t="array" ref="AA209">IFERROR(INDEX('EmiFact Road'!$G$4:$P$110,MATCH($V209&amp;$X209,'EmiFact Road'!$F$4:$F$110&amp;'EmiFact Road'!$D$4:$D$110,0),MATCH(AA$8,'EmiFact Road'!$G$2:$P$2,0)),0)</f>
        <v>15.71</v>
      </c>
      <c r="AB209" s="307">
        <f t="array" ref="AB209">IFERROR(INDEX('EmiFact Road'!$G$4:$P$110,MATCH($V209&amp;$X209,'EmiFact Road'!$F$4:$F$110&amp;'EmiFact Road'!$D$4:$D$110,0),MATCH(AB$8,'EmiFact Road'!$G$2:$P$2,0)),0)</f>
        <v>1.75</v>
      </c>
      <c r="AC209" s="307">
        <f t="array" ref="AC209">IFERROR(INDEX('EmiFact Road'!$G$4:$P$110,MATCH($V209&amp;$X209,'EmiFact Road'!$F$4:$F$110&amp;'EmiFact Road'!$D$4:$D$110,0),MATCH(AC$8,'EmiFact Road'!$G$2:$P$2,0)),0)</f>
        <v>149.63999999999999</v>
      </c>
      <c r="AD209" s="307">
        <f t="array" ref="AD209">IFERROR(INDEX('EmiFact Road'!$G$4:$P$110,MATCH($V209&amp;$X209,'EmiFact Road'!$F$4:$F$110&amp;'EmiFact Road'!$D$4:$D$110,0),MATCH(AD$8,'EmiFact Road'!$G$2:$P$2,0)),0)</f>
        <v>72</v>
      </c>
      <c r="AE209" s="307">
        <f t="array" ref="AE209">IFERROR(INDEX('EmiFact Road'!$G$4:$P$110,MATCH($V209&amp;$X209,'EmiFact Road'!$F$4:$F$110&amp;'EmiFact Road'!$D$4:$D$110,0),MATCH(AE$8,'EmiFact Road'!$G$2:$P$2,0)),0)</f>
        <v>8.92</v>
      </c>
      <c r="AF209" s="307">
        <f t="array" ref="AF209">IFERROR(INDEX('EmiFact Road'!$G$4:$P$110,MATCH($V209&amp;$X209,'EmiFact Road'!$F$4:$F$110&amp;'EmiFact Road'!$D$4:$D$110,0),MATCH(AF$8,'EmiFact Road'!$G$2:$P$2,0)),0)</f>
        <v>0</v>
      </c>
      <c r="AG209" s="307">
        <f t="array" ref="AG209">IFERROR(INDEX('EmiFact Road'!$G$4:$P$110,MATCH($V209&amp;$X209,'EmiFact Road'!$F$4:$F$110&amp;'EmiFact Road'!$D$4:$D$110,0),MATCH(AG$8,'EmiFact Road'!$G$2:$P$2,0)),0)</f>
        <v>1.8</v>
      </c>
      <c r="AH209" s="307">
        <f t="array" ref="AH209">IFERROR(INDEX('EmiFact Road'!$G$4:$P$110,MATCH($V209&amp;$X209,'EmiFact Road'!$F$4:$F$110&amp;'EmiFact Road'!$D$4:$D$110,0),MATCH(AH$8,'EmiFact Road'!$G$2:$P$2,0)),0)</f>
        <v>0</v>
      </c>
      <c r="AI209" s="307">
        <f t="array" ref="AI209">IFERROR(INDEX('EmiFact Road'!$G$4:$P$110,MATCH($V209&amp;$X209,'EmiFact Road'!$F$4:$F$110&amp;'EmiFact Road'!$D$4:$D$110,0),MATCH(AI$8,'EmiFact Road'!$G$2:$P$2,0)),0)</f>
        <v>0</v>
      </c>
      <c r="AJ209" s="307">
        <f t="array" ref="AJ209">IFERROR(INDEX('EmiFact Road'!$G$4:$P$110,MATCH($V209&amp;$X209,'EmiFact Road'!$F$4:$F$110&amp;'EmiFact Road'!$D$4:$D$110,0),MATCH(AJ$8,'EmiFact Road'!$G$2:$P$2,0)),0)</f>
        <v>0.75</v>
      </c>
    </row>
    <row r="210" spans="19:36" ht="12.75" customHeight="1">
      <c r="S210" s="130" t="s">
        <v>932</v>
      </c>
      <c r="T210" s="307" t="s">
        <v>921</v>
      </c>
      <c r="V210" s="397" t="s">
        <v>808</v>
      </c>
      <c r="W210" s="397" t="s">
        <v>916</v>
      </c>
      <c r="X210" s="397" t="s">
        <v>818</v>
      </c>
      <c r="Y210" s="307">
        <f t="array" ref="Y210">IFERROR(INDEX('EmiFact Road'!$G$4:$P$110,MATCH($V210&amp;$X210,'EmiFact Road'!$F$4:$F$110&amp;'EmiFact Road'!$D$4:$D$110,0),MATCH(Y$8,'EmiFact Road'!$G$2:$P$2,0)),0)</f>
        <v>22.99</v>
      </c>
      <c r="Z210" s="307">
        <f t="array" ref="Z210">IFERROR(INDEX('EmiFact Road'!$G$4:$P$110,MATCH($V210&amp;$X210,'EmiFact Road'!$F$4:$F$110&amp;'EmiFact Road'!$D$4:$D$110,0),MATCH(Z$8,'EmiFact Road'!$G$2:$P$2,0)),0)</f>
        <v>314.73</v>
      </c>
      <c r="AA210" s="307">
        <f t="array" ref="AA210">IFERROR(INDEX('EmiFact Road'!$G$4:$P$110,MATCH($V210&amp;$X210,'EmiFact Road'!$F$4:$F$110&amp;'EmiFact Road'!$D$4:$D$110,0),MATCH(AA$8,'EmiFact Road'!$G$2:$P$2,0)),0)</f>
        <v>21.9</v>
      </c>
      <c r="AB210" s="307">
        <f t="array" ref="AB210">IFERROR(INDEX('EmiFact Road'!$G$4:$P$110,MATCH($V210&amp;$X210,'EmiFact Road'!$F$4:$F$110&amp;'EmiFact Road'!$D$4:$D$110,0),MATCH(AB$8,'EmiFact Road'!$G$2:$P$2,0)),0)</f>
        <v>2.4300000000000002</v>
      </c>
      <c r="AC210" s="307">
        <f t="array" ref="AC210">IFERROR(INDEX('EmiFact Road'!$G$4:$P$110,MATCH($V210&amp;$X210,'EmiFact Road'!$F$4:$F$110&amp;'EmiFact Road'!$D$4:$D$110,0),MATCH(AC$8,'EmiFact Road'!$G$2:$P$2,0)),0)</f>
        <v>183.69</v>
      </c>
      <c r="AD210" s="307">
        <f t="array" ref="AD210">IFERROR(INDEX('EmiFact Road'!$G$4:$P$110,MATCH($V210&amp;$X210,'EmiFact Road'!$F$4:$F$110&amp;'EmiFact Road'!$D$4:$D$110,0),MATCH(AD$8,'EmiFact Road'!$G$2:$P$2,0)),0)</f>
        <v>72</v>
      </c>
      <c r="AE210" s="307">
        <f t="array" ref="AE210">IFERROR(INDEX('EmiFact Road'!$G$4:$P$110,MATCH($V210&amp;$X210,'EmiFact Road'!$F$4:$F$110&amp;'EmiFact Road'!$D$4:$D$110,0),MATCH(AE$8,'EmiFact Road'!$G$2:$P$2,0)),0)</f>
        <v>4.95</v>
      </c>
      <c r="AF210" s="307">
        <f t="array" ref="AF210">IFERROR(INDEX('EmiFact Road'!$G$4:$P$110,MATCH($V210&amp;$X210,'EmiFact Road'!$F$4:$F$110&amp;'EmiFact Road'!$D$4:$D$110,0),MATCH(AF$8,'EmiFact Road'!$G$2:$P$2,0)),0)</f>
        <v>0</v>
      </c>
      <c r="AG210" s="307">
        <f t="array" ref="AG210">IFERROR(INDEX('EmiFact Road'!$G$4:$P$110,MATCH($V210&amp;$X210,'EmiFact Road'!$F$4:$F$110&amp;'EmiFact Road'!$D$4:$D$110,0),MATCH(AG$8,'EmiFact Road'!$G$2:$P$2,0)),0)</f>
        <v>2.86</v>
      </c>
      <c r="AH210" s="307">
        <f t="array" ref="AH210">IFERROR(INDEX('EmiFact Road'!$G$4:$P$110,MATCH($V210&amp;$X210,'EmiFact Road'!$F$4:$F$110&amp;'EmiFact Road'!$D$4:$D$110,0),MATCH(AH$8,'EmiFact Road'!$G$2:$P$2,0)),0)</f>
        <v>0</v>
      </c>
      <c r="AI210" s="307">
        <f t="array" ref="AI210">IFERROR(INDEX('EmiFact Road'!$G$4:$P$110,MATCH($V210&amp;$X210,'EmiFact Road'!$F$4:$F$110&amp;'EmiFact Road'!$D$4:$D$110,0),MATCH(AI$8,'EmiFact Road'!$G$2:$P$2,0)),0)</f>
        <v>0</v>
      </c>
      <c r="AJ210" s="307">
        <f t="array" ref="AJ210">IFERROR(INDEX('EmiFact Road'!$G$4:$P$110,MATCH($V210&amp;$X210,'EmiFact Road'!$F$4:$F$110&amp;'EmiFact Road'!$D$4:$D$110,0),MATCH(AJ$8,'EmiFact Road'!$G$2:$P$2,0)),0)</f>
        <v>1.41</v>
      </c>
    </row>
    <row r="211" spans="19:36" ht="12.75" customHeight="1">
      <c r="S211" s="130" t="s">
        <v>931</v>
      </c>
      <c r="T211" s="307" t="s">
        <v>921</v>
      </c>
      <c r="V211" s="397" t="s">
        <v>808</v>
      </c>
      <c r="W211" s="397" t="s">
        <v>916</v>
      </c>
      <c r="X211" s="397" t="s">
        <v>819</v>
      </c>
      <c r="Y211" s="307">
        <f t="array" ref="Y211">IFERROR(INDEX('EmiFact Road'!$G$4:$P$110,MATCH($V211&amp;$X211,'EmiFact Road'!$F$4:$F$110&amp;'EmiFact Road'!$D$4:$D$110,0),MATCH(Y$8,'EmiFact Road'!$G$2:$P$2,0)),0)</f>
        <v>22.99</v>
      </c>
      <c r="Z211" s="307">
        <f t="array" ref="Z211">IFERROR(INDEX('EmiFact Road'!$G$4:$P$110,MATCH($V211&amp;$X211,'EmiFact Road'!$F$4:$F$110&amp;'EmiFact Road'!$D$4:$D$110,0),MATCH(Z$8,'EmiFact Road'!$G$2:$P$2,0)),0)</f>
        <v>334.02</v>
      </c>
      <c r="AA211" s="307">
        <f t="array" ref="AA211">IFERROR(INDEX('EmiFact Road'!$G$4:$P$110,MATCH($V211&amp;$X211,'EmiFact Road'!$F$4:$F$110&amp;'EmiFact Road'!$D$4:$D$110,0),MATCH(AA$8,'EmiFact Road'!$G$2:$P$2,0)),0)</f>
        <v>7.77</v>
      </c>
      <c r="AB211" s="307">
        <f t="array" ref="AB211">IFERROR(INDEX('EmiFact Road'!$G$4:$P$110,MATCH($V211&amp;$X211,'EmiFact Road'!$F$4:$F$110&amp;'EmiFact Road'!$D$4:$D$110,0),MATCH(AB$8,'EmiFact Road'!$G$2:$P$2,0)),0)</f>
        <v>0</v>
      </c>
      <c r="AC211" s="307">
        <f t="array" ref="AC211">IFERROR(INDEX('EmiFact Road'!$G$4:$P$110,MATCH($V211&amp;$X211,'EmiFact Road'!$F$4:$F$110&amp;'EmiFact Road'!$D$4:$D$110,0),MATCH(AC$8,'EmiFact Road'!$G$2:$P$2,0)),0)</f>
        <v>92.77</v>
      </c>
      <c r="AD211" s="307">
        <f t="array" ref="AD211">IFERROR(INDEX('EmiFact Road'!$G$4:$P$110,MATCH($V211&amp;$X211,'EmiFact Road'!$F$4:$F$110&amp;'EmiFact Road'!$D$4:$D$110,0),MATCH(AD$8,'EmiFact Road'!$G$2:$P$2,0)),0)</f>
        <v>72</v>
      </c>
      <c r="AE211" s="307">
        <f t="array" ref="AE211">IFERROR(INDEX('EmiFact Road'!$G$4:$P$110,MATCH($V211&amp;$X211,'EmiFact Road'!$F$4:$F$110&amp;'EmiFact Road'!$D$4:$D$110,0),MATCH(AE$8,'EmiFact Road'!$G$2:$P$2,0)),0)</f>
        <v>2.2999999999999998</v>
      </c>
      <c r="AF211" s="307">
        <f t="array" ref="AF211">IFERROR(INDEX('EmiFact Road'!$G$4:$P$110,MATCH($V211&amp;$X211,'EmiFact Road'!$F$4:$F$110&amp;'EmiFact Road'!$D$4:$D$110,0),MATCH(AF$8,'EmiFact Road'!$G$2:$P$2,0)),0)</f>
        <v>0</v>
      </c>
      <c r="AG211" s="307">
        <f t="array" ref="AG211">IFERROR(INDEX('EmiFact Road'!$G$4:$P$110,MATCH($V211&amp;$X211,'EmiFact Road'!$F$4:$F$110&amp;'EmiFact Road'!$D$4:$D$110,0),MATCH(AG$8,'EmiFact Road'!$G$2:$P$2,0)),0)</f>
        <v>2.04</v>
      </c>
      <c r="AH211" s="307">
        <f t="array" ref="AH211">IFERROR(INDEX('EmiFact Road'!$G$4:$P$110,MATCH($V211&amp;$X211,'EmiFact Road'!$F$4:$F$110&amp;'EmiFact Road'!$D$4:$D$110,0),MATCH(AH$8,'EmiFact Road'!$G$2:$P$2,0)),0)</f>
        <v>0</v>
      </c>
      <c r="AI211" s="307">
        <f t="array" ref="AI211">IFERROR(INDEX('EmiFact Road'!$G$4:$P$110,MATCH($V211&amp;$X211,'EmiFact Road'!$F$4:$F$110&amp;'EmiFact Road'!$D$4:$D$110,0),MATCH(AI$8,'EmiFact Road'!$G$2:$P$2,0)),0)</f>
        <v>0</v>
      </c>
      <c r="AJ211" s="307">
        <f t="array" ref="AJ211">IFERROR(INDEX('EmiFact Road'!$G$4:$P$110,MATCH($V211&amp;$X211,'EmiFact Road'!$F$4:$F$110&amp;'EmiFact Road'!$D$4:$D$110,0),MATCH(AJ$8,'EmiFact Road'!$G$2:$P$2,0)),0)</f>
        <v>1.04</v>
      </c>
    </row>
    <row r="212" spans="19:36" ht="12.75" customHeight="1">
      <c r="S212" s="130" t="s">
        <v>932</v>
      </c>
      <c r="T212" s="307" t="s">
        <v>921</v>
      </c>
      <c r="V212" s="397" t="s">
        <v>808</v>
      </c>
      <c r="W212" s="397" t="s">
        <v>916</v>
      </c>
      <c r="X212" s="397" t="s">
        <v>820</v>
      </c>
      <c r="Y212" s="307">
        <f t="array" ref="Y212">IFERROR(INDEX('EmiFact Road'!$G$4:$P$110,MATCH($V212&amp;$X212,'EmiFact Road'!$F$4:$F$110&amp;'EmiFact Road'!$D$4:$D$110,0),MATCH(Y$8,'EmiFact Road'!$G$2:$P$2,0)),0)</f>
        <v>22.99</v>
      </c>
      <c r="Z212" s="307">
        <f t="array" ref="Z212">IFERROR(INDEX('EmiFact Road'!$G$4:$P$110,MATCH($V212&amp;$X212,'EmiFact Road'!$F$4:$F$110&amp;'EmiFact Road'!$D$4:$D$110,0),MATCH(Z$8,'EmiFact Road'!$G$2:$P$2,0)),0)</f>
        <v>322.02999999999997</v>
      </c>
      <c r="AA212" s="307">
        <f t="array" ref="AA212">IFERROR(INDEX('EmiFact Road'!$G$4:$P$110,MATCH($V212&amp;$X212,'EmiFact Road'!$F$4:$F$110&amp;'EmiFact Road'!$D$4:$D$110,0),MATCH(AA$8,'EmiFact Road'!$G$2:$P$2,0)),0)</f>
        <v>7.1</v>
      </c>
      <c r="AB212" s="307">
        <f t="array" ref="AB212">IFERROR(INDEX('EmiFact Road'!$G$4:$P$110,MATCH($V212&amp;$X212,'EmiFact Road'!$F$4:$F$110&amp;'EmiFact Road'!$D$4:$D$110,0),MATCH(AB$8,'EmiFact Road'!$G$2:$P$2,0)),0)</f>
        <v>0</v>
      </c>
      <c r="AC212" s="307">
        <f t="array" ref="AC212">IFERROR(INDEX('EmiFact Road'!$G$4:$P$110,MATCH($V212&amp;$X212,'EmiFact Road'!$F$4:$F$110&amp;'EmiFact Road'!$D$4:$D$110,0),MATCH(AC$8,'EmiFact Road'!$G$2:$P$2,0)),0)</f>
        <v>56.93</v>
      </c>
      <c r="AD212" s="307">
        <f t="array" ref="AD212">IFERROR(INDEX('EmiFact Road'!$G$4:$P$110,MATCH($V212&amp;$X212,'EmiFact Road'!$F$4:$F$110&amp;'EmiFact Road'!$D$4:$D$110,0),MATCH(AD$8,'EmiFact Road'!$G$2:$P$2,0)),0)</f>
        <v>72</v>
      </c>
      <c r="AE212" s="307">
        <f t="array" ref="AE212">IFERROR(INDEX('EmiFact Road'!$G$4:$P$110,MATCH($V212&amp;$X212,'EmiFact Road'!$F$4:$F$110&amp;'EmiFact Road'!$D$4:$D$110,0),MATCH(AE$8,'EmiFact Road'!$G$2:$P$2,0)),0)</f>
        <v>2.2999999999999998</v>
      </c>
      <c r="AF212" s="307">
        <f t="array" ref="AF212">IFERROR(INDEX('EmiFact Road'!$G$4:$P$110,MATCH($V212&amp;$X212,'EmiFact Road'!$F$4:$F$110&amp;'EmiFact Road'!$D$4:$D$110,0),MATCH(AF$8,'EmiFact Road'!$G$2:$P$2,0)),0)</f>
        <v>0</v>
      </c>
      <c r="AG212" s="307">
        <f t="array" ref="AG212">IFERROR(INDEX('EmiFact Road'!$G$4:$P$110,MATCH($V212&amp;$X212,'EmiFact Road'!$F$4:$F$110&amp;'EmiFact Road'!$D$4:$D$110,0),MATCH(AG$8,'EmiFact Road'!$G$2:$P$2,0)),0)</f>
        <v>4.63</v>
      </c>
      <c r="AH212" s="307">
        <f t="array" ref="AH212">IFERROR(INDEX('EmiFact Road'!$G$4:$P$110,MATCH($V212&amp;$X212,'EmiFact Road'!$F$4:$F$110&amp;'EmiFact Road'!$D$4:$D$110,0),MATCH(AH$8,'EmiFact Road'!$G$2:$P$2,0)),0)</f>
        <v>0</v>
      </c>
      <c r="AI212" s="307">
        <f t="array" ref="AI212">IFERROR(INDEX('EmiFact Road'!$G$4:$P$110,MATCH($V212&amp;$X212,'EmiFact Road'!$F$4:$F$110&amp;'EmiFact Road'!$D$4:$D$110,0),MATCH(AI$8,'EmiFact Road'!$G$2:$P$2,0)),0)</f>
        <v>0</v>
      </c>
      <c r="AJ212" s="307">
        <f t="array" ref="AJ212">IFERROR(INDEX('EmiFact Road'!$G$4:$P$110,MATCH($V212&amp;$X212,'EmiFact Road'!$F$4:$F$110&amp;'EmiFact Road'!$D$4:$D$110,0),MATCH(AJ$8,'EmiFact Road'!$G$2:$P$2,0)),0)</f>
        <v>2.39</v>
      </c>
    </row>
    <row r="213" spans="19:36" ht="12.75" customHeight="1">
      <c r="S213" s="130" t="s">
        <v>933</v>
      </c>
      <c r="T213" s="307" t="s">
        <v>921</v>
      </c>
      <c r="V213" s="397" t="s">
        <v>800</v>
      </c>
      <c r="W213" s="397" t="s">
        <v>916</v>
      </c>
      <c r="X213" s="397" t="s">
        <v>821</v>
      </c>
      <c r="Y213" s="307">
        <f t="array" ref="Y213">IFERROR(INDEX('EmiFact Road'!$G$4:$P$110,MATCH($V213&amp;$X213,'EmiFact Road'!$F$4:$F$110&amp;'EmiFact Road'!$D$4:$D$110,0),MATCH(Y$8,'EmiFact Road'!$G$2:$P$2,0)),0)</f>
        <v>0</v>
      </c>
      <c r="Z213" s="307">
        <f t="array" ref="Z213">IFERROR(INDEX('EmiFact Road'!$G$4:$P$110,MATCH($V213&amp;$X213,'EmiFact Road'!$F$4:$F$110&amp;'EmiFact Road'!$D$4:$D$110,0),MATCH(Z$8,'EmiFact Road'!$G$2:$P$2,0)),0)</f>
        <v>104.37</v>
      </c>
      <c r="AA213" s="307">
        <f t="array" ref="AA213">IFERROR(INDEX('EmiFact Road'!$G$4:$P$110,MATCH($V213&amp;$X213,'EmiFact Road'!$F$4:$F$110&amp;'EmiFact Road'!$D$4:$D$110,0),MATCH(AA$8,'EmiFact Road'!$G$2:$P$2,0)),0)</f>
        <v>1086.49</v>
      </c>
      <c r="AB213" s="307">
        <f t="array" ref="AB213">IFERROR(INDEX('EmiFact Road'!$G$4:$P$110,MATCH($V213&amp;$X213,'EmiFact Road'!$F$4:$F$110&amp;'EmiFact Road'!$D$4:$D$110,0),MATCH(AB$8,'EmiFact Road'!$G$2:$P$2,0)),0)</f>
        <v>135.12</v>
      </c>
      <c r="AC213" s="307">
        <f t="array" ref="AC213">IFERROR(INDEX('EmiFact Road'!$G$4:$P$110,MATCH($V213&amp;$X213,'EmiFact Road'!$F$4:$F$110&amp;'EmiFact Road'!$D$4:$D$110,0),MATCH(AC$8,'EmiFact Road'!$G$2:$P$2,0)),0)</f>
        <v>22751.45</v>
      </c>
      <c r="AD213" s="307">
        <f t="array" ref="AD213">IFERROR(INDEX('EmiFact Road'!$G$4:$P$110,MATCH($V213&amp;$X213,'EmiFact Road'!$F$4:$F$110&amp;'EmiFact Road'!$D$4:$D$110,0),MATCH(AD$8,'EmiFact Road'!$G$2:$P$2,0)),0)</f>
        <v>0</v>
      </c>
      <c r="AE213" s="307">
        <f t="array" ref="AE213">IFERROR(INDEX('EmiFact Road'!$G$4:$P$110,MATCH($V213&amp;$X213,'EmiFact Road'!$F$4:$F$110&amp;'EmiFact Road'!$D$4:$D$110,0),MATCH(AE$8,'EmiFact Road'!$G$2:$P$2,0)),0)</f>
        <v>1.63</v>
      </c>
      <c r="AF213" s="307">
        <f t="array" ref="AF213">IFERROR(INDEX('EmiFact Road'!$G$4:$P$110,MATCH($V213&amp;$X213,'EmiFact Road'!$F$4:$F$110&amp;'EmiFact Road'!$D$4:$D$110,0),MATCH(AF$8,'EmiFact Road'!$G$2:$P$2,0)),0)</f>
        <v>1.32</v>
      </c>
      <c r="AG213" s="307">
        <f t="array" ref="AG213">IFERROR(INDEX('EmiFact Road'!$G$4:$P$110,MATCH($V213&amp;$X213,'EmiFact Road'!$F$4:$F$110&amp;'EmiFact Road'!$D$4:$D$110,0),MATCH(AG$8,'EmiFact Road'!$G$2:$P$2,0)),0)</f>
        <v>27.59</v>
      </c>
      <c r="AH213" s="307">
        <f t="array" ref="AH213">IFERROR(INDEX('EmiFact Road'!$G$4:$P$110,MATCH($V213&amp;$X213,'EmiFact Road'!$F$4:$F$110&amp;'EmiFact Road'!$D$4:$D$110,0),MATCH(AH$8,'EmiFact Road'!$G$2:$P$2,0)),0)</f>
        <v>0</v>
      </c>
      <c r="AI213" s="307">
        <f t="array" ref="AI213">IFERROR(INDEX('EmiFact Road'!$G$4:$P$110,MATCH($V213&amp;$X213,'EmiFact Road'!$F$4:$F$110&amp;'EmiFact Road'!$D$4:$D$110,0),MATCH(AI$8,'EmiFact Road'!$G$2:$P$2,0)),0)</f>
        <v>0</v>
      </c>
      <c r="AJ213" s="307">
        <f t="array" ref="AJ213">IFERROR(INDEX('EmiFact Road'!$G$4:$P$110,MATCH($V213&amp;$X213,'EmiFact Road'!$F$4:$F$110&amp;'EmiFact Road'!$D$4:$D$110,0),MATCH(AJ$8,'EmiFact Road'!$G$2:$P$2,0)),0)</f>
        <v>1.38</v>
      </c>
    </row>
    <row r="214" spans="19:36" ht="12.75" customHeight="1">
      <c r="S214" s="130" t="s">
        <v>933</v>
      </c>
      <c r="T214" s="307" t="s">
        <v>921</v>
      </c>
      <c r="V214" s="397" t="s">
        <v>282</v>
      </c>
      <c r="W214" s="397" t="s">
        <v>916</v>
      </c>
      <c r="X214" s="397" t="s">
        <v>821</v>
      </c>
      <c r="Y214" s="307">
        <f t="array" ref="Y214">IFERROR(INDEX('EmiFact Road'!$G$4:$P$110,MATCH($V214&amp;$X214,'EmiFact Road'!$F$4:$F$110&amp;'EmiFact Road'!$D$4:$D$110,0),MATCH(Y$8,'EmiFact Road'!$G$2:$P$2,0)),0)</f>
        <v>0.47</v>
      </c>
      <c r="Z214" s="307">
        <f t="array" ref="Z214">IFERROR(INDEX('EmiFact Road'!$G$4:$P$110,MATCH($V214&amp;$X214,'EmiFact Road'!$F$4:$F$110&amp;'EmiFact Road'!$D$4:$D$110,0),MATCH(Z$8,'EmiFact Road'!$G$2:$P$2,0)),0)</f>
        <v>342.26</v>
      </c>
      <c r="AA214" s="307">
        <f t="array" ref="AA214">IFERROR(INDEX('EmiFact Road'!$G$4:$P$110,MATCH($V214&amp;$X214,'EmiFact Road'!$F$4:$F$110&amp;'EmiFact Road'!$D$4:$D$110,0),MATCH(AA$8,'EmiFact Road'!$G$2:$P$2,0)),0)</f>
        <v>34.15</v>
      </c>
      <c r="AB214" s="307">
        <f t="array" ref="AB214">IFERROR(INDEX('EmiFact Road'!$G$4:$P$110,MATCH($V214&amp;$X214,'EmiFact Road'!$F$4:$F$110&amp;'EmiFact Road'!$D$4:$D$110,0),MATCH(AB$8,'EmiFact Road'!$G$2:$P$2,0)),0)</f>
        <v>0.84</v>
      </c>
      <c r="AC214" s="307">
        <f t="array" ref="AC214">IFERROR(INDEX('EmiFact Road'!$G$4:$P$110,MATCH($V214&amp;$X214,'EmiFact Road'!$F$4:$F$110&amp;'EmiFact Road'!$D$4:$D$110,0),MATCH(AC$8,'EmiFact Road'!$G$2:$P$2,0)),0)</f>
        <v>251.65</v>
      </c>
      <c r="AD214" s="307">
        <f t="array" ref="AD214">IFERROR(INDEX('EmiFact Road'!$G$4:$P$110,MATCH($V214&amp;$X214,'EmiFact Road'!$F$4:$F$110&amp;'EmiFact Road'!$D$4:$D$110,0),MATCH(AD$8,'EmiFact Road'!$G$2:$P$2,0)),0)</f>
        <v>74</v>
      </c>
      <c r="AE214" s="307">
        <f t="array" ref="AE214">IFERROR(INDEX('EmiFact Road'!$G$4:$P$110,MATCH($V214&amp;$X214,'EmiFact Road'!$F$4:$F$110&amp;'EmiFact Road'!$D$4:$D$110,0),MATCH(AE$8,'EmiFact Road'!$G$2:$P$2,0)),0)</f>
        <v>3.55</v>
      </c>
      <c r="AF214" s="307">
        <f t="array" ref="AF214">IFERROR(INDEX('EmiFact Road'!$G$4:$P$110,MATCH($V214&amp;$X214,'EmiFact Road'!$F$4:$F$110&amp;'EmiFact Road'!$D$4:$D$110,0),MATCH(AF$8,'EmiFact Road'!$G$2:$P$2,0)),0)</f>
        <v>0.2</v>
      </c>
      <c r="AG214" s="307">
        <f t="array" ref="AG214">IFERROR(INDEX('EmiFact Road'!$G$4:$P$110,MATCH($V214&amp;$X214,'EmiFact Road'!$F$4:$F$110&amp;'EmiFact Road'!$D$4:$D$110,0),MATCH(AG$8,'EmiFact Road'!$G$2:$P$2,0)),0)</f>
        <v>22.02</v>
      </c>
      <c r="AH214" s="307">
        <f t="array" ref="AH214">IFERROR(INDEX('EmiFact Road'!$G$4:$P$110,MATCH($V214&amp;$X214,'EmiFact Road'!$F$4:$F$110&amp;'EmiFact Road'!$D$4:$D$110,0),MATCH(AH$8,'EmiFact Road'!$G$2:$P$2,0)),0)</f>
        <v>0</v>
      </c>
      <c r="AI214" s="307">
        <f t="array" ref="AI214">IFERROR(INDEX('EmiFact Road'!$G$4:$P$110,MATCH($V214&amp;$X214,'EmiFact Road'!$F$4:$F$110&amp;'EmiFact Road'!$D$4:$D$110,0),MATCH(AI$8,'EmiFact Road'!$G$2:$P$2,0)),0)</f>
        <v>0</v>
      </c>
      <c r="AJ214" s="307">
        <f t="array" ref="AJ214">IFERROR(INDEX('EmiFact Road'!$G$4:$P$110,MATCH($V214&amp;$X214,'EmiFact Road'!$F$4:$F$110&amp;'EmiFact Road'!$D$4:$D$110,0),MATCH(AJ$8,'EmiFact Road'!$G$2:$P$2,0)),0)</f>
        <v>14.05</v>
      </c>
    </row>
    <row r="215" spans="19:36" ht="12.75" customHeight="1">
      <c r="S215" s="130" t="s">
        <v>933</v>
      </c>
      <c r="T215" s="307" t="s">
        <v>921</v>
      </c>
      <c r="V215" s="397" t="s">
        <v>798</v>
      </c>
      <c r="W215" s="397" t="s">
        <v>916</v>
      </c>
      <c r="X215" s="397" t="s">
        <v>821</v>
      </c>
      <c r="Y215" s="307">
        <f t="array" ref="Y215">IFERROR(INDEX('EmiFact Road'!$G$4:$P$110,MATCH($V215&amp;$X215,'EmiFact Road'!$F$4:$F$110&amp;'EmiFact Road'!$D$4:$D$110,0),MATCH(Y$8,'EmiFact Road'!$G$2:$P$2,0)),0)</f>
        <v>0.46</v>
      </c>
      <c r="Z215" s="307">
        <f t="array" ref="Z215">IFERROR(INDEX('EmiFact Road'!$G$4:$P$110,MATCH($V215&amp;$X215,'EmiFact Road'!$F$4:$F$110&amp;'EmiFact Road'!$D$4:$D$110,0),MATCH(Z$8,'EmiFact Road'!$G$2:$P$2,0)),0)</f>
        <v>104.37</v>
      </c>
      <c r="AA215" s="307">
        <f t="array" ref="AA215">IFERROR(INDEX('EmiFact Road'!$G$4:$P$110,MATCH($V215&amp;$X215,'EmiFact Road'!$F$4:$F$110&amp;'EmiFact Road'!$D$4:$D$110,0),MATCH(AA$8,'EmiFact Road'!$G$2:$P$2,0)),0)</f>
        <v>1086.49</v>
      </c>
      <c r="AB215" s="307">
        <f t="array" ref="AB215">IFERROR(INDEX('EmiFact Road'!$G$4:$P$110,MATCH($V215&amp;$X215,'EmiFact Road'!$F$4:$F$110&amp;'EmiFact Road'!$D$4:$D$110,0),MATCH(AB$8,'EmiFact Road'!$G$2:$P$2,0)),0)</f>
        <v>135.12</v>
      </c>
      <c r="AC215" s="307">
        <f t="array" ref="AC215">IFERROR(INDEX('EmiFact Road'!$G$4:$P$110,MATCH($V215&amp;$X215,'EmiFact Road'!$F$4:$F$110&amp;'EmiFact Road'!$D$4:$D$110,0),MATCH(AC$8,'EmiFact Road'!$G$2:$P$2,0)),0)</f>
        <v>22751.45</v>
      </c>
      <c r="AD215" s="307">
        <f t="array" ref="AD215">IFERROR(INDEX('EmiFact Road'!$G$4:$P$110,MATCH($V215&amp;$X215,'EmiFact Road'!$F$4:$F$110&amp;'EmiFact Road'!$D$4:$D$110,0),MATCH(AD$8,'EmiFact Road'!$G$2:$P$2,0)),0)</f>
        <v>73</v>
      </c>
      <c r="AE215" s="307">
        <f t="array" ref="AE215">IFERROR(INDEX('EmiFact Road'!$G$4:$P$110,MATCH($V215&amp;$X215,'EmiFact Road'!$F$4:$F$110&amp;'EmiFact Road'!$D$4:$D$110,0),MATCH(AE$8,'EmiFact Road'!$G$2:$P$2,0)),0)</f>
        <v>1.63</v>
      </c>
      <c r="AF215" s="307">
        <f t="array" ref="AF215">IFERROR(INDEX('EmiFact Road'!$G$4:$P$110,MATCH($V215&amp;$X215,'EmiFact Road'!$F$4:$F$110&amp;'EmiFact Road'!$D$4:$D$110,0),MATCH(AF$8,'EmiFact Road'!$G$2:$P$2,0)),0)</f>
        <v>1.32</v>
      </c>
      <c r="AG215" s="307">
        <f t="array" ref="AG215">IFERROR(INDEX('EmiFact Road'!$G$4:$P$110,MATCH($V215&amp;$X215,'EmiFact Road'!$F$4:$F$110&amp;'EmiFact Road'!$D$4:$D$110,0),MATCH(AG$8,'EmiFact Road'!$G$2:$P$2,0)),0)</f>
        <v>27.59</v>
      </c>
      <c r="AH215" s="307">
        <f t="array" ref="AH215">IFERROR(INDEX('EmiFact Road'!$G$4:$P$110,MATCH($V215&amp;$X215,'EmiFact Road'!$F$4:$F$110&amp;'EmiFact Road'!$D$4:$D$110,0),MATCH(AH$8,'EmiFact Road'!$G$2:$P$2,0)),0)</f>
        <v>0</v>
      </c>
      <c r="AI215" s="307">
        <f t="array" ref="AI215">IFERROR(INDEX('EmiFact Road'!$G$4:$P$110,MATCH($V215&amp;$X215,'EmiFact Road'!$F$4:$F$110&amp;'EmiFact Road'!$D$4:$D$110,0),MATCH(AI$8,'EmiFact Road'!$G$2:$P$2,0)),0)</f>
        <v>0</v>
      </c>
      <c r="AJ215" s="307">
        <f t="array" ref="AJ215">IFERROR(INDEX('EmiFact Road'!$G$4:$P$110,MATCH($V215&amp;$X215,'EmiFact Road'!$F$4:$F$110&amp;'EmiFact Road'!$D$4:$D$110,0),MATCH(AJ$8,'EmiFact Road'!$G$2:$P$2,0)),0)</f>
        <v>1.38</v>
      </c>
    </row>
    <row r="216" spans="19:36" ht="12.75" customHeight="1">
      <c r="S216" s="130" t="s">
        <v>934</v>
      </c>
      <c r="T216" s="307" t="s">
        <v>921</v>
      </c>
      <c r="V216" s="397" t="s">
        <v>800</v>
      </c>
      <c r="W216" s="397" t="s">
        <v>916</v>
      </c>
      <c r="X216" s="397" t="s">
        <v>822</v>
      </c>
      <c r="Y216" s="307">
        <f t="array" ref="Y216">IFERROR(INDEX('EmiFact Road'!$G$4:$P$110,MATCH($V216&amp;$X216,'EmiFact Road'!$F$4:$F$110&amp;'EmiFact Road'!$D$4:$D$110,0),MATCH(Y$8,'EmiFact Road'!$G$2:$P$2,0)),0)</f>
        <v>0</v>
      </c>
      <c r="Z216" s="307">
        <f t="array" ref="Z216">IFERROR(INDEX('EmiFact Road'!$G$4:$P$110,MATCH($V216&amp;$X216,'EmiFact Road'!$F$4:$F$110&amp;'EmiFact Road'!$D$4:$D$110,0),MATCH(Z$8,'EmiFact Road'!$G$2:$P$2,0)),0)</f>
        <v>54.79</v>
      </c>
      <c r="AA216" s="307">
        <f t="array" ref="AA216">IFERROR(INDEX('EmiFact Road'!$G$4:$P$110,MATCH($V216&amp;$X216,'EmiFact Road'!$F$4:$F$110&amp;'EmiFact Road'!$D$4:$D$110,0),MATCH(AA$8,'EmiFact Road'!$G$2:$P$2,0)),0)</f>
        <v>3754.36</v>
      </c>
      <c r="AB216" s="307">
        <f t="array" ref="AB216">IFERROR(INDEX('EmiFact Road'!$G$4:$P$110,MATCH($V216&amp;$X216,'EmiFact Road'!$F$4:$F$110&amp;'EmiFact Road'!$D$4:$D$110,0),MATCH(AB$8,'EmiFact Road'!$G$2:$P$2,0)),0)</f>
        <v>240.84</v>
      </c>
      <c r="AC216" s="307">
        <f t="array" ref="AC216">IFERROR(INDEX('EmiFact Road'!$G$4:$P$110,MATCH($V216&amp;$X216,'EmiFact Road'!$F$4:$F$110&amp;'EmiFact Road'!$D$4:$D$110,0),MATCH(AC$8,'EmiFact Road'!$G$2:$P$2,0)),0)</f>
        <v>17915.98</v>
      </c>
      <c r="AD216" s="307">
        <f t="array" ref="AD216">IFERROR(INDEX('EmiFact Road'!$G$4:$P$110,MATCH($V216&amp;$X216,'EmiFact Road'!$F$4:$F$110&amp;'EmiFact Road'!$D$4:$D$110,0),MATCH(AD$8,'EmiFact Road'!$G$2:$P$2,0)),0)</f>
        <v>0</v>
      </c>
      <c r="AE216" s="307">
        <f t="array" ref="AE216">IFERROR(INDEX('EmiFact Road'!$G$4:$P$110,MATCH($V216&amp;$X216,'EmiFact Road'!$F$4:$F$110&amp;'EmiFact Road'!$D$4:$D$110,0),MATCH(AE$8,'EmiFact Road'!$G$2:$P$2,0)),0)</f>
        <v>0.46</v>
      </c>
      <c r="AF216" s="307">
        <f t="array" ref="AF216">IFERROR(INDEX('EmiFact Road'!$G$4:$P$110,MATCH($V216&amp;$X216,'EmiFact Road'!$F$4:$F$110&amp;'EmiFact Road'!$D$4:$D$110,0),MATCH(AF$8,'EmiFact Road'!$G$2:$P$2,0)),0)</f>
        <v>0.09</v>
      </c>
      <c r="AG216" s="307">
        <f t="array" ref="AG216">IFERROR(INDEX('EmiFact Road'!$G$4:$P$110,MATCH($V216&amp;$X216,'EmiFact Road'!$F$4:$F$110&amp;'EmiFact Road'!$D$4:$D$110,0),MATCH(AG$8,'EmiFact Road'!$G$2:$P$2,0)),0)</f>
        <v>82.19</v>
      </c>
      <c r="AH216" s="307">
        <f t="array" ref="AH216">IFERROR(INDEX('EmiFact Road'!$G$4:$P$110,MATCH($V216&amp;$X216,'EmiFact Road'!$F$4:$F$110&amp;'EmiFact Road'!$D$4:$D$110,0),MATCH(AH$8,'EmiFact Road'!$G$2:$P$2,0)),0)</f>
        <v>0</v>
      </c>
      <c r="AI216" s="307">
        <f t="array" ref="AI216">IFERROR(INDEX('EmiFact Road'!$G$4:$P$110,MATCH($V216&amp;$X216,'EmiFact Road'!$F$4:$F$110&amp;'EmiFact Road'!$D$4:$D$110,0),MATCH(AI$8,'EmiFact Road'!$G$2:$P$2,0)),0)</f>
        <v>0</v>
      </c>
      <c r="AJ216" s="307">
        <f t="array" ref="AJ216">IFERROR(INDEX('EmiFact Road'!$G$4:$P$110,MATCH($V216&amp;$X216,'EmiFact Road'!$F$4:$F$110&amp;'EmiFact Road'!$D$4:$D$110,0),MATCH(AJ$8,'EmiFact Road'!$G$2:$P$2,0)),0)</f>
        <v>4.1100000000000003</v>
      </c>
    </row>
    <row r="217" spans="19:36" ht="12.75" customHeight="1">
      <c r="S217" s="130" t="s">
        <v>934</v>
      </c>
      <c r="T217" s="307" t="s">
        <v>921</v>
      </c>
      <c r="V217" s="397" t="s">
        <v>282</v>
      </c>
      <c r="W217" s="397" t="s">
        <v>916</v>
      </c>
      <c r="X217" s="397" t="s">
        <v>822</v>
      </c>
      <c r="Y217" s="307">
        <f t="array" ref="Y217">IFERROR(INDEX('EmiFact Road'!$G$4:$P$110,MATCH($V217&amp;$X217,'EmiFact Road'!$F$4:$F$110&amp;'EmiFact Road'!$D$4:$D$110,0),MATCH(Y$8,'EmiFact Road'!$G$2:$P$2,0)),0)</f>
        <v>0.47</v>
      </c>
      <c r="Z217" s="307">
        <f t="array" ref="Z217">IFERROR(INDEX('EmiFact Road'!$G$4:$P$110,MATCH($V217&amp;$X217,'EmiFact Road'!$F$4:$F$110&amp;'EmiFact Road'!$D$4:$D$110,0),MATCH(Z$8,'EmiFact Road'!$G$2:$P$2,0)),0)</f>
        <v>164.45</v>
      </c>
      <c r="AA217" s="307">
        <f t="array" ref="AA217">IFERROR(INDEX('EmiFact Road'!$G$4:$P$110,MATCH($V217&amp;$X217,'EmiFact Road'!$F$4:$F$110&amp;'EmiFact Road'!$D$4:$D$110,0),MATCH(AA$8,'EmiFact Road'!$G$2:$P$2,0)),0)</f>
        <v>17.489999999999998</v>
      </c>
      <c r="AB217" s="307">
        <f t="array" ref="AB217">IFERROR(INDEX('EmiFact Road'!$G$4:$P$110,MATCH($V217&amp;$X217,'EmiFact Road'!$F$4:$F$110&amp;'EmiFact Road'!$D$4:$D$110,0),MATCH(AB$8,'EmiFact Road'!$G$2:$P$2,0)),0)</f>
        <v>0.43</v>
      </c>
      <c r="AC217" s="307">
        <f t="array" ref="AC217">IFERROR(INDEX('EmiFact Road'!$G$4:$P$110,MATCH($V217&amp;$X217,'EmiFact Road'!$F$4:$F$110&amp;'EmiFact Road'!$D$4:$D$110,0),MATCH(AC$8,'EmiFact Road'!$G$2:$P$2,0)),0)</f>
        <v>182.89</v>
      </c>
      <c r="AD217" s="307">
        <f t="array" ref="AD217">IFERROR(INDEX('EmiFact Road'!$G$4:$P$110,MATCH($V217&amp;$X217,'EmiFact Road'!$F$4:$F$110&amp;'EmiFact Road'!$D$4:$D$110,0),MATCH(AD$8,'EmiFact Road'!$G$2:$P$2,0)),0)</f>
        <v>74</v>
      </c>
      <c r="AE217" s="307">
        <f t="array" ref="AE217">IFERROR(INDEX('EmiFact Road'!$G$4:$P$110,MATCH($V217&amp;$X217,'EmiFact Road'!$F$4:$F$110&amp;'EmiFact Road'!$D$4:$D$110,0),MATCH(AE$8,'EmiFact Road'!$G$2:$P$2,0)),0)</f>
        <v>3.64</v>
      </c>
      <c r="AF217" s="307">
        <f t="array" ref="AF217">IFERROR(INDEX('EmiFact Road'!$G$4:$P$110,MATCH($V217&amp;$X217,'EmiFact Road'!$F$4:$F$110&amp;'EmiFact Road'!$D$4:$D$110,0),MATCH(AF$8,'EmiFact Road'!$G$2:$P$2,0)),0)</f>
        <v>0.21</v>
      </c>
      <c r="AG217" s="307">
        <f t="array" ref="AG217">IFERROR(INDEX('EmiFact Road'!$G$4:$P$110,MATCH($V217&amp;$X217,'EmiFact Road'!$F$4:$F$110&amp;'EmiFact Road'!$D$4:$D$110,0),MATCH(AG$8,'EmiFact Road'!$G$2:$P$2,0)),0)</f>
        <v>9.4600000000000009</v>
      </c>
      <c r="AH217" s="307">
        <f t="array" ref="AH217">IFERROR(INDEX('EmiFact Road'!$G$4:$P$110,MATCH($V217&amp;$X217,'EmiFact Road'!$F$4:$F$110&amp;'EmiFact Road'!$D$4:$D$110,0),MATCH(AH$8,'EmiFact Road'!$G$2:$P$2,0)),0)</f>
        <v>0</v>
      </c>
      <c r="AI217" s="307">
        <f t="array" ref="AI217">IFERROR(INDEX('EmiFact Road'!$G$4:$P$110,MATCH($V217&amp;$X217,'EmiFact Road'!$F$4:$F$110&amp;'EmiFact Road'!$D$4:$D$110,0),MATCH(AI$8,'EmiFact Road'!$G$2:$P$2,0)),0)</f>
        <v>0</v>
      </c>
      <c r="AJ217" s="307">
        <f t="array" ref="AJ217">IFERROR(INDEX('EmiFact Road'!$G$4:$P$110,MATCH($V217&amp;$X217,'EmiFact Road'!$F$4:$F$110&amp;'EmiFact Road'!$D$4:$D$110,0),MATCH(AJ$8,'EmiFact Road'!$G$2:$P$2,0)),0)</f>
        <v>7.44</v>
      </c>
    </row>
    <row r="218" spans="19:36" ht="12.75" customHeight="1">
      <c r="S218" s="130" t="s">
        <v>934</v>
      </c>
      <c r="T218" s="307" t="s">
        <v>921</v>
      </c>
      <c r="V218" s="397" t="s">
        <v>798</v>
      </c>
      <c r="W218" s="397" t="s">
        <v>916</v>
      </c>
      <c r="X218" s="397" t="s">
        <v>822</v>
      </c>
      <c r="Y218" s="307">
        <f t="array" ref="Y218">IFERROR(INDEX('EmiFact Road'!$G$4:$P$110,MATCH($V218&amp;$X218,'EmiFact Road'!$F$4:$F$110&amp;'EmiFact Road'!$D$4:$D$110,0),MATCH(Y$8,'EmiFact Road'!$G$2:$P$2,0)),0)</f>
        <v>0.46</v>
      </c>
      <c r="Z218" s="307">
        <f t="array" ref="Z218">IFERROR(INDEX('EmiFact Road'!$G$4:$P$110,MATCH($V218&amp;$X218,'EmiFact Road'!$F$4:$F$110&amp;'EmiFact Road'!$D$4:$D$110,0),MATCH(Z$8,'EmiFact Road'!$G$2:$P$2,0)),0)</f>
        <v>54.79</v>
      </c>
      <c r="AA218" s="307">
        <f t="array" ref="AA218">IFERROR(INDEX('EmiFact Road'!$G$4:$P$110,MATCH($V218&amp;$X218,'EmiFact Road'!$F$4:$F$110&amp;'EmiFact Road'!$D$4:$D$110,0),MATCH(AA$8,'EmiFact Road'!$G$2:$P$2,0)),0)</f>
        <v>3754.36</v>
      </c>
      <c r="AB218" s="307">
        <f t="array" ref="AB218">IFERROR(INDEX('EmiFact Road'!$G$4:$P$110,MATCH($V218&amp;$X218,'EmiFact Road'!$F$4:$F$110&amp;'EmiFact Road'!$D$4:$D$110,0),MATCH(AB$8,'EmiFact Road'!$G$2:$P$2,0)),0)</f>
        <v>240.84</v>
      </c>
      <c r="AC218" s="307">
        <f t="array" ref="AC218">IFERROR(INDEX('EmiFact Road'!$G$4:$P$110,MATCH($V218&amp;$X218,'EmiFact Road'!$F$4:$F$110&amp;'EmiFact Road'!$D$4:$D$110,0),MATCH(AC$8,'EmiFact Road'!$G$2:$P$2,0)),0)</f>
        <v>17915.98</v>
      </c>
      <c r="AD218" s="307">
        <f t="array" ref="AD218">IFERROR(INDEX('EmiFact Road'!$G$4:$P$110,MATCH($V218&amp;$X218,'EmiFact Road'!$F$4:$F$110&amp;'EmiFact Road'!$D$4:$D$110,0),MATCH(AD$8,'EmiFact Road'!$G$2:$P$2,0)),0)</f>
        <v>73</v>
      </c>
      <c r="AE218" s="307">
        <f t="array" ref="AE218">IFERROR(INDEX('EmiFact Road'!$G$4:$P$110,MATCH($V218&amp;$X218,'EmiFact Road'!$F$4:$F$110&amp;'EmiFact Road'!$D$4:$D$110,0),MATCH(AE$8,'EmiFact Road'!$G$2:$P$2,0)),0)</f>
        <v>0.46</v>
      </c>
      <c r="AF218" s="307">
        <f t="array" ref="AF218">IFERROR(INDEX('EmiFact Road'!$G$4:$P$110,MATCH($V218&amp;$X218,'EmiFact Road'!$F$4:$F$110&amp;'EmiFact Road'!$D$4:$D$110,0),MATCH(AF$8,'EmiFact Road'!$G$2:$P$2,0)),0)</f>
        <v>0.09</v>
      </c>
      <c r="AG218" s="307">
        <f t="array" ref="AG218">IFERROR(INDEX('EmiFact Road'!$G$4:$P$110,MATCH($V218&amp;$X218,'EmiFact Road'!$F$4:$F$110&amp;'EmiFact Road'!$D$4:$D$110,0),MATCH(AG$8,'EmiFact Road'!$G$2:$P$2,0)),0)</f>
        <v>82.19</v>
      </c>
      <c r="AH218" s="307">
        <f t="array" ref="AH218">IFERROR(INDEX('EmiFact Road'!$G$4:$P$110,MATCH($V218&amp;$X218,'EmiFact Road'!$F$4:$F$110&amp;'EmiFact Road'!$D$4:$D$110,0),MATCH(AH$8,'EmiFact Road'!$G$2:$P$2,0)),0)</f>
        <v>0</v>
      </c>
      <c r="AI218" s="307">
        <f t="array" ref="AI218">IFERROR(INDEX('EmiFact Road'!$G$4:$P$110,MATCH($V218&amp;$X218,'EmiFact Road'!$F$4:$F$110&amp;'EmiFact Road'!$D$4:$D$110,0),MATCH(AI$8,'EmiFact Road'!$G$2:$P$2,0)),0)</f>
        <v>0</v>
      </c>
      <c r="AJ218" s="307">
        <f t="array" ref="AJ218">IFERROR(INDEX('EmiFact Road'!$G$4:$P$110,MATCH($V218&amp;$X218,'EmiFact Road'!$F$4:$F$110&amp;'EmiFact Road'!$D$4:$D$110,0),MATCH(AJ$8,'EmiFact Road'!$G$2:$P$2,0)),0)</f>
        <v>4.1100000000000003</v>
      </c>
    </row>
    <row r="219" spans="19:36" ht="12.75" customHeight="1">
      <c r="S219" s="130" t="s">
        <v>935</v>
      </c>
      <c r="T219" s="307" t="s">
        <v>921</v>
      </c>
      <c r="V219" s="397" t="s">
        <v>800</v>
      </c>
      <c r="W219" s="397" t="s">
        <v>916</v>
      </c>
      <c r="X219" s="397" t="s">
        <v>823</v>
      </c>
      <c r="Y219" s="307">
        <f t="array" ref="Y219">IFERROR(INDEX('EmiFact Road'!$G$4:$P$110,MATCH($V219&amp;$X219,'EmiFact Road'!$F$4:$F$110&amp;'EmiFact Road'!$D$4:$D$110,0),MATCH(Y$8,'EmiFact Road'!$G$2:$P$2,0)),0)</f>
        <v>0</v>
      </c>
      <c r="Z219" s="307">
        <f t="array" ref="Z219">IFERROR(INDEX('EmiFact Road'!$G$4:$P$110,MATCH($V219&amp;$X219,'EmiFact Road'!$F$4:$F$110&amp;'EmiFact Road'!$D$4:$D$110,0),MATCH(Z$8,'EmiFact Road'!$G$2:$P$2,0)),0)</f>
        <v>215.25</v>
      </c>
      <c r="AA219" s="307">
        <f t="array" ref="AA219">IFERROR(INDEX('EmiFact Road'!$G$4:$P$110,MATCH($V219&amp;$X219,'EmiFact Road'!$F$4:$F$110&amp;'EmiFact Road'!$D$4:$D$110,0),MATCH(AA$8,'EmiFact Road'!$G$2:$P$2,0)),0)</f>
        <v>1551.54</v>
      </c>
      <c r="AB219" s="307">
        <f t="array" ref="AB219">IFERROR(INDEX('EmiFact Road'!$G$4:$P$110,MATCH($V219&amp;$X219,'EmiFact Road'!$F$4:$F$110&amp;'EmiFact Road'!$D$4:$D$110,0),MATCH(AB$8,'EmiFact Road'!$G$2:$P$2,0)),0)</f>
        <v>59.54</v>
      </c>
      <c r="AC219" s="307">
        <f t="array" ref="AC219">IFERROR(INDEX('EmiFact Road'!$G$4:$P$110,MATCH($V219&amp;$X219,'EmiFact Road'!$F$4:$F$110&amp;'EmiFact Road'!$D$4:$D$110,0),MATCH(AC$8,'EmiFact Road'!$G$2:$P$2,0)),0)</f>
        <v>14359.2</v>
      </c>
      <c r="AD219" s="307">
        <f t="array" ref="AD219">IFERROR(INDEX('EmiFact Road'!$G$4:$P$110,MATCH($V219&amp;$X219,'EmiFact Road'!$F$4:$F$110&amp;'EmiFact Road'!$D$4:$D$110,0),MATCH(AD$8,'EmiFact Road'!$G$2:$P$2,0)),0)</f>
        <v>0</v>
      </c>
      <c r="AE219" s="307">
        <f t="array" ref="AE219">IFERROR(INDEX('EmiFact Road'!$G$4:$P$110,MATCH($V219&amp;$X219,'EmiFact Road'!$F$4:$F$110&amp;'EmiFact Road'!$D$4:$D$110,0),MATCH(AE$8,'EmiFact Road'!$G$2:$P$2,0)),0)</f>
        <v>1.49</v>
      </c>
      <c r="AF219" s="307">
        <f t="array" ref="AF219">IFERROR(INDEX('EmiFact Road'!$G$4:$P$110,MATCH($V219&amp;$X219,'EmiFact Road'!$F$4:$F$110&amp;'EmiFact Road'!$D$4:$D$110,0),MATCH(AF$8,'EmiFact Road'!$G$2:$P$2,0)),0)</f>
        <v>0.1</v>
      </c>
      <c r="AG219" s="307">
        <f t="array" ref="AG219">IFERROR(INDEX('EmiFact Road'!$G$4:$P$110,MATCH($V219&amp;$X219,'EmiFact Road'!$F$4:$F$110&amp;'EmiFact Road'!$D$4:$D$110,0),MATCH(AG$8,'EmiFact Road'!$G$2:$P$2,0)),0)</f>
        <v>23.93</v>
      </c>
      <c r="AH219" s="307">
        <f t="array" ref="AH219">IFERROR(INDEX('EmiFact Road'!$G$4:$P$110,MATCH($V219&amp;$X219,'EmiFact Road'!$F$4:$F$110&amp;'EmiFact Road'!$D$4:$D$110,0),MATCH(AH$8,'EmiFact Road'!$G$2:$P$2,0)),0)</f>
        <v>0</v>
      </c>
      <c r="AI219" s="307">
        <f t="array" ref="AI219">IFERROR(INDEX('EmiFact Road'!$G$4:$P$110,MATCH($V219&amp;$X219,'EmiFact Road'!$F$4:$F$110&amp;'EmiFact Road'!$D$4:$D$110,0),MATCH(AI$8,'EmiFact Road'!$G$2:$P$2,0)),0)</f>
        <v>0</v>
      </c>
      <c r="AJ219" s="307">
        <f t="array" ref="AJ219">IFERROR(INDEX('EmiFact Road'!$G$4:$P$110,MATCH($V219&amp;$X219,'EmiFact Road'!$F$4:$F$110&amp;'EmiFact Road'!$D$4:$D$110,0),MATCH(AJ$8,'EmiFact Road'!$G$2:$P$2,0)),0)</f>
        <v>1.2</v>
      </c>
    </row>
    <row r="220" spans="19:36" ht="12.75" customHeight="1">
      <c r="S220" s="130" t="s">
        <v>935</v>
      </c>
      <c r="T220" s="307" t="s">
        <v>921</v>
      </c>
      <c r="V220" s="397" t="s">
        <v>282</v>
      </c>
      <c r="W220" s="397" t="s">
        <v>916</v>
      </c>
      <c r="X220" s="397" t="s">
        <v>823</v>
      </c>
      <c r="Y220" s="307">
        <f t="array" ref="Y220">IFERROR(INDEX('EmiFact Road'!$G$4:$P$110,MATCH($V220&amp;$X220,'EmiFact Road'!$F$4:$F$110&amp;'EmiFact Road'!$D$4:$D$110,0),MATCH(Y$8,'EmiFact Road'!$G$2:$P$2,0)),0)</f>
        <v>0.47</v>
      </c>
      <c r="Z220" s="307">
        <f t="array" ref="Z220">IFERROR(INDEX('EmiFact Road'!$G$4:$P$110,MATCH($V220&amp;$X220,'EmiFact Road'!$F$4:$F$110&amp;'EmiFact Road'!$D$4:$D$110,0),MATCH(Z$8,'EmiFact Road'!$G$2:$P$2,0)),0)</f>
        <v>314.5</v>
      </c>
      <c r="AA220" s="307">
        <f t="array" ref="AA220">IFERROR(INDEX('EmiFact Road'!$G$4:$P$110,MATCH($V220&amp;$X220,'EmiFact Road'!$F$4:$F$110&amp;'EmiFact Road'!$D$4:$D$110,0),MATCH(AA$8,'EmiFact Road'!$G$2:$P$2,0)),0)</f>
        <v>44</v>
      </c>
      <c r="AB220" s="307">
        <f t="array" ref="AB220">IFERROR(INDEX('EmiFact Road'!$G$4:$P$110,MATCH($V220&amp;$X220,'EmiFact Road'!$F$4:$F$110&amp;'EmiFact Road'!$D$4:$D$110,0),MATCH(AB$8,'EmiFact Road'!$G$2:$P$2,0)),0)</f>
        <v>1.08</v>
      </c>
      <c r="AC220" s="307">
        <f t="array" ref="AC220">IFERROR(INDEX('EmiFact Road'!$G$4:$P$110,MATCH($V220&amp;$X220,'EmiFact Road'!$F$4:$F$110&amp;'EmiFact Road'!$D$4:$D$110,0),MATCH(AC$8,'EmiFact Road'!$G$2:$P$2,0)),0)</f>
        <v>257.69</v>
      </c>
      <c r="AD220" s="307">
        <f t="array" ref="AD220">IFERROR(INDEX('EmiFact Road'!$G$4:$P$110,MATCH($V220&amp;$X220,'EmiFact Road'!$F$4:$F$110&amp;'EmiFact Road'!$D$4:$D$110,0),MATCH(AD$8,'EmiFact Road'!$G$2:$P$2,0)),0)</f>
        <v>74</v>
      </c>
      <c r="AE220" s="307">
        <f t="array" ref="AE220">IFERROR(INDEX('EmiFact Road'!$G$4:$P$110,MATCH($V220&amp;$X220,'EmiFact Road'!$F$4:$F$110&amp;'EmiFact Road'!$D$4:$D$110,0),MATCH(AE$8,'EmiFact Road'!$G$2:$P$2,0)),0)</f>
        <v>3.42</v>
      </c>
      <c r="AF220" s="307">
        <f t="array" ref="AF220">IFERROR(INDEX('EmiFact Road'!$G$4:$P$110,MATCH($V220&amp;$X220,'EmiFact Road'!$F$4:$F$110&amp;'EmiFact Road'!$D$4:$D$110,0),MATCH(AF$8,'EmiFact Road'!$G$2:$P$2,0)),0)</f>
        <v>0.2</v>
      </c>
      <c r="AG220" s="307">
        <f t="array" ref="AG220">IFERROR(INDEX('EmiFact Road'!$G$4:$P$110,MATCH($V220&amp;$X220,'EmiFact Road'!$F$4:$F$110&amp;'EmiFact Road'!$D$4:$D$110,0),MATCH(AG$8,'EmiFact Road'!$G$2:$P$2,0)),0)</f>
        <v>28.45</v>
      </c>
      <c r="AH220" s="307">
        <f t="array" ref="AH220">IFERROR(INDEX('EmiFact Road'!$G$4:$P$110,MATCH($V220&amp;$X220,'EmiFact Road'!$F$4:$F$110&amp;'EmiFact Road'!$D$4:$D$110,0),MATCH(AH$8,'EmiFact Road'!$G$2:$P$2,0)),0)</f>
        <v>0</v>
      </c>
      <c r="AI220" s="307">
        <f t="array" ref="AI220">IFERROR(INDEX('EmiFact Road'!$G$4:$P$110,MATCH($V220&amp;$X220,'EmiFact Road'!$F$4:$F$110&amp;'EmiFact Road'!$D$4:$D$110,0),MATCH(AI$8,'EmiFact Road'!$G$2:$P$2,0)),0)</f>
        <v>0</v>
      </c>
      <c r="AJ220" s="307">
        <f t="array" ref="AJ220">IFERROR(INDEX('EmiFact Road'!$G$4:$P$110,MATCH($V220&amp;$X220,'EmiFact Road'!$F$4:$F$110&amp;'EmiFact Road'!$D$4:$D$110,0),MATCH(AJ$8,'EmiFact Road'!$G$2:$P$2,0)),0)</f>
        <v>19.600000000000001</v>
      </c>
    </row>
    <row r="221" spans="19:36" ht="12.75" customHeight="1">
      <c r="S221" s="130" t="s">
        <v>935</v>
      </c>
      <c r="T221" s="307" t="s">
        <v>921</v>
      </c>
      <c r="V221" s="397" t="s">
        <v>798</v>
      </c>
      <c r="W221" s="397" t="s">
        <v>916</v>
      </c>
      <c r="X221" s="397" t="s">
        <v>823</v>
      </c>
      <c r="Y221" s="307">
        <f t="array" ref="Y221">IFERROR(INDEX('EmiFact Road'!$G$4:$P$110,MATCH($V221&amp;$X221,'EmiFact Road'!$F$4:$F$110&amp;'EmiFact Road'!$D$4:$D$110,0),MATCH(Y$8,'EmiFact Road'!$G$2:$P$2,0)),0)</f>
        <v>0.46</v>
      </c>
      <c r="Z221" s="307">
        <f t="array" ref="Z221">IFERROR(INDEX('EmiFact Road'!$G$4:$P$110,MATCH($V221&amp;$X221,'EmiFact Road'!$F$4:$F$110&amp;'EmiFact Road'!$D$4:$D$110,0),MATCH(Z$8,'EmiFact Road'!$G$2:$P$2,0)),0)</f>
        <v>215.25</v>
      </c>
      <c r="AA221" s="307">
        <f t="array" ref="AA221">IFERROR(INDEX('EmiFact Road'!$G$4:$P$110,MATCH($V221&amp;$X221,'EmiFact Road'!$F$4:$F$110&amp;'EmiFact Road'!$D$4:$D$110,0),MATCH(AA$8,'EmiFact Road'!$G$2:$P$2,0)),0)</f>
        <v>1551.54</v>
      </c>
      <c r="AB221" s="307">
        <f t="array" ref="AB221">IFERROR(INDEX('EmiFact Road'!$G$4:$P$110,MATCH($V221&amp;$X221,'EmiFact Road'!$F$4:$F$110&amp;'EmiFact Road'!$D$4:$D$110,0),MATCH(AB$8,'EmiFact Road'!$G$2:$P$2,0)),0)</f>
        <v>59.54</v>
      </c>
      <c r="AC221" s="307">
        <f t="array" ref="AC221">IFERROR(INDEX('EmiFact Road'!$G$4:$P$110,MATCH($V221&amp;$X221,'EmiFact Road'!$F$4:$F$110&amp;'EmiFact Road'!$D$4:$D$110,0),MATCH(AC$8,'EmiFact Road'!$G$2:$P$2,0)),0)</f>
        <v>14359.2</v>
      </c>
      <c r="AD221" s="307">
        <f t="array" ref="AD221">IFERROR(INDEX('EmiFact Road'!$G$4:$P$110,MATCH($V221&amp;$X221,'EmiFact Road'!$F$4:$F$110&amp;'EmiFact Road'!$D$4:$D$110,0),MATCH(AD$8,'EmiFact Road'!$G$2:$P$2,0)),0)</f>
        <v>73</v>
      </c>
      <c r="AE221" s="307">
        <f t="array" ref="AE221">IFERROR(INDEX('EmiFact Road'!$G$4:$P$110,MATCH($V221&amp;$X221,'EmiFact Road'!$F$4:$F$110&amp;'EmiFact Road'!$D$4:$D$110,0),MATCH(AE$8,'EmiFact Road'!$G$2:$P$2,0)),0)</f>
        <v>1.49</v>
      </c>
      <c r="AF221" s="307">
        <f t="array" ref="AF221">IFERROR(INDEX('EmiFact Road'!$G$4:$P$110,MATCH($V221&amp;$X221,'EmiFact Road'!$F$4:$F$110&amp;'EmiFact Road'!$D$4:$D$110,0),MATCH(AF$8,'EmiFact Road'!$G$2:$P$2,0)),0)</f>
        <v>0.1</v>
      </c>
      <c r="AG221" s="307">
        <f t="array" ref="AG221">IFERROR(INDEX('EmiFact Road'!$G$4:$P$110,MATCH($V221&amp;$X221,'EmiFact Road'!$F$4:$F$110&amp;'EmiFact Road'!$D$4:$D$110,0),MATCH(AG$8,'EmiFact Road'!$G$2:$P$2,0)),0)</f>
        <v>23.93</v>
      </c>
      <c r="AH221" s="307">
        <f t="array" ref="AH221">IFERROR(INDEX('EmiFact Road'!$G$4:$P$110,MATCH($V221&amp;$X221,'EmiFact Road'!$F$4:$F$110&amp;'EmiFact Road'!$D$4:$D$110,0),MATCH(AH$8,'EmiFact Road'!$G$2:$P$2,0)),0)</f>
        <v>0</v>
      </c>
      <c r="AI221" s="307">
        <f t="array" ref="AI221">IFERROR(INDEX('EmiFact Road'!$G$4:$P$110,MATCH($V221&amp;$X221,'EmiFact Road'!$F$4:$F$110&amp;'EmiFact Road'!$D$4:$D$110,0),MATCH(AI$8,'EmiFact Road'!$G$2:$P$2,0)),0)</f>
        <v>0</v>
      </c>
      <c r="AJ221" s="307">
        <f t="array" ref="AJ221">IFERROR(INDEX('EmiFact Road'!$G$4:$P$110,MATCH($V221&amp;$X221,'EmiFact Road'!$F$4:$F$110&amp;'EmiFact Road'!$D$4:$D$110,0),MATCH(AJ$8,'EmiFact Road'!$G$2:$P$2,0)),0)</f>
        <v>1.2</v>
      </c>
    </row>
    <row r="222" spans="19:36" ht="12.75" customHeight="1">
      <c r="S222" s="130" t="s">
        <v>935</v>
      </c>
      <c r="T222" s="307" t="s">
        <v>921</v>
      </c>
      <c r="V222" s="397" t="s">
        <v>776</v>
      </c>
      <c r="W222" s="397" t="s">
        <v>916</v>
      </c>
      <c r="X222" s="397" t="s">
        <v>823</v>
      </c>
      <c r="Y222" s="307">
        <f t="array" ref="Y222">IFERROR(INDEX('EmiFact Road'!$G$4:$P$110,MATCH($V222&amp;$X222,'EmiFact Road'!$F$4:$F$110&amp;'EmiFact Road'!$D$4:$D$110,0),MATCH(Y$8,'EmiFact Road'!$G$2:$P$2,0)),0)</f>
        <v>0</v>
      </c>
      <c r="Z222" s="307">
        <f t="array" ref="Z222">IFERROR(INDEX('EmiFact Road'!$G$4:$P$110,MATCH($V222&amp;$X222,'EmiFact Road'!$F$4:$F$110&amp;'EmiFact Road'!$D$4:$D$110,0),MATCH(Z$8,'EmiFact Road'!$G$2:$P$2,0)),0)</f>
        <v>699.01</v>
      </c>
      <c r="AA222" s="307">
        <f t="array" ref="AA222">IFERROR(INDEX('EmiFact Road'!$G$4:$P$110,MATCH($V222&amp;$X222,'EmiFact Road'!$F$4:$F$110&amp;'EmiFact Road'!$D$4:$D$110,0),MATCH(AA$8,'EmiFact Road'!$G$2:$P$2,0)),0)</f>
        <v>146.09</v>
      </c>
      <c r="AB222" s="307">
        <f t="array" ref="AB222">IFERROR(INDEX('EmiFact Road'!$G$4:$P$110,MATCH($V222&amp;$X222,'EmiFact Road'!$F$4:$F$110&amp;'EmiFact Road'!$D$4:$D$110,0),MATCH(AB$8,'EmiFact Road'!$G$2:$P$2,0)),0)</f>
        <v>7.69</v>
      </c>
      <c r="AC222" s="307">
        <f t="array" ref="AC222">IFERROR(INDEX('EmiFact Road'!$G$4:$P$110,MATCH($V222&amp;$X222,'EmiFact Road'!$F$4:$F$110&amp;'EmiFact Road'!$D$4:$D$110,0),MATCH(AC$8,'EmiFact Road'!$G$2:$P$2,0)),0)</f>
        <v>104.85</v>
      </c>
      <c r="AD222" s="307">
        <f t="array" ref="AD222">IFERROR(INDEX('EmiFact Road'!$G$4:$P$110,MATCH($V222&amp;$X222,'EmiFact Road'!$F$4:$F$110&amp;'EmiFact Road'!$D$4:$D$110,0),MATCH(AD$8,'EmiFact Road'!$G$2:$P$2,0)),0)</f>
        <v>63.1</v>
      </c>
      <c r="AE222" s="307">
        <f t="array" ref="AE222">IFERROR(INDEX('EmiFact Road'!$G$4:$P$110,MATCH($V222&amp;$X222,'EmiFact Road'!$F$4:$F$110&amp;'EmiFact Road'!$D$4:$D$110,0),MATCH(AE$8,'EmiFact Road'!$G$2:$P$2,0)),0)</f>
        <v>3.5</v>
      </c>
      <c r="AF222" s="307">
        <f t="array" ref="AF222">IFERROR(INDEX('EmiFact Road'!$G$4:$P$110,MATCH($V222&amp;$X222,'EmiFact Road'!$F$4:$F$110&amp;'EmiFact Road'!$D$4:$D$110,0),MATCH(AF$8,'EmiFact Road'!$G$2:$P$2,0)),0)</f>
        <v>0.21</v>
      </c>
      <c r="AG222" s="307">
        <f t="array" ref="AG222">IFERROR(INDEX('EmiFact Road'!$G$4:$P$110,MATCH($V222&amp;$X222,'EmiFact Road'!$F$4:$F$110&amp;'EmiFact Road'!$D$4:$D$110,0),MATCH(AG$8,'EmiFact Road'!$G$2:$P$2,0)),0)</f>
        <v>4.8899999999999997</v>
      </c>
      <c r="AH222" s="307">
        <f t="array" ref="AH222">IFERROR(INDEX('EmiFact Road'!$G$4:$P$110,MATCH($V222&amp;$X222,'EmiFact Road'!$F$4:$F$110&amp;'EmiFact Road'!$D$4:$D$110,0),MATCH(AH$8,'EmiFact Road'!$G$2:$P$2,0)),0)</f>
        <v>0</v>
      </c>
      <c r="AI222" s="307">
        <f t="array" ref="AI222">IFERROR(INDEX('EmiFact Road'!$G$4:$P$110,MATCH($V222&amp;$X222,'EmiFact Road'!$F$4:$F$110&amp;'EmiFact Road'!$D$4:$D$110,0),MATCH(AI$8,'EmiFact Road'!$G$2:$P$2,0)),0)</f>
        <v>0</v>
      </c>
      <c r="AJ222" s="307">
        <f t="array" ref="AJ222">IFERROR(INDEX('EmiFact Road'!$G$4:$P$110,MATCH($V222&amp;$X222,'EmiFact Road'!$F$4:$F$110&amp;'EmiFact Road'!$D$4:$D$110,0),MATCH(AJ$8,'EmiFact Road'!$G$2:$P$2,0)),0)</f>
        <v>0.24</v>
      </c>
    </row>
    <row r="223" spans="19:36" ht="12.75" customHeight="1">
      <c r="S223" s="130"/>
      <c r="T223" s="307" t="s">
        <v>921</v>
      </c>
      <c r="V223" s="397" t="s">
        <v>800</v>
      </c>
      <c r="W223" s="397" t="s">
        <v>916</v>
      </c>
      <c r="X223" s="397" t="s">
        <v>824</v>
      </c>
      <c r="Y223" s="307">
        <f t="array" ref="Y223">IFERROR(INDEX('EmiFact Road'!$G$4:$P$110,MATCH($V223&amp;$X223,'EmiFact Road'!$F$4:$F$110&amp;'EmiFact Road'!$D$4:$D$110,0),MATCH(Y$8,'EmiFact Road'!$G$2:$P$2,0)),0)</f>
        <v>0</v>
      </c>
      <c r="Z223" s="307">
        <f t="array" ref="Z223">IFERROR(INDEX('EmiFact Road'!$G$4:$P$110,MATCH($V223&amp;$X223,'EmiFact Road'!$F$4:$F$110&amp;'EmiFact Road'!$D$4:$D$110,0),MATCH(Z$8,'EmiFact Road'!$G$2:$P$2,0)),0)</f>
        <v>104.29</v>
      </c>
      <c r="AA223" s="307">
        <f t="array" ref="AA223">IFERROR(INDEX('EmiFact Road'!$G$4:$P$110,MATCH($V223&amp;$X223,'EmiFact Road'!$F$4:$F$110&amp;'EmiFact Road'!$D$4:$D$110,0),MATCH(AA$8,'EmiFact Road'!$G$2:$P$2,0)),0)</f>
        <v>2756.31</v>
      </c>
      <c r="AB223" s="307">
        <f t="array" ref="AB223">IFERROR(INDEX('EmiFact Road'!$G$4:$P$110,MATCH($V223&amp;$X223,'EmiFact Road'!$F$4:$F$110&amp;'EmiFact Road'!$D$4:$D$110,0),MATCH(AB$8,'EmiFact Road'!$G$2:$P$2,0)),0)</f>
        <v>52.88</v>
      </c>
      <c r="AC223" s="307">
        <f t="array" ref="AC223">IFERROR(INDEX('EmiFact Road'!$G$4:$P$110,MATCH($V223&amp;$X223,'EmiFact Road'!$F$4:$F$110&amp;'EmiFact Road'!$D$4:$D$110,0),MATCH(AC$8,'EmiFact Road'!$G$2:$P$2,0)),0)</f>
        <v>28261.32</v>
      </c>
      <c r="AD223" s="307">
        <f t="array" ref="AD223">IFERROR(INDEX('EmiFact Road'!$G$4:$P$110,MATCH($V223&amp;$X223,'EmiFact Road'!$F$4:$F$110&amp;'EmiFact Road'!$D$4:$D$110,0),MATCH(AD$8,'EmiFact Road'!$G$2:$P$2,0)),0)</f>
        <v>0</v>
      </c>
      <c r="AE223" s="307">
        <f t="array" ref="AE223">IFERROR(INDEX('EmiFact Road'!$G$4:$P$110,MATCH($V223&amp;$X223,'EmiFact Road'!$F$4:$F$110&amp;'EmiFact Road'!$D$4:$D$110,0),MATCH(AE$8,'EmiFact Road'!$G$2:$P$2,0)),0)</f>
        <v>1.1599999999999999</v>
      </c>
      <c r="AF223" s="307">
        <f t="array" ref="AF223">IFERROR(INDEX('EmiFact Road'!$G$4:$P$110,MATCH($V223&amp;$X223,'EmiFact Road'!$F$4:$F$110&amp;'EmiFact Road'!$D$4:$D$110,0),MATCH(AF$8,'EmiFact Road'!$G$2:$P$2,0)),0)</f>
        <v>0.09</v>
      </c>
      <c r="AG223" s="307">
        <f t="array" ref="AG223">IFERROR(INDEX('EmiFact Road'!$G$4:$P$110,MATCH($V223&amp;$X223,'EmiFact Road'!$F$4:$F$110&amp;'EmiFact Road'!$D$4:$D$110,0),MATCH(AG$8,'EmiFact Road'!$G$2:$P$2,0)),0)</f>
        <v>39.340000000000003</v>
      </c>
      <c r="AH223" s="307">
        <f t="array" ref="AH223">IFERROR(INDEX('EmiFact Road'!$G$4:$P$110,MATCH($V223&amp;$X223,'EmiFact Road'!$F$4:$F$110&amp;'EmiFact Road'!$D$4:$D$110,0),MATCH(AH$8,'EmiFact Road'!$G$2:$P$2,0)),0)</f>
        <v>0</v>
      </c>
      <c r="AI223" s="307">
        <f t="array" ref="AI223">IFERROR(INDEX('EmiFact Road'!$G$4:$P$110,MATCH($V223&amp;$X223,'EmiFact Road'!$F$4:$F$110&amp;'EmiFact Road'!$D$4:$D$110,0),MATCH(AI$8,'EmiFact Road'!$G$2:$P$2,0)),0)</f>
        <v>0</v>
      </c>
      <c r="AJ223" s="307">
        <f t="array" ref="AJ223">IFERROR(INDEX('EmiFact Road'!$G$4:$P$110,MATCH($V223&amp;$X223,'EmiFact Road'!$F$4:$F$110&amp;'EmiFact Road'!$D$4:$D$110,0),MATCH(AJ$8,'EmiFact Road'!$G$2:$P$2,0)),0)</f>
        <v>1.97</v>
      </c>
    </row>
    <row r="224" spans="19:36" ht="12.75" customHeight="1">
      <c r="S224" s="130"/>
      <c r="T224" s="307" t="s">
        <v>921</v>
      </c>
      <c r="V224" s="397" t="s">
        <v>798</v>
      </c>
      <c r="W224" s="397" t="s">
        <v>916</v>
      </c>
      <c r="X224" s="397" t="s">
        <v>824</v>
      </c>
      <c r="Y224" s="307">
        <f t="array" ref="Y224">IFERROR(INDEX('EmiFact Road'!$G$4:$P$110,MATCH($V224&amp;$X224,'EmiFact Road'!$F$4:$F$110&amp;'EmiFact Road'!$D$4:$D$110,0),MATCH(Y$8,'EmiFact Road'!$G$2:$P$2,0)),0)</f>
        <v>0.46</v>
      </c>
      <c r="Z224" s="307">
        <f t="array" ref="Z224">IFERROR(INDEX('EmiFact Road'!$G$4:$P$110,MATCH($V224&amp;$X224,'EmiFact Road'!$F$4:$F$110&amp;'EmiFact Road'!$D$4:$D$110,0),MATCH(Z$8,'EmiFact Road'!$G$2:$P$2,0)),0)</f>
        <v>104.29</v>
      </c>
      <c r="AA224" s="307">
        <f t="array" ref="AA224">IFERROR(INDEX('EmiFact Road'!$G$4:$P$110,MATCH($V224&amp;$X224,'EmiFact Road'!$F$4:$F$110&amp;'EmiFact Road'!$D$4:$D$110,0),MATCH(AA$8,'EmiFact Road'!$G$2:$P$2,0)),0)</f>
        <v>2756.31</v>
      </c>
      <c r="AB224" s="307">
        <f t="array" ref="AB224">IFERROR(INDEX('EmiFact Road'!$G$4:$P$110,MATCH($V224&amp;$X224,'EmiFact Road'!$F$4:$F$110&amp;'EmiFact Road'!$D$4:$D$110,0),MATCH(AB$8,'EmiFact Road'!$G$2:$P$2,0)),0)</f>
        <v>52.88</v>
      </c>
      <c r="AC224" s="307">
        <f t="array" ref="AC224">IFERROR(INDEX('EmiFact Road'!$G$4:$P$110,MATCH($V224&amp;$X224,'EmiFact Road'!$F$4:$F$110&amp;'EmiFact Road'!$D$4:$D$110,0),MATCH(AC$8,'EmiFact Road'!$G$2:$P$2,0)),0)</f>
        <v>28261.32</v>
      </c>
      <c r="AD224" s="307">
        <f t="array" ref="AD224">IFERROR(INDEX('EmiFact Road'!$G$4:$P$110,MATCH($V224&amp;$X224,'EmiFact Road'!$F$4:$F$110&amp;'EmiFact Road'!$D$4:$D$110,0),MATCH(AD$8,'EmiFact Road'!$G$2:$P$2,0)),0)</f>
        <v>73</v>
      </c>
      <c r="AE224" s="307">
        <f t="array" ref="AE224">IFERROR(INDEX('EmiFact Road'!$G$4:$P$110,MATCH($V224&amp;$X224,'EmiFact Road'!$F$4:$F$110&amp;'EmiFact Road'!$D$4:$D$110,0),MATCH(AE$8,'EmiFact Road'!$G$2:$P$2,0)),0)</f>
        <v>1.1599999999999999</v>
      </c>
      <c r="AF224" s="307">
        <f t="array" ref="AF224">IFERROR(INDEX('EmiFact Road'!$G$4:$P$110,MATCH($V224&amp;$X224,'EmiFact Road'!$F$4:$F$110&amp;'EmiFact Road'!$D$4:$D$110,0),MATCH(AF$8,'EmiFact Road'!$G$2:$P$2,0)),0)</f>
        <v>0.09</v>
      </c>
      <c r="AG224" s="307">
        <f t="array" ref="AG224">IFERROR(INDEX('EmiFact Road'!$G$4:$P$110,MATCH($V224&amp;$X224,'EmiFact Road'!$F$4:$F$110&amp;'EmiFact Road'!$D$4:$D$110,0),MATCH(AG$8,'EmiFact Road'!$G$2:$P$2,0)),0)</f>
        <v>39.340000000000003</v>
      </c>
      <c r="AH224" s="307">
        <f t="array" ref="AH224">IFERROR(INDEX('EmiFact Road'!$G$4:$P$110,MATCH($V224&amp;$X224,'EmiFact Road'!$F$4:$F$110&amp;'EmiFact Road'!$D$4:$D$110,0),MATCH(AH$8,'EmiFact Road'!$G$2:$P$2,0)),0)</f>
        <v>0</v>
      </c>
      <c r="AI224" s="307">
        <f t="array" ref="AI224">IFERROR(INDEX('EmiFact Road'!$G$4:$P$110,MATCH($V224&amp;$X224,'EmiFact Road'!$F$4:$F$110&amp;'EmiFact Road'!$D$4:$D$110,0),MATCH(AI$8,'EmiFact Road'!$G$2:$P$2,0)),0)</f>
        <v>0</v>
      </c>
      <c r="AJ224" s="307">
        <f t="array" ref="AJ224">IFERROR(INDEX('EmiFact Road'!$G$4:$P$110,MATCH($V224&amp;$X224,'EmiFact Road'!$F$4:$F$110&amp;'EmiFact Road'!$D$4:$D$110,0),MATCH(AJ$8,'EmiFact Road'!$G$2:$P$2,0)),0)</f>
        <v>1.97</v>
      </c>
    </row>
    <row r="225" spans="19:36" ht="12.75" customHeight="1">
      <c r="S225" s="130" t="s">
        <v>936</v>
      </c>
      <c r="T225" s="307" t="s">
        <v>921</v>
      </c>
      <c r="V225" s="397" t="s">
        <v>800</v>
      </c>
      <c r="W225" s="397" t="s">
        <v>916</v>
      </c>
      <c r="X225" s="397" t="s">
        <v>825</v>
      </c>
      <c r="Y225" s="307">
        <f t="array" ref="Y225">IFERROR(INDEX('EmiFact Road'!$G$4:$P$110,MATCH($V225&amp;$X225,'EmiFact Road'!$F$4:$F$110&amp;'EmiFact Road'!$D$4:$D$110,0),MATCH(Y$8,'EmiFact Road'!$G$2:$P$2,0)),0)</f>
        <v>0</v>
      </c>
      <c r="Z225" s="307">
        <f t="array" ref="Z225">IFERROR(INDEX('EmiFact Road'!$G$4:$P$110,MATCH($V225&amp;$X225,'EmiFact Road'!$F$4:$F$110&amp;'EmiFact Road'!$D$4:$D$110,0),MATCH(Z$8,'EmiFact Road'!$G$2:$P$2,0)),0)</f>
        <v>80.97</v>
      </c>
      <c r="AA225" s="307">
        <f t="array" ref="AA225">IFERROR(INDEX('EmiFact Road'!$G$4:$P$110,MATCH($V225&amp;$X225,'EmiFact Road'!$F$4:$F$110&amp;'EmiFact Road'!$D$4:$D$110,0),MATCH(AA$8,'EmiFact Road'!$G$2:$P$2,0)),0)</f>
        <v>900.7</v>
      </c>
      <c r="AB225" s="307">
        <f t="array" ref="AB225">IFERROR(INDEX('EmiFact Road'!$G$4:$P$110,MATCH($V225&amp;$X225,'EmiFact Road'!$F$4:$F$110&amp;'EmiFact Road'!$D$4:$D$110,0),MATCH(AB$8,'EmiFact Road'!$G$2:$P$2,0)),0)</f>
        <v>36.49</v>
      </c>
      <c r="AC225" s="307">
        <f t="array" ref="AC225">IFERROR(INDEX('EmiFact Road'!$G$4:$P$110,MATCH($V225&amp;$X225,'EmiFact Road'!$F$4:$F$110&amp;'EmiFact Road'!$D$4:$D$110,0),MATCH(AC$8,'EmiFact Road'!$G$2:$P$2,0)),0)</f>
        <v>33735.519999999997</v>
      </c>
      <c r="AD225" s="307">
        <f t="array" ref="AD225">IFERROR(INDEX('EmiFact Road'!$G$4:$P$110,MATCH($V225&amp;$X225,'EmiFact Road'!$F$4:$F$110&amp;'EmiFact Road'!$D$4:$D$110,0),MATCH(AD$8,'EmiFact Road'!$G$2:$P$2,0)),0)</f>
        <v>0</v>
      </c>
      <c r="AE225" s="307">
        <f t="array" ref="AE225">IFERROR(INDEX('EmiFact Road'!$G$4:$P$110,MATCH($V225&amp;$X225,'EmiFact Road'!$F$4:$F$110&amp;'EmiFact Road'!$D$4:$D$110,0),MATCH(AE$8,'EmiFact Road'!$G$2:$P$2,0)),0)</f>
        <v>1.31</v>
      </c>
      <c r="AF225" s="307">
        <f t="array" ref="AF225">IFERROR(INDEX('EmiFact Road'!$G$4:$P$110,MATCH($V225&amp;$X225,'EmiFact Road'!$F$4:$F$110&amp;'EmiFact Road'!$D$4:$D$110,0),MATCH(AF$8,'EmiFact Road'!$G$2:$P$2,0)),0)</f>
        <v>0.09</v>
      </c>
      <c r="AG225" s="307">
        <f t="array" ref="AG225">IFERROR(INDEX('EmiFact Road'!$G$4:$P$110,MATCH($V225&amp;$X225,'EmiFact Road'!$F$4:$F$110&amp;'EmiFact Road'!$D$4:$D$110,0),MATCH(AG$8,'EmiFact Road'!$G$2:$P$2,0)),0)</f>
        <v>15.43</v>
      </c>
      <c r="AH225" s="307">
        <f t="array" ref="AH225">IFERROR(INDEX('EmiFact Road'!$G$4:$P$110,MATCH($V225&amp;$X225,'EmiFact Road'!$F$4:$F$110&amp;'EmiFact Road'!$D$4:$D$110,0),MATCH(AH$8,'EmiFact Road'!$G$2:$P$2,0)),0)</f>
        <v>0</v>
      </c>
      <c r="AI225" s="307">
        <f t="array" ref="AI225">IFERROR(INDEX('EmiFact Road'!$G$4:$P$110,MATCH($V225&amp;$X225,'EmiFact Road'!$F$4:$F$110&amp;'EmiFact Road'!$D$4:$D$110,0),MATCH(AI$8,'EmiFact Road'!$G$2:$P$2,0)),0)</f>
        <v>0</v>
      </c>
      <c r="AJ225" s="307">
        <f t="array" ref="AJ225">IFERROR(INDEX('EmiFact Road'!$G$4:$P$110,MATCH($V225&amp;$X225,'EmiFact Road'!$F$4:$F$110&amp;'EmiFact Road'!$D$4:$D$110,0),MATCH(AJ$8,'EmiFact Road'!$G$2:$P$2,0)),0)</f>
        <v>0.77</v>
      </c>
    </row>
    <row r="226" spans="19:36" ht="12.75" customHeight="1">
      <c r="S226" s="130" t="s">
        <v>936</v>
      </c>
      <c r="T226" s="307" t="s">
        <v>921</v>
      </c>
      <c r="V226" s="397" t="s">
        <v>282</v>
      </c>
      <c r="W226" s="397" t="s">
        <v>916</v>
      </c>
      <c r="X226" s="397" t="s">
        <v>825</v>
      </c>
      <c r="Y226" s="307">
        <f t="array" ref="Y226">IFERROR(INDEX('EmiFact Road'!$G$4:$P$110,MATCH($V226&amp;$X226,'EmiFact Road'!$F$4:$F$110&amp;'EmiFact Road'!$D$4:$D$110,0),MATCH(Y$8,'EmiFact Road'!$G$2:$P$2,0)),0)</f>
        <v>0.47</v>
      </c>
      <c r="Z226" s="307">
        <f t="array" ref="Z226">IFERROR(INDEX('EmiFact Road'!$G$4:$P$110,MATCH($V226&amp;$X226,'EmiFact Road'!$F$4:$F$110&amp;'EmiFact Road'!$D$4:$D$110,0),MATCH(Z$8,'EmiFact Road'!$G$2:$P$2,0)),0)</f>
        <v>189.48</v>
      </c>
      <c r="AA226" s="307">
        <f t="array" ref="AA226">IFERROR(INDEX('EmiFact Road'!$G$4:$P$110,MATCH($V226&amp;$X226,'EmiFact Road'!$F$4:$F$110&amp;'EmiFact Road'!$D$4:$D$110,0),MATCH(AA$8,'EmiFact Road'!$G$2:$P$2,0)),0)</f>
        <v>18.75</v>
      </c>
      <c r="AB226" s="307">
        <f t="array" ref="AB226">IFERROR(INDEX('EmiFact Road'!$G$4:$P$110,MATCH($V226&amp;$X226,'EmiFact Road'!$F$4:$F$110&amp;'EmiFact Road'!$D$4:$D$110,0),MATCH(AB$8,'EmiFact Road'!$G$2:$P$2,0)),0)</f>
        <v>0.46</v>
      </c>
      <c r="AC226" s="307">
        <f t="array" ref="AC226">IFERROR(INDEX('EmiFact Road'!$G$4:$P$110,MATCH($V226&amp;$X226,'EmiFact Road'!$F$4:$F$110&amp;'EmiFact Road'!$D$4:$D$110,0),MATCH(AC$8,'EmiFact Road'!$G$2:$P$2,0)),0)</f>
        <v>194.78</v>
      </c>
      <c r="AD226" s="307">
        <f t="array" ref="AD226">IFERROR(INDEX('EmiFact Road'!$G$4:$P$110,MATCH($V226&amp;$X226,'EmiFact Road'!$F$4:$F$110&amp;'EmiFact Road'!$D$4:$D$110,0),MATCH(AD$8,'EmiFact Road'!$G$2:$P$2,0)),0)</f>
        <v>74</v>
      </c>
      <c r="AE226" s="307">
        <f t="array" ref="AE226">IFERROR(INDEX('EmiFact Road'!$G$4:$P$110,MATCH($V226&amp;$X226,'EmiFact Road'!$F$4:$F$110&amp;'EmiFact Road'!$D$4:$D$110,0),MATCH(AE$8,'EmiFact Road'!$G$2:$P$2,0)),0)</f>
        <v>3.67</v>
      </c>
      <c r="AF226" s="307">
        <f t="array" ref="AF226">IFERROR(INDEX('EmiFact Road'!$G$4:$P$110,MATCH($V226&amp;$X226,'EmiFact Road'!$F$4:$F$110&amp;'EmiFact Road'!$D$4:$D$110,0),MATCH(AF$8,'EmiFact Road'!$G$2:$P$2,0)),0)</f>
        <v>0.21</v>
      </c>
      <c r="AG226" s="307">
        <f t="array" ref="AG226">IFERROR(INDEX('EmiFact Road'!$G$4:$P$110,MATCH($V226&amp;$X226,'EmiFact Road'!$F$4:$F$110&amp;'EmiFact Road'!$D$4:$D$110,0),MATCH(AG$8,'EmiFact Road'!$G$2:$P$2,0)),0)</f>
        <v>11.95</v>
      </c>
      <c r="AH226" s="307">
        <f t="array" ref="AH226">IFERROR(INDEX('EmiFact Road'!$G$4:$P$110,MATCH($V226&amp;$X226,'EmiFact Road'!$F$4:$F$110&amp;'EmiFact Road'!$D$4:$D$110,0),MATCH(AH$8,'EmiFact Road'!$G$2:$P$2,0)),0)</f>
        <v>0</v>
      </c>
      <c r="AI226" s="307">
        <f t="array" ref="AI226">IFERROR(INDEX('EmiFact Road'!$G$4:$P$110,MATCH($V226&amp;$X226,'EmiFact Road'!$F$4:$F$110&amp;'EmiFact Road'!$D$4:$D$110,0),MATCH(AI$8,'EmiFact Road'!$G$2:$P$2,0)),0)</f>
        <v>0</v>
      </c>
      <c r="AJ226" s="307">
        <f t="array" ref="AJ226">IFERROR(INDEX('EmiFact Road'!$G$4:$P$110,MATCH($V226&amp;$X226,'EmiFact Road'!$F$4:$F$110&amp;'EmiFact Road'!$D$4:$D$110,0),MATCH(AJ$8,'EmiFact Road'!$G$2:$P$2,0)),0)</f>
        <v>9.2799999999999994</v>
      </c>
    </row>
    <row r="227" spans="19:36" ht="12.75" customHeight="1">
      <c r="S227" s="130" t="s">
        <v>936</v>
      </c>
      <c r="T227" s="307" t="s">
        <v>921</v>
      </c>
      <c r="V227" s="397" t="s">
        <v>798</v>
      </c>
      <c r="W227" s="397" t="s">
        <v>916</v>
      </c>
      <c r="X227" s="397" t="s">
        <v>825</v>
      </c>
      <c r="Y227" s="307">
        <f t="array" ref="Y227">IFERROR(INDEX('EmiFact Road'!$G$4:$P$110,MATCH($V227&amp;$X227,'EmiFact Road'!$F$4:$F$110&amp;'EmiFact Road'!$D$4:$D$110,0),MATCH(Y$8,'EmiFact Road'!$G$2:$P$2,0)),0)</f>
        <v>0.46</v>
      </c>
      <c r="Z227" s="307">
        <f t="array" ref="Z227">IFERROR(INDEX('EmiFact Road'!$G$4:$P$110,MATCH($V227&amp;$X227,'EmiFact Road'!$F$4:$F$110&amp;'EmiFact Road'!$D$4:$D$110,0),MATCH(Z$8,'EmiFact Road'!$G$2:$P$2,0)),0)</f>
        <v>80.97</v>
      </c>
      <c r="AA227" s="307">
        <f t="array" ref="AA227">IFERROR(INDEX('EmiFact Road'!$G$4:$P$110,MATCH($V227&amp;$X227,'EmiFact Road'!$F$4:$F$110&amp;'EmiFact Road'!$D$4:$D$110,0),MATCH(AA$8,'EmiFact Road'!$G$2:$P$2,0)),0)</f>
        <v>900.7</v>
      </c>
      <c r="AB227" s="307">
        <f t="array" ref="AB227">IFERROR(INDEX('EmiFact Road'!$G$4:$P$110,MATCH($V227&amp;$X227,'EmiFact Road'!$F$4:$F$110&amp;'EmiFact Road'!$D$4:$D$110,0),MATCH(AB$8,'EmiFact Road'!$G$2:$P$2,0)),0)</f>
        <v>36.49</v>
      </c>
      <c r="AC227" s="307">
        <f t="array" ref="AC227">IFERROR(INDEX('EmiFact Road'!$G$4:$P$110,MATCH($V227&amp;$X227,'EmiFact Road'!$F$4:$F$110&amp;'EmiFact Road'!$D$4:$D$110,0),MATCH(AC$8,'EmiFact Road'!$G$2:$P$2,0)),0)</f>
        <v>33735.519999999997</v>
      </c>
      <c r="AD227" s="307">
        <f t="array" ref="AD227">IFERROR(INDEX('EmiFact Road'!$G$4:$P$110,MATCH($V227&amp;$X227,'EmiFact Road'!$F$4:$F$110&amp;'EmiFact Road'!$D$4:$D$110,0),MATCH(AD$8,'EmiFact Road'!$G$2:$P$2,0)),0)</f>
        <v>73</v>
      </c>
      <c r="AE227" s="307">
        <f t="array" ref="AE227">IFERROR(INDEX('EmiFact Road'!$G$4:$P$110,MATCH($V227&amp;$X227,'EmiFact Road'!$F$4:$F$110&amp;'EmiFact Road'!$D$4:$D$110,0),MATCH(AE$8,'EmiFact Road'!$G$2:$P$2,0)),0)</f>
        <v>1.31</v>
      </c>
      <c r="AF227" s="307">
        <f t="array" ref="AF227">IFERROR(INDEX('EmiFact Road'!$G$4:$P$110,MATCH($V227&amp;$X227,'EmiFact Road'!$F$4:$F$110&amp;'EmiFact Road'!$D$4:$D$110,0),MATCH(AF$8,'EmiFact Road'!$G$2:$P$2,0)),0)</f>
        <v>0.09</v>
      </c>
      <c r="AG227" s="307">
        <f t="array" ref="AG227">IFERROR(INDEX('EmiFact Road'!$G$4:$P$110,MATCH($V227&amp;$X227,'EmiFact Road'!$F$4:$F$110&amp;'EmiFact Road'!$D$4:$D$110,0),MATCH(AG$8,'EmiFact Road'!$G$2:$P$2,0)),0)</f>
        <v>15.43</v>
      </c>
      <c r="AH227" s="307">
        <f t="array" ref="AH227">IFERROR(INDEX('EmiFact Road'!$G$4:$P$110,MATCH($V227&amp;$X227,'EmiFact Road'!$F$4:$F$110&amp;'EmiFact Road'!$D$4:$D$110,0),MATCH(AH$8,'EmiFact Road'!$G$2:$P$2,0)),0)</f>
        <v>0</v>
      </c>
      <c r="AI227" s="307">
        <f t="array" ref="AI227">IFERROR(INDEX('EmiFact Road'!$G$4:$P$110,MATCH($V227&amp;$X227,'EmiFact Road'!$F$4:$F$110&amp;'EmiFact Road'!$D$4:$D$110,0),MATCH(AI$8,'EmiFact Road'!$G$2:$P$2,0)),0)</f>
        <v>0</v>
      </c>
      <c r="AJ227" s="307">
        <f t="array" ref="AJ227">IFERROR(INDEX('EmiFact Road'!$G$4:$P$110,MATCH($V227&amp;$X227,'EmiFact Road'!$F$4:$F$110&amp;'EmiFact Road'!$D$4:$D$110,0),MATCH(AJ$8,'EmiFact Road'!$G$2:$P$2,0)),0)</f>
        <v>0.77</v>
      </c>
    </row>
    <row r="228" spans="19:36" ht="12.75" customHeight="1">
      <c r="S228" s="130" t="s">
        <v>937</v>
      </c>
      <c r="T228" s="307" t="s">
        <v>921</v>
      </c>
      <c r="V228" s="397" t="s">
        <v>807</v>
      </c>
      <c r="W228" s="397" t="s">
        <v>916</v>
      </c>
      <c r="X228" s="397" t="s">
        <v>827</v>
      </c>
      <c r="Y228" s="307">
        <f t="array" ref="Y228">IFERROR(INDEX('EmiFact Road'!$G$4:$P$110,MATCH($V228&amp;$X228,'EmiFact Road'!$F$4:$F$110&amp;'EmiFact Road'!$D$4:$D$110,0),MATCH(Y$8,'EmiFact Road'!$G$2:$P$2,0)),0)</f>
        <v>22.83</v>
      </c>
      <c r="Z228" s="307">
        <f t="array" ref="Z228">IFERROR(INDEX('EmiFact Road'!$G$4:$P$110,MATCH($V228&amp;$X228,'EmiFact Road'!$F$4:$F$110&amp;'EmiFact Road'!$D$4:$D$110,0),MATCH(Z$8,'EmiFact Road'!$G$2:$P$2,0)),0)</f>
        <v>71.7</v>
      </c>
      <c r="AA228" s="307">
        <f t="array" ref="AA228">IFERROR(INDEX('EmiFact Road'!$G$4:$P$110,MATCH($V228&amp;$X228,'EmiFact Road'!$F$4:$F$110&amp;'EmiFact Road'!$D$4:$D$110,0),MATCH(AA$8,'EmiFact Road'!$G$2:$P$2,0)),0)</f>
        <v>422.1</v>
      </c>
      <c r="AB228" s="307">
        <f t="array" ref="AB228">IFERROR(INDEX('EmiFact Road'!$G$4:$P$110,MATCH($V228&amp;$X228,'EmiFact Road'!$F$4:$F$110&amp;'EmiFact Road'!$D$4:$D$110,0),MATCH(AB$8,'EmiFact Road'!$G$2:$P$2,0)),0)</f>
        <v>8.6199999999999992</v>
      </c>
      <c r="AC228" s="307">
        <f t="array" ref="AC228">IFERROR(INDEX('EmiFact Road'!$G$4:$P$110,MATCH($V228&amp;$X228,'EmiFact Road'!$F$4:$F$110&amp;'EmiFact Road'!$D$4:$D$110,0),MATCH(AC$8,'EmiFact Road'!$G$2:$P$2,0)),0)</f>
        <v>18219</v>
      </c>
      <c r="AD228" s="307">
        <f t="array" ref="AD228">IFERROR(INDEX('EmiFact Road'!$G$4:$P$110,MATCH($V228&amp;$X228,'EmiFact Road'!$F$4:$F$110&amp;'EmiFact Road'!$D$4:$D$110,0),MATCH(AD$8,'EmiFact Road'!$G$2:$P$2,0)),0)</f>
        <v>73</v>
      </c>
      <c r="AE228" s="307">
        <f t="array" ref="AE228">IFERROR(INDEX('EmiFact Road'!$G$4:$P$110,MATCH($V228&amp;$X228,'EmiFact Road'!$F$4:$F$110&amp;'EmiFact Road'!$D$4:$D$110,0),MATCH(AE$8,'EmiFact Road'!$G$2:$P$2,0)),0)</f>
        <v>2</v>
      </c>
      <c r="AF228" s="307">
        <f t="array" ref="AF228">IFERROR(INDEX('EmiFact Road'!$G$4:$P$110,MATCH($V228&amp;$X228,'EmiFact Road'!$F$4:$F$110&amp;'EmiFact Road'!$D$4:$D$110,0),MATCH(AF$8,'EmiFact Road'!$G$2:$P$2,0)),0)</f>
        <v>1.6</v>
      </c>
      <c r="AG228" s="307">
        <f t="array" ref="AG228">IFERROR(INDEX('EmiFact Road'!$G$4:$P$110,MATCH($V228&amp;$X228,'EmiFact Road'!$F$4:$F$110&amp;'EmiFact Road'!$D$4:$D$110,0),MATCH(AG$8,'EmiFact Road'!$G$2:$P$2,0)),0)</f>
        <v>10</v>
      </c>
      <c r="AH228" s="307">
        <f t="array" ref="AH228">IFERROR(INDEX('EmiFact Road'!$G$4:$P$110,MATCH($V228&amp;$X228,'EmiFact Road'!$F$4:$F$110&amp;'EmiFact Road'!$D$4:$D$110,0),MATCH(AH$8,'EmiFact Road'!$G$2:$P$2,0)),0)</f>
        <v>0</v>
      </c>
      <c r="AI228" s="307">
        <f t="array" ref="AI228">IFERROR(INDEX('EmiFact Road'!$G$4:$P$110,MATCH($V228&amp;$X228,'EmiFact Road'!$F$4:$F$110&amp;'EmiFact Road'!$D$4:$D$110,0),MATCH(AI$8,'EmiFact Road'!$G$2:$P$2,0)),0)</f>
        <v>0</v>
      </c>
      <c r="AJ228" s="307">
        <f t="array" ref="AJ228">IFERROR(INDEX('EmiFact Road'!$G$4:$P$110,MATCH($V228&amp;$X228,'EmiFact Road'!$F$4:$F$110&amp;'EmiFact Road'!$D$4:$D$110,0),MATCH(AJ$8,'EmiFact Road'!$G$2:$P$2,0)),0)</f>
        <v>1.5</v>
      </c>
    </row>
    <row r="229" spans="19:36" ht="12.75" customHeight="1">
      <c r="S229" s="130" t="s">
        <v>937</v>
      </c>
      <c r="T229" s="307" t="s">
        <v>921</v>
      </c>
      <c r="V229" s="397" t="s">
        <v>808</v>
      </c>
      <c r="W229" s="397" t="s">
        <v>916</v>
      </c>
      <c r="X229" s="397" t="s">
        <v>827</v>
      </c>
      <c r="Y229" s="307">
        <f t="array" ref="Y229">IFERROR(INDEX('EmiFact Road'!$G$4:$P$110,MATCH($V229&amp;$X229,'EmiFact Road'!$F$4:$F$110&amp;'EmiFact Road'!$D$4:$D$110,0),MATCH(Y$8,'EmiFact Road'!$G$2:$P$2,0)),0)</f>
        <v>22.99</v>
      </c>
      <c r="Z229" s="307">
        <f t="array" ref="Z229">IFERROR(INDEX('EmiFact Road'!$G$4:$P$110,MATCH($V229&amp;$X229,'EmiFact Road'!$F$4:$F$110&amp;'EmiFact Road'!$D$4:$D$110,0),MATCH(Z$8,'EmiFact Road'!$G$2:$P$2,0)),0)</f>
        <v>302.14999999999998</v>
      </c>
      <c r="AA229" s="307">
        <f t="array" ref="AA229">IFERROR(INDEX('EmiFact Road'!$G$4:$P$110,MATCH($V229&amp;$X229,'EmiFact Road'!$F$4:$F$110&amp;'EmiFact Road'!$D$4:$D$110,0),MATCH(AA$8,'EmiFact Road'!$G$2:$P$2,0)),0)</f>
        <v>17.68</v>
      </c>
      <c r="AB229" s="307">
        <f t="array" ref="AB229">IFERROR(INDEX('EmiFact Road'!$G$4:$P$110,MATCH($V229&amp;$X229,'EmiFact Road'!$F$4:$F$110&amp;'EmiFact Road'!$D$4:$D$110,0),MATCH(AB$8,'EmiFact Road'!$G$2:$P$2,0)),0)</f>
        <v>1.96</v>
      </c>
      <c r="AC229" s="307">
        <f t="array" ref="AC229">IFERROR(INDEX('EmiFact Road'!$G$4:$P$110,MATCH($V229&amp;$X229,'EmiFact Road'!$F$4:$F$110&amp;'EmiFact Road'!$D$4:$D$110,0),MATCH(AC$8,'EmiFact Road'!$G$2:$P$2,0)),0)</f>
        <v>174.82</v>
      </c>
      <c r="AD229" s="307">
        <f t="array" ref="AD229">IFERROR(INDEX('EmiFact Road'!$G$4:$P$110,MATCH($V229&amp;$X229,'EmiFact Road'!$F$4:$F$110&amp;'EmiFact Road'!$D$4:$D$110,0),MATCH(AD$8,'EmiFact Road'!$G$2:$P$2,0)),0)</f>
        <v>72</v>
      </c>
      <c r="AE229" s="307">
        <f t="array" ref="AE229">IFERROR(INDEX('EmiFact Road'!$G$4:$P$110,MATCH($V229&amp;$X229,'EmiFact Road'!$F$4:$F$110&amp;'EmiFact Road'!$D$4:$D$110,0),MATCH(AE$8,'EmiFact Road'!$G$2:$P$2,0)),0)</f>
        <v>5.44</v>
      </c>
      <c r="AF229" s="307">
        <f t="array" ref="AF229">IFERROR(INDEX('EmiFact Road'!$G$4:$P$110,MATCH($V229&amp;$X229,'EmiFact Road'!$F$4:$F$110&amp;'EmiFact Road'!$D$4:$D$110,0),MATCH(AF$8,'EmiFact Road'!$G$2:$P$2,0)),0)</f>
        <v>0</v>
      </c>
      <c r="AG229" s="307">
        <f t="array" ref="AG229">IFERROR(INDEX('EmiFact Road'!$G$4:$P$110,MATCH($V229&amp;$X229,'EmiFact Road'!$F$4:$F$110&amp;'EmiFact Road'!$D$4:$D$110,0),MATCH(AG$8,'EmiFact Road'!$G$2:$P$2,0)),0)</f>
        <v>1.6</v>
      </c>
      <c r="AH229" s="307">
        <f t="array" ref="AH229">IFERROR(INDEX('EmiFact Road'!$G$4:$P$110,MATCH($V229&amp;$X229,'EmiFact Road'!$F$4:$F$110&amp;'EmiFact Road'!$D$4:$D$110,0),MATCH(AH$8,'EmiFact Road'!$G$2:$P$2,0)),0)</f>
        <v>0</v>
      </c>
      <c r="AI229" s="307">
        <f t="array" ref="AI229">IFERROR(INDEX('EmiFact Road'!$G$4:$P$110,MATCH($V229&amp;$X229,'EmiFact Road'!$F$4:$F$110&amp;'EmiFact Road'!$D$4:$D$110,0),MATCH(AI$8,'EmiFact Road'!$G$2:$P$2,0)),0)</f>
        <v>0</v>
      </c>
      <c r="AJ229" s="307">
        <f t="array" ref="AJ229">IFERROR(INDEX('EmiFact Road'!$G$4:$P$110,MATCH($V229&amp;$X229,'EmiFact Road'!$F$4:$F$110&amp;'EmiFact Road'!$D$4:$D$110,0),MATCH(AJ$8,'EmiFact Road'!$G$2:$P$2,0)),0)</f>
        <v>0.51</v>
      </c>
    </row>
    <row r="230" spans="19:36" ht="12.75" customHeight="1">
      <c r="S230" s="130" t="s">
        <v>938</v>
      </c>
      <c r="T230" s="307" t="s">
        <v>921</v>
      </c>
      <c r="V230" s="397" t="s">
        <v>808</v>
      </c>
      <c r="W230" s="397" t="s">
        <v>916</v>
      </c>
      <c r="X230" s="397" t="s">
        <v>828</v>
      </c>
      <c r="Y230" s="307">
        <f t="array" ref="Y230">IFERROR(INDEX('EmiFact Road'!$G$4:$P$110,MATCH($V230&amp;$X230,'EmiFact Road'!$F$4:$F$110&amp;'EmiFact Road'!$D$4:$D$110,0),MATCH(Y$8,'EmiFact Road'!$G$2:$P$2,0)),0)</f>
        <v>22.99</v>
      </c>
      <c r="Z230" s="307">
        <f t="array" ref="Z230">IFERROR(INDEX('EmiFact Road'!$G$4:$P$110,MATCH($V230&amp;$X230,'EmiFact Road'!$F$4:$F$110&amp;'EmiFact Road'!$D$4:$D$110,0),MATCH(Z$8,'EmiFact Road'!$G$2:$P$2,0)),0)</f>
        <v>341.67</v>
      </c>
      <c r="AA230" s="307">
        <f t="array" ref="AA230">IFERROR(INDEX('EmiFact Road'!$G$4:$P$110,MATCH($V230&amp;$X230,'EmiFact Road'!$F$4:$F$110&amp;'EmiFact Road'!$D$4:$D$110,0),MATCH(AA$8,'EmiFact Road'!$G$2:$P$2,0)),0)</f>
        <v>22.62</v>
      </c>
      <c r="AB230" s="307">
        <f t="array" ref="AB230">IFERROR(INDEX('EmiFact Road'!$G$4:$P$110,MATCH($V230&amp;$X230,'EmiFact Road'!$F$4:$F$110&amp;'EmiFact Road'!$D$4:$D$110,0),MATCH(AB$8,'EmiFact Road'!$G$2:$P$2,0)),0)</f>
        <v>2.5099999999999998</v>
      </c>
      <c r="AC230" s="307">
        <f t="array" ref="AC230">IFERROR(INDEX('EmiFact Road'!$G$4:$P$110,MATCH($V230&amp;$X230,'EmiFact Road'!$F$4:$F$110&amp;'EmiFact Road'!$D$4:$D$110,0),MATCH(AC$8,'EmiFact Road'!$G$2:$P$2,0)),0)</f>
        <v>182.25</v>
      </c>
      <c r="AD230" s="307">
        <f t="array" ref="AD230">IFERROR(INDEX('EmiFact Road'!$G$4:$P$110,MATCH($V230&amp;$X230,'EmiFact Road'!$F$4:$F$110&amp;'EmiFact Road'!$D$4:$D$110,0),MATCH(AD$8,'EmiFact Road'!$G$2:$P$2,0)),0)</f>
        <v>72</v>
      </c>
      <c r="AE230" s="307">
        <f t="array" ref="AE230">IFERROR(INDEX('EmiFact Road'!$G$4:$P$110,MATCH($V230&amp;$X230,'EmiFact Road'!$F$4:$F$110&amp;'EmiFact Road'!$D$4:$D$110,0),MATCH(AE$8,'EmiFact Road'!$G$2:$P$2,0)),0)</f>
        <v>3.02</v>
      </c>
      <c r="AF230" s="307">
        <f t="array" ref="AF230">IFERROR(INDEX('EmiFact Road'!$G$4:$P$110,MATCH($V230&amp;$X230,'EmiFact Road'!$F$4:$F$110&amp;'EmiFact Road'!$D$4:$D$110,0),MATCH(AF$8,'EmiFact Road'!$G$2:$P$2,0)),0)</f>
        <v>0</v>
      </c>
      <c r="AG230" s="307">
        <f t="array" ref="AG230">IFERROR(INDEX('EmiFact Road'!$G$4:$P$110,MATCH($V230&amp;$X230,'EmiFact Road'!$F$4:$F$110&amp;'EmiFact Road'!$D$4:$D$110,0),MATCH(AG$8,'EmiFact Road'!$G$2:$P$2,0)),0)</f>
        <v>2.4500000000000002</v>
      </c>
      <c r="AH230" s="307">
        <f t="array" ref="AH230">IFERROR(INDEX('EmiFact Road'!$G$4:$P$110,MATCH($V230&amp;$X230,'EmiFact Road'!$F$4:$F$110&amp;'EmiFact Road'!$D$4:$D$110,0),MATCH(AH$8,'EmiFact Road'!$G$2:$P$2,0)),0)</f>
        <v>0</v>
      </c>
      <c r="AI230" s="307">
        <f t="array" ref="AI230">IFERROR(INDEX('EmiFact Road'!$G$4:$P$110,MATCH($V230&amp;$X230,'EmiFact Road'!$F$4:$F$110&amp;'EmiFact Road'!$D$4:$D$110,0),MATCH(AI$8,'EmiFact Road'!$G$2:$P$2,0)),0)</f>
        <v>0</v>
      </c>
      <c r="AJ230" s="307">
        <f t="array" ref="AJ230">IFERROR(INDEX('EmiFact Road'!$G$4:$P$110,MATCH($V230&amp;$X230,'EmiFact Road'!$F$4:$F$110&amp;'EmiFact Road'!$D$4:$D$110,0),MATCH(AJ$8,'EmiFact Road'!$G$2:$P$2,0)),0)</f>
        <v>1.02</v>
      </c>
    </row>
    <row r="231" spans="19:36" ht="12.75" customHeight="1">
      <c r="S231" s="130" t="s">
        <v>937</v>
      </c>
      <c r="T231" s="307" t="s">
        <v>921</v>
      </c>
      <c r="V231" s="397" t="s">
        <v>808</v>
      </c>
      <c r="W231" s="397" t="s">
        <v>916</v>
      </c>
      <c r="X231" s="397" t="s">
        <v>829</v>
      </c>
      <c r="Y231" s="307">
        <f t="array" ref="Y231">IFERROR(INDEX('EmiFact Road'!$G$4:$P$110,MATCH($V231&amp;$X231,'EmiFact Road'!$F$4:$F$110&amp;'EmiFact Road'!$D$4:$D$110,0),MATCH(Y$8,'EmiFact Road'!$G$2:$P$2,0)),0)</f>
        <v>22.99</v>
      </c>
      <c r="Z231" s="307">
        <f t="array" ref="Z231">IFERROR(INDEX('EmiFact Road'!$G$4:$P$110,MATCH($V231&amp;$X231,'EmiFact Road'!$F$4:$F$110&amp;'EmiFact Road'!$D$4:$D$110,0),MATCH(Z$8,'EmiFact Road'!$G$2:$P$2,0)),0)</f>
        <v>345.41</v>
      </c>
      <c r="AA231" s="307">
        <f t="array" ref="AA231">IFERROR(INDEX('EmiFact Road'!$G$4:$P$110,MATCH($V231&amp;$X231,'EmiFact Road'!$F$4:$F$110&amp;'EmiFact Road'!$D$4:$D$110,0),MATCH(AA$8,'EmiFact Road'!$G$2:$P$2,0)),0)</f>
        <v>6.19</v>
      </c>
      <c r="AB231" s="307">
        <f t="array" ref="AB231">IFERROR(INDEX('EmiFact Road'!$G$4:$P$110,MATCH($V231&amp;$X231,'EmiFact Road'!$F$4:$F$110&amp;'EmiFact Road'!$D$4:$D$110,0),MATCH(AB$8,'EmiFact Road'!$G$2:$P$2,0)),0)</f>
        <v>0</v>
      </c>
      <c r="AC231" s="307">
        <f t="array" ref="AC231">IFERROR(INDEX('EmiFact Road'!$G$4:$P$110,MATCH($V231&amp;$X231,'EmiFact Road'!$F$4:$F$110&amp;'EmiFact Road'!$D$4:$D$110,0),MATCH(AC$8,'EmiFact Road'!$G$2:$P$2,0)),0)</f>
        <v>55.62</v>
      </c>
      <c r="AD231" s="307">
        <f t="array" ref="AD231">IFERROR(INDEX('EmiFact Road'!$G$4:$P$110,MATCH($V231&amp;$X231,'EmiFact Road'!$F$4:$F$110&amp;'EmiFact Road'!$D$4:$D$110,0),MATCH(AD$8,'EmiFact Road'!$G$2:$P$2,0)),0)</f>
        <v>72</v>
      </c>
      <c r="AE231" s="307">
        <f t="array" ref="AE231">IFERROR(INDEX('EmiFact Road'!$G$4:$P$110,MATCH($V231&amp;$X231,'EmiFact Road'!$F$4:$F$110&amp;'EmiFact Road'!$D$4:$D$110,0),MATCH(AE$8,'EmiFact Road'!$G$2:$P$2,0)),0)</f>
        <v>2.2999999999999998</v>
      </c>
      <c r="AF231" s="307">
        <f t="array" ref="AF231">IFERROR(INDEX('EmiFact Road'!$G$4:$P$110,MATCH($V231&amp;$X231,'EmiFact Road'!$F$4:$F$110&amp;'EmiFact Road'!$D$4:$D$110,0),MATCH(AF$8,'EmiFact Road'!$G$2:$P$2,0)),0)</f>
        <v>0</v>
      </c>
      <c r="AG231" s="307">
        <f t="array" ref="AG231">IFERROR(INDEX('EmiFact Road'!$G$4:$P$110,MATCH($V231&amp;$X231,'EmiFact Road'!$F$4:$F$110&amp;'EmiFact Road'!$D$4:$D$110,0),MATCH(AG$8,'EmiFact Road'!$G$2:$P$2,0)),0)</f>
        <v>2.74</v>
      </c>
      <c r="AH231" s="307">
        <f t="array" ref="AH231">IFERROR(INDEX('EmiFact Road'!$G$4:$P$110,MATCH($V231&amp;$X231,'EmiFact Road'!$F$4:$F$110&amp;'EmiFact Road'!$D$4:$D$110,0),MATCH(AH$8,'EmiFact Road'!$G$2:$P$2,0)),0)</f>
        <v>0</v>
      </c>
      <c r="AI231" s="307">
        <f t="array" ref="AI231">IFERROR(INDEX('EmiFact Road'!$G$4:$P$110,MATCH($V231&amp;$X231,'EmiFact Road'!$F$4:$F$110&amp;'EmiFact Road'!$D$4:$D$110,0),MATCH(AI$8,'EmiFact Road'!$G$2:$P$2,0)),0)</f>
        <v>0</v>
      </c>
      <c r="AJ231" s="307">
        <f t="array" ref="AJ231">IFERROR(INDEX('EmiFact Road'!$G$4:$P$110,MATCH($V231&amp;$X231,'EmiFact Road'!$F$4:$F$110&amp;'EmiFact Road'!$D$4:$D$110,0),MATCH(AJ$8,'EmiFact Road'!$G$2:$P$2,0)),0)</f>
        <v>0.79</v>
      </c>
    </row>
    <row r="232" spans="19:36" ht="12.75" customHeight="1">
      <c r="S232" s="130" t="s">
        <v>938</v>
      </c>
      <c r="T232" s="307" t="s">
        <v>921</v>
      </c>
      <c r="V232" s="397" t="s">
        <v>808</v>
      </c>
      <c r="W232" s="397" t="s">
        <v>916</v>
      </c>
      <c r="X232" s="397" t="s">
        <v>830</v>
      </c>
      <c r="Y232" s="307">
        <f t="array" ref="Y232">IFERROR(INDEX('EmiFact Road'!$G$4:$P$110,MATCH($V232&amp;$X232,'EmiFact Road'!$F$4:$F$110&amp;'EmiFact Road'!$D$4:$D$110,0),MATCH(Y$8,'EmiFact Road'!$G$2:$P$2,0)),0)</f>
        <v>22.99</v>
      </c>
      <c r="Z232" s="307">
        <f t="array" ref="Z232">IFERROR(INDEX('EmiFact Road'!$G$4:$P$110,MATCH($V232&amp;$X232,'EmiFact Road'!$F$4:$F$110&amp;'EmiFact Road'!$D$4:$D$110,0),MATCH(Z$8,'EmiFact Road'!$G$2:$P$2,0)),0)</f>
        <v>368.9</v>
      </c>
      <c r="AA232" s="307">
        <f t="array" ref="AA232">IFERROR(INDEX('EmiFact Road'!$G$4:$P$110,MATCH($V232&amp;$X232,'EmiFact Road'!$F$4:$F$110&amp;'EmiFact Road'!$D$4:$D$110,0),MATCH(AA$8,'EmiFact Road'!$G$2:$P$2,0)),0)</f>
        <v>4.5</v>
      </c>
      <c r="AB232" s="307">
        <f t="array" ref="AB232">IFERROR(INDEX('EmiFact Road'!$G$4:$P$110,MATCH($V232&amp;$X232,'EmiFact Road'!$F$4:$F$110&amp;'EmiFact Road'!$D$4:$D$110,0),MATCH(AB$8,'EmiFact Road'!$G$2:$P$2,0)),0)</f>
        <v>0</v>
      </c>
      <c r="AC232" s="307">
        <f t="array" ref="AC232">IFERROR(INDEX('EmiFact Road'!$G$4:$P$110,MATCH($V232&amp;$X232,'EmiFact Road'!$F$4:$F$110&amp;'EmiFact Road'!$D$4:$D$110,0),MATCH(AC$8,'EmiFact Road'!$G$2:$P$2,0)),0)</f>
        <v>43.2</v>
      </c>
      <c r="AD232" s="307">
        <f t="array" ref="AD232">IFERROR(INDEX('EmiFact Road'!$G$4:$P$110,MATCH($V232&amp;$X232,'EmiFact Road'!$F$4:$F$110&amp;'EmiFact Road'!$D$4:$D$110,0),MATCH(AD$8,'EmiFact Road'!$G$2:$P$2,0)),0)</f>
        <v>72</v>
      </c>
      <c r="AE232" s="307">
        <f t="array" ref="AE232">IFERROR(INDEX('EmiFact Road'!$G$4:$P$110,MATCH($V232&amp;$X232,'EmiFact Road'!$F$4:$F$110&amp;'EmiFact Road'!$D$4:$D$110,0),MATCH(AE$8,'EmiFact Road'!$G$2:$P$2,0)),0)</f>
        <v>2.2999999999999998</v>
      </c>
      <c r="AF232" s="307">
        <f t="array" ref="AF232">IFERROR(INDEX('EmiFact Road'!$G$4:$P$110,MATCH($V232&amp;$X232,'EmiFact Road'!$F$4:$F$110&amp;'EmiFact Road'!$D$4:$D$110,0),MATCH(AF$8,'EmiFact Road'!$G$2:$P$2,0)),0)</f>
        <v>0</v>
      </c>
      <c r="AG232" s="307">
        <f t="array" ref="AG232">IFERROR(INDEX('EmiFact Road'!$G$4:$P$110,MATCH($V232&amp;$X232,'EmiFact Road'!$F$4:$F$110&amp;'EmiFact Road'!$D$4:$D$110,0),MATCH(AG$8,'EmiFact Road'!$G$2:$P$2,0)),0)</f>
        <v>4.83</v>
      </c>
      <c r="AH232" s="307">
        <f t="array" ref="AH232">IFERROR(INDEX('EmiFact Road'!$G$4:$P$110,MATCH($V232&amp;$X232,'EmiFact Road'!$F$4:$F$110&amp;'EmiFact Road'!$D$4:$D$110,0),MATCH(AH$8,'EmiFact Road'!$G$2:$P$2,0)),0)</f>
        <v>0</v>
      </c>
      <c r="AI232" s="307">
        <f t="array" ref="AI232">IFERROR(INDEX('EmiFact Road'!$G$4:$P$110,MATCH($V232&amp;$X232,'EmiFact Road'!$F$4:$F$110&amp;'EmiFact Road'!$D$4:$D$110,0),MATCH(AI$8,'EmiFact Road'!$G$2:$P$2,0)),0)</f>
        <v>0</v>
      </c>
      <c r="AJ232" s="307">
        <f t="array" ref="AJ232">IFERROR(INDEX('EmiFact Road'!$G$4:$P$110,MATCH($V232&amp;$X232,'EmiFact Road'!$F$4:$F$110&amp;'EmiFact Road'!$D$4:$D$110,0),MATCH(AJ$8,'EmiFact Road'!$G$2:$P$2,0)),0)</f>
        <v>2.52</v>
      </c>
    </row>
    <row r="233" spans="19:36" ht="12.75" customHeight="1">
      <c r="S233" s="130" t="s">
        <v>914</v>
      </c>
      <c r="T233" s="307" t="s">
        <v>943</v>
      </c>
      <c r="W233" s="434" t="s">
        <v>939</v>
      </c>
      <c r="X233" s="399" t="s">
        <v>794</v>
      </c>
      <c r="Y233" s="307"/>
      <c r="Z233" s="307"/>
      <c r="AA233" s="307"/>
      <c r="AB233" s="307"/>
      <c r="AC233" s="307"/>
      <c r="AD233" s="307"/>
      <c r="AE233" s="307"/>
      <c r="AF233" s="307"/>
      <c r="AG233" s="402">
        <v>31.7</v>
      </c>
      <c r="AI233" s="307"/>
      <c r="AJ233" s="307"/>
    </row>
    <row r="234" spans="19:36" ht="12.75" customHeight="1">
      <c r="S234" s="130" t="s">
        <v>923</v>
      </c>
      <c r="T234" s="307" t="s">
        <v>943</v>
      </c>
      <c r="W234" s="434" t="s">
        <v>939</v>
      </c>
      <c r="X234" s="403" t="s">
        <v>802</v>
      </c>
      <c r="AG234" s="402">
        <v>43.7</v>
      </c>
    </row>
    <row r="235" spans="19:36" ht="12.75" customHeight="1">
      <c r="S235" s="130" t="s">
        <v>924</v>
      </c>
      <c r="T235" s="307" t="s">
        <v>943</v>
      </c>
      <c r="W235" s="434" t="s">
        <v>939</v>
      </c>
      <c r="X235" s="399" t="s">
        <v>854</v>
      </c>
      <c r="AG235" s="402">
        <v>170.8</v>
      </c>
    </row>
    <row r="236" spans="19:36" ht="12.75" customHeight="1">
      <c r="S236" s="130" t="s">
        <v>940</v>
      </c>
      <c r="T236" s="307" t="s">
        <v>943</v>
      </c>
      <c r="W236" s="434" t="s">
        <v>939</v>
      </c>
      <c r="X236" s="399" t="s">
        <v>855</v>
      </c>
      <c r="AG236" s="402">
        <v>184.6</v>
      </c>
    </row>
    <row r="237" spans="19:36" ht="12.75" customHeight="1">
      <c r="S237" s="130" t="s">
        <v>941</v>
      </c>
      <c r="T237" s="307" t="s">
        <v>943</v>
      </c>
      <c r="W237" s="434" t="s">
        <v>939</v>
      </c>
      <c r="X237" s="399" t="s">
        <v>804</v>
      </c>
      <c r="AG237" s="402">
        <v>26.3</v>
      </c>
    </row>
    <row r="238" spans="19:36" ht="12.75" customHeight="1">
      <c r="S238" s="130" t="s">
        <v>942</v>
      </c>
      <c r="T238" s="307" t="s">
        <v>943</v>
      </c>
      <c r="W238" s="434" t="s">
        <v>939</v>
      </c>
      <c r="X238" s="399" t="s">
        <v>805</v>
      </c>
      <c r="AG238" s="402">
        <v>27.9</v>
      </c>
    </row>
  </sheetData>
  <mergeCells count="2">
    <mergeCell ref="Y7:AJ7"/>
    <mergeCell ref="AK7:AV7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5">
    <tabColor rgb="FF92D050"/>
  </sheetPr>
  <dimension ref="A1:AE34"/>
  <sheetViews>
    <sheetView showGridLines="0" workbookViewId="0">
      <pane ySplit="10" topLeftCell="A11" activePane="bottomLeft" state="frozen"/>
      <selection activeCell="AK162" sqref="AK162"/>
      <selection pane="bottomLeft" activeCell="H23" sqref="H23"/>
    </sheetView>
  </sheetViews>
  <sheetFormatPr defaultColWidth="9.109375" defaultRowHeight="12.75" customHeight="1"/>
  <cols>
    <col min="1" max="1" width="3" style="3" customWidth="1"/>
    <col min="2" max="2" width="12.5546875" style="3" customWidth="1"/>
    <col min="3" max="3" width="59.6640625" style="3" bestFit="1" customWidth="1"/>
    <col min="4" max="5" width="8.5546875" style="3" customWidth="1"/>
    <col min="6" max="6" width="9.88671875" style="3" customWidth="1"/>
    <col min="7" max="7" width="9.88671875" style="307" customWidth="1"/>
    <col min="8" max="9" width="7.109375" style="3" customWidth="1"/>
    <col min="10" max="10" width="7.88671875" style="3" customWidth="1"/>
    <col min="11" max="12" width="7.109375" style="3" customWidth="1"/>
    <col min="13" max="20" width="9.44140625" style="3" customWidth="1"/>
    <col min="21" max="21" width="10.109375" style="3" customWidth="1"/>
    <col min="22" max="22" width="7.109375" style="3" customWidth="1"/>
    <col min="23" max="23" width="10.44140625" style="3" customWidth="1"/>
    <col min="24" max="24" width="8.6640625" style="3" customWidth="1"/>
    <col min="25" max="27" width="8.33203125" style="3" customWidth="1"/>
    <col min="28" max="28" width="9.6640625" style="3" customWidth="1"/>
    <col min="29" max="16384" width="9.109375" style="3"/>
  </cols>
  <sheetData>
    <row r="1" spans="1:31" s="1" customFormat="1" ht="12.75" customHeight="1">
      <c r="B1" s="34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3"/>
      <c r="AB1" s="35"/>
    </row>
    <row r="2" spans="1:31" s="2" customFormat="1" ht="12.75" customHeight="1">
      <c r="A2" s="1"/>
      <c r="B2" s="36"/>
      <c r="C2" s="36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</row>
    <row r="3" spans="1:31" ht="12.75" customHeight="1">
      <c r="B3" s="33"/>
      <c r="C3" s="33"/>
      <c r="D3" s="33"/>
      <c r="E3" s="33"/>
      <c r="F3" s="33"/>
      <c r="G3" s="321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</row>
    <row r="4" spans="1:31" ht="12.75" customHeight="1">
      <c r="B4" s="4" t="s">
        <v>0</v>
      </c>
      <c r="C4" s="5" t="s">
        <v>130</v>
      </c>
      <c r="D4" s="33"/>
      <c r="E4" s="33"/>
      <c r="F4" s="33"/>
      <c r="G4" s="321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</row>
    <row r="5" spans="1:31" ht="12.75" customHeight="1">
      <c r="B5" s="33"/>
      <c r="C5" s="33"/>
      <c r="D5" s="33"/>
      <c r="E5" s="33"/>
      <c r="F5" s="33"/>
      <c r="G5" s="321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</row>
    <row r="6" spans="1:31" ht="12.75" customHeight="1">
      <c r="B6" s="33"/>
      <c r="C6" s="33"/>
      <c r="D6" s="33"/>
      <c r="E6" s="33"/>
      <c r="F6" s="33"/>
      <c r="G6" s="321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9"/>
      <c r="X6" s="39"/>
      <c r="Y6" s="33"/>
      <c r="Z6" s="33"/>
      <c r="AA6" s="33"/>
      <c r="AB6" s="33"/>
    </row>
    <row r="7" spans="1:31" ht="12.75" customHeight="1">
      <c r="B7" s="33"/>
      <c r="C7" s="33"/>
      <c r="D7" s="33"/>
      <c r="E7" s="33"/>
      <c r="G7" s="7" t="s">
        <v>1</v>
      </c>
      <c r="H7" s="33"/>
      <c r="I7" s="33"/>
      <c r="J7" s="33"/>
      <c r="K7" s="40"/>
      <c r="L7" s="40"/>
      <c r="M7" s="33"/>
      <c r="N7" s="33"/>
      <c r="O7" s="33"/>
      <c r="P7" s="33"/>
      <c r="Q7" s="33"/>
      <c r="R7" s="33"/>
      <c r="S7" s="33"/>
      <c r="T7" s="33"/>
      <c r="U7" s="33"/>
      <c r="V7" s="33"/>
      <c r="W7" s="39"/>
      <c r="X7" s="39"/>
      <c r="Y7" s="33"/>
      <c r="Z7" s="33"/>
      <c r="AA7" s="33"/>
      <c r="AB7" s="33"/>
    </row>
    <row r="8" spans="1:31" s="14" customFormat="1" ht="25.5" customHeight="1">
      <c r="A8" s="3"/>
      <c r="B8" s="8" t="s">
        <v>4</v>
      </c>
      <c r="C8" s="8" t="s">
        <v>5</v>
      </c>
      <c r="D8" s="8" t="s">
        <v>6</v>
      </c>
      <c r="E8" s="8" t="s">
        <v>7</v>
      </c>
      <c r="F8" s="9" t="s">
        <v>8</v>
      </c>
      <c r="G8" s="8" t="s">
        <v>614</v>
      </c>
      <c r="H8" s="10" t="s">
        <v>9</v>
      </c>
      <c r="I8" s="10" t="s">
        <v>10</v>
      </c>
      <c r="J8" s="10" t="s">
        <v>12</v>
      </c>
      <c r="K8" s="10" t="s">
        <v>11</v>
      </c>
      <c r="L8" s="11" t="s">
        <v>13</v>
      </c>
      <c r="M8" s="10" t="s">
        <v>14</v>
      </c>
      <c r="N8" s="10" t="s">
        <v>15</v>
      </c>
      <c r="O8" s="10" t="s">
        <v>16</v>
      </c>
      <c r="P8" s="10" t="s">
        <v>17</v>
      </c>
      <c r="Q8" s="10" t="s">
        <v>18</v>
      </c>
      <c r="R8" s="10" t="s">
        <v>19</v>
      </c>
      <c r="S8" s="12" t="s">
        <v>20</v>
      </c>
      <c r="T8" s="10" t="s">
        <v>21</v>
      </c>
      <c r="U8" s="10" t="s">
        <v>131</v>
      </c>
      <c r="V8" s="9" t="s">
        <v>127</v>
      </c>
      <c r="W8" s="13" t="s">
        <v>29</v>
      </c>
      <c r="X8" s="13" t="s">
        <v>30</v>
      </c>
      <c r="Y8" s="13" t="s">
        <v>31</v>
      </c>
      <c r="Z8" s="13" t="s">
        <v>32</v>
      </c>
      <c r="AA8" s="13" t="s">
        <v>33</v>
      </c>
      <c r="AB8" s="10" t="s">
        <v>128</v>
      </c>
      <c r="AE8" s="13" t="s">
        <v>599</v>
      </c>
    </row>
    <row r="9" spans="1:31" s="2" customFormat="1" ht="42" thickBot="1">
      <c r="A9" s="3"/>
      <c r="B9" s="15" t="s">
        <v>34</v>
      </c>
      <c r="C9" s="16"/>
      <c r="D9" s="15" t="s">
        <v>35</v>
      </c>
      <c r="E9" s="16"/>
      <c r="F9" s="17"/>
      <c r="G9" s="340"/>
      <c r="H9" s="18"/>
      <c r="I9" s="18"/>
      <c r="J9" s="18"/>
      <c r="K9" s="18"/>
      <c r="L9" s="19"/>
      <c r="M9" s="16"/>
      <c r="N9" s="16"/>
      <c r="O9" s="16"/>
      <c r="P9" s="16"/>
      <c r="Q9" s="16"/>
      <c r="R9" s="16"/>
      <c r="S9" s="17"/>
      <c r="T9" s="16" t="s">
        <v>36</v>
      </c>
      <c r="U9" s="16" t="s">
        <v>37</v>
      </c>
      <c r="V9" s="17"/>
      <c r="W9" s="18"/>
      <c r="X9" s="16"/>
      <c r="Y9" s="16"/>
      <c r="Z9" s="16"/>
      <c r="AA9" s="16"/>
      <c r="AB9" s="16"/>
      <c r="AE9" s="2" t="s">
        <v>600</v>
      </c>
    </row>
    <row r="10" spans="1:31" ht="12.75" customHeight="1" thickBot="1">
      <c r="B10" s="22" t="s">
        <v>38</v>
      </c>
      <c r="C10" s="23"/>
      <c r="D10" s="23"/>
      <c r="E10" s="23"/>
      <c r="F10" s="26"/>
      <c r="G10" s="341"/>
      <c r="H10" s="25"/>
      <c r="I10" s="25"/>
      <c r="J10" s="25"/>
      <c r="K10" s="25"/>
      <c r="L10" s="24"/>
      <c r="M10" s="23"/>
      <c r="N10" s="23"/>
      <c r="O10" s="23"/>
      <c r="P10" s="23"/>
      <c r="Q10" s="23"/>
      <c r="R10" s="23"/>
      <c r="S10" s="26"/>
      <c r="T10" s="23" t="s">
        <v>39</v>
      </c>
      <c r="U10" s="25" t="s">
        <v>39</v>
      </c>
      <c r="V10" s="27" t="s">
        <v>129</v>
      </c>
      <c r="W10" s="22" t="s">
        <v>2</v>
      </c>
      <c r="X10" s="22" t="s">
        <v>3</v>
      </c>
      <c r="Y10" s="22" t="s">
        <v>41</v>
      </c>
      <c r="Z10" s="22" t="s">
        <v>41</v>
      </c>
      <c r="AA10" s="22" t="s">
        <v>41</v>
      </c>
      <c r="AB10" s="23"/>
      <c r="AE10" s="22" t="s">
        <v>41</v>
      </c>
    </row>
    <row r="11" spans="1:31" ht="12.75" customHeight="1">
      <c r="B11" s="343" t="s">
        <v>132</v>
      </c>
      <c r="C11" s="343" t="s">
        <v>133</v>
      </c>
      <c r="D11" s="343" t="s">
        <v>46</v>
      </c>
      <c r="E11" s="343" t="str">
        <f>+"ELC" &amp; SUBSTITUTE(MID(B11,3, 3), "ELC","C")</f>
        <v>ELCWCH</v>
      </c>
      <c r="F11" s="344" t="s">
        <v>42</v>
      </c>
      <c r="G11" s="345" t="s">
        <v>676</v>
      </c>
      <c r="H11" s="343">
        <v>7.6386748079680308E-2</v>
      </c>
      <c r="I11" s="343" t="s">
        <v>48</v>
      </c>
      <c r="J11" s="343">
        <v>10.101010101010102</v>
      </c>
      <c r="K11" s="344" t="s">
        <v>48</v>
      </c>
      <c r="L11" s="345"/>
      <c r="M11" s="343"/>
      <c r="N11" s="343"/>
      <c r="O11" s="343"/>
      <c r="P11" s="343"/>
      <c r="Q11" s="343"/>
      <c r="R11" s="343"/>
      <c r="S11" s="346"/>
      <c r="T11" s="343"/>
      <c r="U11" s="343">
        <v>2.1779999999999999</v>
      </c>
      <c r="V11" s="346">
        <v>20</v>
      </c>
      <c r="W11" s="343">
        <v>0.23732217725528204</v>
      </c>
      <c r="X11" s="343">
        <v>8.8654836330996165</v>
      </c>
      <c r="Y11" s="343">
        <f>3.6 * 8760 / 1000000</f>
        <v>3.1536000000000002E-2</v>
      </c>
      <c r="Z11" s="343">
        <v>0.92999999999999994</v>
      </c>
      <c r="AA11" s="343">
        <v>1</v>
      </c>
      <c r="AB11" s="346">
        <v>2</v>
      </c>
    </row>
    <row r="12" spans="1:31" ht="12.75" customHeight="1">
      <c r="B12" s="343"/>
      <c r="C12" s="343"/>
      <c r="D12" s="343" t="s">
        <v>46</v>
      </c>
      <c r="E12" s="343"/>
      <c r="F12" s="343" t="s">
        <v>54</v>
      </c>
      <c r="G12" s="347" t="s">
        <v>676</v>
      </c>
      <c r="H12" s="343"/>
      <c r="I12" s="343"/>
      <c r="J12" s="343"/>
      <c r="K12" s="343"/>
      <c r="L12" s="347"/>
      <c r="M12" s="343"/>
      <c r="N12" s="343"/>
      <c r="O12" s="343"/>
      <c r="P12" s="343"/>
      <c r="Q12" s="343"/>
      <c r="R12" s="343"/>
      <c r="S12" s="348"/>
      <c r="T12" s="343">
        <v>22</v>
      </c>
      <c r="U12" s="343"/>
      <c r="V12" s="348"/>
      <c r="W12" s="343"/>
      <c r="X12" s="343"/>
      <c r="Y12" s="343"/>
      <c r="Z12" s="343"/>
      <c r="AA12" s="343"/>
      <c r="AB12" s="348"/>
    </row>
    <row r="13" spans="1:31" ht="12.75" customHeight="1">
      <c r="B13" s="342" t="s">
        <v>648</v>
      </c>
      <c r="C13" s="342" t="s">
        <v>649</v>
      </c>
      <c r="D13" s="342" t="s">
        <v>46</v>
      </c>
      <c r="E13" s="342" t="s">
        <v>57</v>
      </c>
      <c r="F13" s="342" t="s">
        <v>42</v>
      </c>
      <c r="G13" s="349" t="s">
        <v>676</v>
      </c>
      <c r="H13" s="342">
        <v>0.17473774688182461</v>
      </c>
      <c r="I13" s="342" t="s">
        <v>48</v>
      </c>
      <c r="J13" s="342">
        <v>4.1152263374485596</v>
      </c>
      <c r="K13" s="342" t="s">
        <v>48</v>
      </c>
      <c r="L13" s="349"/>
      <c r="M13" s="342"/>
      <c r="N13" s="342">
        <f>0.03*1.1</f>
        <v>3.3000000000000002E-2</v>
      </c>
      <c r="O13" s="342">
        <f>0.03*1.1</f>
        <v>3.3000000000000002E-2</v>
      </c>
      <c r="P13" s="342">
        <f>0.03*1.1</f>
        <v>3.3000000000000002E-2</v>
      </c>
      <c r="Q13" s="342">
        <f>0.03*1.1</f>
        <v>3.3000000000000002E-2</v>
      </c>
      <c r="R13" s="342">
        <f>0.03*1.1</f>
        <v>3.3000000000000002E-2</v>
      </c>
      <c r="S13" s="350">
        <v>1</v>
      </c>
      <c r="T13" s="342"/>
      <c r="U13" s="342">
        <v>12.587399999999999</v>
      </c>
      <c r="V13" s="350">
        <v>20</v>
      </c>
      <c r="W13" s="342">
        <v>0</v>
      </c>
      <c r="X13" s="342">
        <v>-26.225126409989667</v>
      </c>
      <c r="Y13" s="342">
        <f>3.6 * 8760 / 1000000</f>
        <v>3.1536000000000002E-2</v>
      </c>
      <c r="Z13" s="342">
        <v>0.92999999999999994</v>
      </c>
      <c r="AA13" s="342">
        <v>1</v>
      </c>
      <c r="AB13" s="350">
        <v>2</v>
      </c>
    </row>
    <row r="14" spans="1:31" ht="12.75" customHeight="1">
      <c r="B14" s="342"/>
      <c r="C14" s="342"/>
      <c r="D14" s="342" t="s">
        <v>46</v>
      </c>
      <c r="E14" s="342" t="s">
        <v>64</v>
      </c>
      <c r="F14" s="342" t="s">
        <v>54</v>
      </c>
      <c r="G14" s="349" t="s">
        <v>676</v>
      </c>
      <c r="H14" s="342"/>
      <c r="I14" s="342"/>
      <c r="J14" s="342"/>
      <c r="K14" s="342"/>
      <c r="L14" s="349"/>
      <c r="M14" s="342"/>
      <c r="N14" s="342">
        <f>0.013*1.1</f>
        <v>1.43E-2</v>
      </c>
      <c r="O14" s="342">
        <f>0.013*1.1</f>
        <v>1.43E-2</v>
      </c>
      <c r="P14" s="342">
        <f>0.013*1.1</f>
        <v>1.43E-2</v>
      </c>
      <c r="Q14" s="342">
        <f>0.013*1.1</f>
        <v>1.43E-2</v>
      </c>
      <c r="R14" s="342">
        <f>0.013*1.1</f>
        <v>1.43E-2</v>
      </c>
      <c r="S14" s="350">
        <v>1</v>
      </c>
      <c r="T14" s="342">
        <v>51.8</v>
      </c>
      <c r="U14" s="342"/>
      <c r="V14" s="350"/>
      <c r="W14" s="342"/>
      <c r="X14" s="342"/>
      <c r="Y14" s="342"/>
      <c r="Z14" s="342"/>
      <c r="AA14" s="342"/>
      <c r="AB14" s="350"/>
    </row>
    <row r="15" spans="1:31" ht="12.75" customHeight="1">
      <c r="B15" s="342"/>
      <c r="C15" s="342"/>
      <c r="D15" s="342" t="s">
        <v>46</v>
      </c>
      <c r="E15" s="342" t="s">
        <v>71</v>
      </c>
      <c r="F15" s="342"/>
      <c r="G15" s="349" t="s">
        <v>676</v>
      </c>
      <c r="H15" s="342"/>
      <c r="I15" s="342"/>
      <c r="J15" s="342"/>
      <c r="K15" s="342"/>
      <c r="L15" s="349"/>
      <c r="M15" s="342"/>
      <c r="N15" s="342">
        <f>0.88*1.1</f>
        <v>0.96800000000000008</v>
      </c>
      <c r="O15" s="342">
        <f>0.88*1.1</f>
        <v>0.96800000000000008</v>
      </c>
      <c r="P15" s="342">
        <f>0.88*1.1</f>
        <v>0.96800000000000008</v>
      </c>
      <c r="Q15" s="342">
        <f>0.88*1.1</f>
        <v>0.96800000000000008</v>
      </c>
      <c r="R15" s="342">
        <f>0.88*1.1</f>
        <v>0.96800000000000008</v>
      </c>
      <c r="S15" s="350">
        <v>1</v>
      </c>
      <c r="T15" s="342"/>
      <c r="U15" s="342"/>
      <c r="V15" s="350"/>
      <c r="W15" s="342"/>
      <c r="X15" s="342"/>
      <c r="Y15" s="342"/>
      <c r="Z15" s="342"/>
      <c r="AA15" s="342"/>
      <c r="AB15" s="350"/>
    </row>
    <row r="16" spans="1:31" ht="12.75" customHeight="1">
      <c r="B16" s="343" t="s">
        <v>650</v>
      </c>
      <c r="C16" s="343" t="s">
        <v>651</v>
      </c>
      <c r="D16" s="343" t="s">
        <v>46</v>
      </c>
      <c r="E16" s="343" t="str">
        <f>+"ELC" &amp; SUBSTITUTE(MID(B16,3, 3), "ELC","C")</f>
        <v>ELCDSL</v>
      </c>
      <c r="F16" s="343" t="s">
        <v>42</v>
      </c>
      <c r="G16" s="347" t="s">
        <v>676</v>
      </c>
      <c r="H16" s="343">
        <v>0.3</v>
      </c>
      <c r="I16" s="343" t="s">
        <v>48</v>
      </c>
      <c r="J16" s="343" t="s">
        <v>48</v>
      </c>
      <c r="K16" s="343" t="s">
        <v>48</v>
      </c>
      <c r="L16" s="347"/>
      <c r="M16" s="343"/>
      <c r="N16" s="343"/>
      <c r="O16" s="343"/>
      <c r="P16" s="343"/>
      <c r="Q16" s="343"/>
      <c r="R16" s="343"/>
      <c r="S16" s="348"/>
      <c r="T16" s="343"/>
      <c r="U16" s="343">
        <v>7.8699999999999992</v>
      </c>
      <c r="V16" s="348">
        <v>20</v>
      </c>
      <c r="W16" s="343">
        <v>0</v>
      </c>
      <c r="X16" s="343">
        <v>20.913448570388837</v>
      </c>
      <c r="Y16" s="343">
        <f>3.6 * 8760 / 1000000</f>
        <v>3.1536000000000002E-2</v>
      </c>
      <c r="Z16" s="343">
        <v>0.97</v>
      </c>
      <c r="AA16" s="343">
        <v>1</v>
      </c>
      <c r="AB16" s="348">
        <v>2</v>
      </c>
    </row>
    <row r="17" spans="2:31" ht="12.75" customHeight="1">
      <c r="B17" s="342" t="s">
        <v>134</v>
      </c>
      <c r="C17" s="342" t="s">
        <v>135</v>
      </c>
      <c r="D17" s="342" t="s">
        <v>46</v>
      </c>
      <c r="E17" s="342" t="str">
        <f>+"ELC" &amp; SUBSTITUTE(MID(B17,3, 3), "ELC","C")</f>
        <v>ELCWCH</v>
      </c>
      <c r="F17" s="342" t="s">
        <v>42</v>
      </c>
      <c r="G17" s="349" t="s">
        <v>676</v>
      </c>
      <c r="H17" s="342">
        <v>0.21000000000000002</v>
      </c>
      <c r="I17" s="342" t="s">
        <v>48</v>
      </c>
      <c r="J17" s="342">
        <v>3.5714285714285716</v>
      </c>
      <c r="K17" s="342" t="s">
        <v>48</v>
      </c>
      <c r="L17" s="349"/>
      <c r="M17" s="342"/>
      <c r="N17" s="342"/>
      <c r="O17" s="342"/>
      <c r="P17" s="342"/>
      <c r="Q17" s="342"/>
      <c r="R17" s="342"/>
      <c r="S17" s="350"/>
      <c r="T17" s="342"/>
      <c r="U17" s="342">
        <v>0.6</v>
      </c>
      <c r="V17" s="350">
        <v>20</v>
      </c>
      <c r="W17" s="342">
        <v>8.1835233536304147E-2</v>
      </c>
      <c r="X17" s="342">
        <v>11.452756890185416</v>
      </c>
      <c r="Y17" s="342">
        <f>3.6 * 8760 / 1000000</f>
        <v>3.1536000000000002E-2</v>
      </c>
      <c r="Z17" s="342">
        <v>0.97</v>
      </c>
      <c r="AA17" s="342">
        <v>1</v>
      </c>
      <c r="AB17" s="350">
        <v>2</v>
      </c>
    </row>
    <row r="18" spans="2:31" ht="13.8">
      <c r="B18" s="342"/>
      <c r="C18" s="342"/>
      <c r="D18" s="342" t="s">
        <v>46</v>
      </c>
      <c r="E18" s="342"/>
      <c r="F18" s="342" t="s">
        <v>63</v>
      </c>
      <c r="G18" s="349" t="s">
        <v>676</v>
      </c>
      <c r="H18" s="342"/>
      <c r="I18" s="342"/>
      <c r="J18" s="342"/>
      <c r="K18" s="342"/>
      <c r="L18" s="349"/>
      <c r="M18" s="342"/>
      <c r="N18" s="342"/>
      <c r="O18" s="342"/>
      <c r="P18" s="342"/>
      <c r="Q18" s="342"/>
      <c r="R18" s="342"/>
      <c r="S18" s="350"/>
      <c r="T18" s="342">
        <v>2.1428571428571428</v>
      </c>
      <c r="U18" s="342"/>
      <c r="V18" s="350"/>
      <c r="W18" s="342"/>
      <c r="X18" s="342"/>
      <c r="Y18" s="342"/>
      <c r="Z18" s="342"/>
      <c r="AA18" s="342"/>
      <c r="AB18" s="350"/>
    </row>
    <row r="19" spans="2:31" s="21" customFormat="1" ht="13.8">
      <c r="B19" s="370" t="s">
        <v>136</v>
      </c>
      <c r="C19" s="370" t="s">
        <v>137</v>
      </c>
      <c r="D19" s="370" t="s">
        <v>46</v>
      </c>
      <c r="E19" s="370" t="str">
        <f>+"ELC" &amp; SUBSTITUTE(MID(B19,3, 3), "ELC","C")</f>
        <v>ELCWIN</v>
      </c>
      <c r="F19" s="370" t="s">
        <v>42</v>
      </c>
      <c r="G19" s="379" t="s">
        <v>676</v>
      </c>
      <c r="H19" s="370">
        <v>1</v>
      </c>
      <c r="I19" s="370" t="s">
        <v>48</v>
      </c>
      <c r="J19" s="370" t="s">
        <v>48</v>
      </c>
      <c r="K19" s="370" t="s">
        <v>48</v>
      </c>
      <c r="L19" s="379"/>
      <c r="M19" s="370"/>
      <c r="N19" s="370"/>
      <c r="O19" s="370"/>
      <c r="P19" s="370"/>
      <c r="Q19" s="370"/>
      <c r="R19" s="370"/>
      <c r="S19" s="380"/>
      <c r="T19" s="370"/>
      <c r="U19" s="370">
        <v>3.6</v>
      </c>
      <c r="V19" s="380">
        <v>20</v>
      </c>
      <c r="W19" s="370">
        <v>0</v>
      </c>
      <c r="X19" s="370">
        <v>38.644415836588074</v>
      </c>
      <c r="Y19" s="370">
        <f>3.6 * 8760 / 1000000</f>
        <v>3.1536000000000002E-2</v>
      </c>
      <c r="Z19" s="370">
        <v>0.39383561643835607</v>
      </c>
      <c r="AA19" s="370">
        <v>0.3</v>
      </c>
      <c r="AB19" s="380">
        <v>2</v>
      </c>
      <c r="AE19" s="21">
        <v>0.34817351598173518</v>
      </c>
    </row>
    <row r="20" spans="2:31" s="21" customFormat="1" ht="12.75" customHeight="1">
      <c r="B20" s="342" t="s">
        <v>138</v>
      </c>
      <c r="C20" s="342" t="s">
        <v>139</v>
      </c>
      <c r="D20" s="342" t="s">
        <v>46</v>
      </c>
      <c r="E20" s="342" t="str">
        <f>+"ELC" &amp; SUBSTITUTE(MID(B20,3, 3), "ELC","C")</f>
        <v>ELCWIN</v>
      </c>
      <c r="F20" s="342" t="s">
        <v>42</v>
      </c>
      <c r="G20" s="349" t="s">
        <v>676</v>
      </c>
      <c r="H20" s="342">
        <v>1</v>
      </c>
      <c r="I20" s="342" t="s">
        <v>48</v>
      </c>
      <c r="J20" s="342" t="s">
        <v>48</v>
      </c>
      <c r="K20" s="342" t="s">
        <v>48</v>
      </c>
      <c r="L20" s="349"/>
      <c r="M20" s="342"/>
      <c r="N20" s="342"/>
      <c r="O20" s="342"/>
      <c r="P20" s="342"/>
      <c r="Q20" s="342"/>
      <c r="R20" s="342"/>
      <c r="S20" s="350"/>
      <c r="T20" s="342"/>
      <c r="U20" s="342">
        <v>70.7</v>
      </c>
      <c r="V20" s="350">
        <v>20</v>
      </c>
      <c r="W20" s="342">
        <v>0</v>
      </c>
      <c r="X20" s="342">
        <v>20.45880838407604</v>
      </c>
      <c r="Y20" s="342">
        <f>3.6 * 8760 / 1000000</f>
        <v>3.1536000000000002E-2</v>
      </c>
      <c r="Z20" s="342">
        <v>0.30251141552511418</v>
      </c>
      <c r="AA20" s="342">
        <v>0.3</v>
      </c>
      <c r="AB20" s="350">
        <v>2</v>
      </c>
      <c r="AE20" s="21">
        <v>0.29680365296803657</v>
      </c>
    </row>
    <row r="21" spans="2:31" s="370" customFormat="1" ht="12.75" customHeight="1">
      <c r="B21" s="343" t="s">
        <v>678</v>
      </c>
      <c r="C21" s="343" t="s">
        <v>679</v>
      </c>
      <c r="D21" s="343" t="s">
        <v>46</v>
      </c>
      <c r="E21" s="343" t="s">
        <v>122</v>
      </c>
      <c r="F21" s="373" t="s">
        <v>42</v>
      </c>
      <c r="G21" s="343" t="s">
        <v>676</v>
      </c>
      <c r="H21" s="343">
        <v>1</v>
      </c>
      <c r="I21" s="343"/>
      <c r="J21" s="343" t="s">
        <v>48</v>
      </c>
      <c r="K21" s="343" t="s">
        <v>48</v>
      </c>
      <c r="L21" s="373" t="s">
        <v>48</v>
      </c>
      <c r="M21" s="343"/>
      <c r="N21" s="343"/>
      <c r="O21" s="343"/>
      <c r="P21" s="343"/>
      <c r="Q21" s="343"/>
      <c r="R21" s="343"/>
      <c r="S21" s="373"/>
      <c r="T21" s="343"/>
      <c r="U21" s="343">
        <f>241.96*0.25</f>
        <v>60.49</v>
      </c>
      <c r="V21" s="373">
        <v>20</v>
      </c>
      <c r="W21" s="343">
        <v>9.8574141601965301E-2</v>
      </c>
      <c r="X21" s="343">
        <v>0</v>
      </c>
      <c r="Y21" s="343">
        <v>3.1536000000000002E-2</v>
      </c>
      <c r="AA21" s="343">
        <v>0.1</v>
      </c>
      <c r="AB21" s="343">
        <v>2</v>
      </c>
      <c r="AE21" s="343">
        <v>0.11415525114155256</v>
      </c>
    </row>
    <row r="22" spans="2:31" s="370" customFormat="1" ht="12.75" customHeight="1">
      <c r="B22" s="343" t="str">
        <f>ProcA!D18</f>
        <v>RESSOLPVO1N</v>
      </c>
      <c r="C22" s="343" t="str">
        <f>ProcA!E18</f>
        <v>Renewables, power only: Photovoltaic - Solar- RES - New 2012</v>
      </c>
      <c r="D22" s="343" t="s">
        <v>46</v>
      </c>
      <c r="E22" s="343" t="s">
        <v>122</v>
      </c>
      <c r="F22" s="373" t="s">
        <v>42</v>
      </c>
      <c r="G22" s="343" t="s">
        <v>676</v>
      </c>
      <c r="H22" s="343">
        <v>1</v>
      </c>
      <c r="I22" s="343"/>
      <c r="J22" s="343" t="s">
        <v>48</v>
      </c>
      <c r="K22" s="343" t="s">
        <v>48</v>
      </c>
      <c r="L22" s="373" t="s">
        <v>48</v>
      </c>
      <c r="M22" s="343"/>
      <c r="N22" s="343"/>
      <c r="O22" s="343"/>
      <c r="P22" s="343"/>
      <c r="Q22" s="343"/>
      <c r="R22" s="343"/>
      <c r="S22" s="373"/>
      <c r="T22" s="343"/>
      <c r="U22" s="343">
        <f>241.96*0.75</f>
        <v>181.47</v>
      </c>
      <c r="V22" s="373">
        <v>30</v>
      </c>
      <c r="W22" s="343">
        <v>9.8574141601965301E-2</v>
      </c>
      <c r="X22" s="343">
        <v>0</v>
      </c>
      <c r="Y22" s="343">
        <v>3.1536000000000002E-2</v>
      </c>
      <c r="AA22" s="343">
        <v>0.1</v>
      </c>
      <c r="AB22" s="343">
        <v>2</v>
      </c>
      <c r="AE22" s="343">
        <v>0.11415525114155256</v>
      </c>
    </row>
    <row r="23" spans="2:31" ht="12.75" customHeight="1" thickBot="1">
      <c r="B23" s="342" t="s">
        <v>652</v>
      </c>
      <c r="C23" s="342" t="s">
        <v>653</v>
      </c>
      <c r="D23" s="342" t="s">
        <v>46</v>
      </c>
      <c r="E23" s="342" t="str">
        <f>+"ELC" &amp; SUBSTITUTE(MID(B23,3, 3), "ELC","C")</f>
        <v>ELCC</v>
      </c>
      <c r="F23" s="342" t="s">
        <v>63</v>
      </c>
      <c r="G23" s="349" t="s">
        <v>676</v>
      </c>
      <c r="H23" s="342">
        <v>1</v>
      </c>
      <c r="I23" s="342"/>
      <c r="J23" s="342"/>
      <c r="K23" s="342"/>
      <c r="L23" s="349"/>
      <c r="M23" s="342"/>
      <c r="N23" s="342"/>
      <c r="O23" s="342"/>
      <c r="P23" s="342"/>
      <c r="Q23" s="342"/>
      <c r="R23" s="342"/>
      <c r="S23" s="350"/>
      <c r="T23" s="342">
        <v>43.599999999999994</v>
      </c>
      <c r="U23" s="342">
        <v>43.599999999999994</v>
      </c>
      <c r="V23" s="350">
        <v>20</v>
      </c>
      <c r="W23" s="342">
        <v>9.0018756889934607E-3</v>
      </c>
      <c r="X23" s="342">
        <v>1.1366004657820024</v>
      </c>
      <c r="Y23" s="342">
        <f>3.6 * 8760 / 1000000</f>
        <v>3.1536000000000002E-2</v>
      </c>
      <c r="Z23" s="342">
        <v>0.99</v>
      </c>
      <c r="AA23" s="342">
        <v>1</v>
      </c>
      <c r="AB23" s="350">
        <v>2</v>
      </c>
    </row>
    <row r="24" spans="2:31" ht="12.75" customHeight="1">
      <c r="B24" s="343" t="s">
        <v>132</v>
      </c>
      <c r="C24" s="343" t="s">
        <v>133</v>
      </c>
      <c r="D24" s="343" t="s">
        <v>305</v>
      </c>
      <c r="E24" s="343" t="str">
        <f>+"ELC" &amp; SUBSTITUTE(MID(B24,3, 3), "ELC","C")</f>
        <v>ELCWCH</v>
      </c>
      <c r="F24" s="344" t="s">
        <v>42</v>
      </c>
      <c r="G24" s="345" t="s">
        <v>676</v>
      </c>
      <c r="H24" s="343">
        <v>8.6961891822656706E-2</v>
      </c>
      <c r="I24" s="343" t="s">
        <v>48</v>
      </c>
      <c r="J24" s="343">
        <v>9.5668612705961174</v>
      </c>
      <c r="K24" s="344" t="s">
        <v>48</v>
      </c>
      <c r="L24" s="345"/>
      <c r="M24" s="343"/>
      <c r="N24" s="343"/>
      <c r="O24" s="343"/>
      <c r="P24" s="343"/>
      <c r="Q24" s="343"/>
      <c r="R24" s="343"/>
      <c r="S24" s="346"/>
      <c r="T24" s="343"/>
      <c r="U24" s="343">
        <v>2.4041322801126865</v>
      </c>
      <c r="V24" s="346">
        <v>20</v>
      </c>
      <c r="W24" s="343">
        <v>0.23732217725528204</v>
      </c>
      <c r="X24" s="343">
        <v>8.8654836330996147</v>
      </c>
      <c r="Y24" s="343">
        <f>3.6 * 8760 / 1000000</f>
        <v>3.1536000000000002E-2</v>
      </c>
      <c r="Z24" s="343">
        <v>0.92999999999999994</v>
      </c>
      <c r="AA24" s="343">
        <v>1</v>
      </c>
      <c r="AB24" s="346">
        <v>2</v>
      </c>
    </row>
    <row r="25" spans="2:31" ht="12.75" customHeight="1">
      <c r="B25" s="343"/>
      <c r="C25" s="343"/>
      <c r="D25" s="343" t="s">
        <v>305</v>
      </c>
      <c r="E25" s="343"/>
      <c r="F25" s="343" t="s">
        <v>54</v>
      </c>
      <c r="G25" s="347" t="s">
        <v>676</v>
      </c>
      <c r="H25" s="343"/>
      <c r="I25" s="343"/>
      <c r="J25" s="343"/>
      <c r="K25" s="343"/>
      <c r="L25" s="347"/>
      <c r="M25" s="343"/>
      <c r="N25" s="343"/>
      <c r="O25" s="343"/>
      <c r="P25" s="343"/>
      <c r="Q25" s="343"/>
      <c r="R25" s="343"/>
      <c r="S25" s="348"/>
      <c r="T25" s="343">
        <v>23</v>
      </c>
      <c r="U25" s="343"/>
      <c r="V25" s="348"/>
      <c r="W25" s="343"/>
      <c r="X25" s="343"/>
      <c r="Y25" s="343"/>
      <c r="Z25" s="343"/>
      <c r="AA25" s="343"/>
      <c r="AB25" s="348"/>
    </row>
    <row r="26" spans="2:31" ht="13.8">
      <c r="B26" s="342" t="s">
        <v>650</v>
      </c>
      <c r="C26" s="342" t="s">
        <v>651</v>
      </c>
      <c r="D26" s="342" t="s">
        <v>305</v>
      </c>
      <c r="E26" s="342" t="str">
        <f t="shared" ref="E26:E34" si="0">+"ELC" &amp; SUBSTITUTE(MID(B26,3, 3), "ELC","C")</f>
        <v>ELCDSL</v>
      </c>
      <c r="F26" s="342" t="s">
        <v>42</v>
      </c>
      <c r="G26" s="349" t="s">
        <v>676</v>
      </c>
      <c r="H26" s="342">
        <v>0.3</v>
      </c>
      <c r="I26" s="342" t="s">
        <v>48</v>
      </c>
      <c r="J26" s="342" t="s">
        <v>48</v>
      </c>
      <c r="K26" s="342" t="s">
        <v>48</v>
      </c>
      <c r="L26" s="349"/>
      <c r="M26" s="342"/>
      <c r="N26" s="342"/>
      <c r="O26" s="342"/>
      <c r="P26" s="342"/>
      <c r="Q26" s="342"/>
      <c r="R26" s="342"/>
      <c r="S26" s="350"/>
      <c r="T26" s="342"/>
      <c r="U26" s="342">
        <v>1.71</v>
      </c>
      <c r="V26" s="350">
        <v>20</v>
      </c>
      <c r="W26" s="342">
        <v>0</v>
      </c>
      <c r="X26" s="342">
        <v>20.913448570388837</v>
      </c>
      <c r="Y26" s="342">
        <f t="shared" ref="Y26:Y34" si="1">3.6 * 8760 / 1000000</f>
        <v>3.1536000000000002E-2</v>
      </c>
      <c r="Z26" s="342">
        <v>0.97</v>
      </c>
      <c r="AA26" s="342">
        <v>1</v>
      </c>
      <c r="AB26" s="350">
        <v>2</v>
      </c>
      <c r="AE26" s="71">
        <v>0.50799086757990874</v>
      </c>
    </row>
    <row r="27" spans="2:31" s="21" customFormat="1" ht="12.75" customHeight="1">
      <c r="B27" s="343" t="s">
        <v>136</v>
      </c>
      <c r="C27" s="343" t="s">
        <v>137</v>
      </c>
      <c r="D27" s="343" t="s">
        <v>305</v>
      </c>
      <c r="E27" s="343" t="str">
        <f t="shared" si="0"/>
        <v>ELCWIN</v>
      </c>
      <c r="F27" s="343" t="s">
        <v>42</v>
      </c>
      <c r="G27" s="347" t="s">
        <v>676</v>
      </c>
      <c r="H27" s="343">
        <v>1</v>
      </c>
      <c r="I27" s="343" t="s">
        <v>48</v>
      </c>
      <c r="J27" s="343" t="s">
        <v>48</v>
      </c>
      <c r="K27" s="343" t="s">
        <v>48</v>
      </c>
      <c r="L27" s="347"/>
      <c r="M27" s="343"/>
      <c r="N27" s="343"/>
      <c r="O27" s="343"/>
      <c r="P27" s="343"/>
      <c r="Q27" s="343"/>
      <c r="R27" s="343"/>
      <c r="S27" s="348"/>
      <c r="T27" s="343"/>
      <c r="U27" s="343">
        <v>399.59999999999997</v>
      </c>
      <c r="V27" s="348">
        <v>20</v>
      </c>
      <c r="W27" s="343">
        <v>0</v>
      </c>
      <c r="X27" s="343">
        <v>38.644415836588074</v>
      </c>
      <c r="Y27" s="343">
        <f t="shared" si="1"/>
        <v>3.1536000000000002E-2</v>
      </c>
      <c r="Z27" s="343">
        <v>0.50799086757990874</v>
      </c>
      <c r="AA27" s="343">
        <v>0.3</v>
      </c>
      <c r="AB27" s="348">
        <v>2</v>
      </c>
      <c r="AE27" s="130">
        <v>0.34246575342465757</v>
      </c>
    </row>
    <row r="28" spans="2:31" s="21" customFormat="1" ht="12.75" customHeight="1">
      <c r="B28" s="342" t="s">
        <v>138</v>
      </c>
      <c r="C28" s="342" t="s">
        <v>139</v>
      </c>
      <c r="D28" s="342" t="s">
        <v>305</v>
      </c>
      <c r="E28" s="342" t="str">
        <f t="shared" si="0"/>
        <v>ELCWIN</v>
      </c>
      <c r="F28" s="342" t="s">
        <v>42</v>
      </c>
      <c r="G28" s="349" t="s">
        <v>676</v>
      </c>
      <c r="H28" s="342">
        <v>1</v>
      </c>
      <c r="I28" s="342" t="s">
        <v>48</v>
      </c>
      <c r="J28" s="342" t="s">
        <v>48</v>
      </c>
      <c r="K28" s="342" t="s">
        <v>48</v>
      </c>
      <c r="L28" s="349"/>
      <c r="M28" s="342"/>
      <c r="N28" s="342"/>
      <c r="O28" s="342"/>
      <c r="P28" s="342"/>
      <c r="Q28" s="342"/>
      <c r="R28" s="342"/>
      <c r="S28" s="350"/>
      <c r="T28" s="342"/>
      <c r="U28" s="342">
        <v>620.79999999999995</v>
      </c>
      <c r="V28" s="350">
        <v>20</v>
      </c>
      <c r="W28" s="342">
        <v>0</v>
      </c>
      <c r="X28" s="342">
        <v>20.45880838407604</v>
      </c>
      <c r="Y28" s="342">
        <f t="shared" si="1"/>
        <v>3.1536000000000002E-2</v>
      </c>
      <c r="Z28" s="342">
        <v>0.33675799086757996</v>
      </c>
      <c r="AA28" s="342">
        <v>0.3</v>
      </c>
      <c r="AB28" s="350">
        <v>2</v>
      </c>
    </row>
    <row r="29" spans="2:31" s="370" customFormat="1" ht="12.75" customHeight="1">
      <c r="B29" s="343" t="s">
        <v>678</v>
      </c>
      <c r="C29" s="343" t="s">
        <v>679</v>
      </c>
      <c r="D29" s="343" t="s">
        <v>305</v>
      </c>
      <c r="E29" s="343" t="s">
        <v>122</v>
      </c>
      <c r="F29" s="373" t="s">
        <v>42</v>
      </c>
      <c r="G29" s="343" t="s">
        <v>676</v>
      </c>
      <c r="H29" s="343">
        <v>1</v>
      </c>
      <c r="I29" s="343"/>
      <c r="J29" s="343" t="s">
        <v>48</v>
      </c>
      <c r="K29" s="343" t="s">
        <v>48</v>
      </c>
      <c r="L29" s="373" t="s">
        <v>48</v>
      </c>
      <c r="M29" s="343"/>
      <c r="N29" s="343"/>
      <c r="O29" s="343"/>
      <c r="P29" s="343"/>
      <c r="Q29" s="343"/>
      <c r="R29" s="343"/>
      <c r="S29" s="373"/>
      <c r="T29" s="343"/>
      <c r="U29" s="343">
        <f>362.94*0.25</f>
        <v>90.734999999999999</v>
      </c>
      <c r="V29" s="373">
        <v>20</v>
      </c>
      <c r="W29" s="343">
        <v>9.8574141601965301E-2</v>
      </c>
      <c r="X29" s="343">
        <v>0</v>
      </c>
      <c r="Y29" s="343">
        <v>3.1536000000000002E-2</v>
      </c>
      <c r="AA29" s="343">
        <v>0.1</v>
      </c>
      <c r="AB29" s="343">
        <v>2</v>
      </c>
      <c r="AE29" s="343">
        <v>0.11415525114155256</v>
      </c>
    </row>
    <row r="30" spans="2:31" s="370" customFormat="1" ht="12.75" customHeight="1">
      <c r="B30" s="343" t="str">
        <f>ProcA!D25</f>
        <v>RESSOLPVO1N</v>
      </c>
      <c r="C30" s="343" t="str">
        <f>ProcA!E25</f>
        <v>Renewables, power only: Photovoltaic - Solar- RES - New 2012</v>
      </c>
      <c r="D30" s="343" t="s">
        <v>305</v>
      </c>
      <c r="E30" s="343" t="s">
        <v>122</v>
      </c>
      <c r="F30" s="373" t="s">
        <v>42</v>
      </c>
      <c r="G30" s="343" t="s">
        <v>676</v>
      </c>
      <c r="H30" s="343">
        <v>1</v>
      </c>
      <c r="I30" s="343"/>
      <c r="J30" s="343" t="s">
        <v>48</v>
      </c>
      <c r="K30" s="343" t="s">
        <v>48</v>
      </c>
      <c r="L30" s="373" t="s">
        <v>48</v>
      </c>
      <c r="M30" s="343"/>
      <c r="N30" s="343"/>
      <c r="O30" s="343"/>
      <c r="P30" s="343"/>
      <c r="Q30" s="343"/>
      <c r="R30" s="343"/>
      <c r="S30" s="373"/>
      <c r="T30" s="343"/>
      <c r="U30" s="343">
        <f>362.94*0.75</f>
        <v>272.20499999999998</v>
      </c>
      <c r="V30" s="373">
        <v>30</v>
      </c>
      <c r="W30" s="343">
        <v>9.8574141601965301E-2</v>
      </c>
      <c r="X30" s="343">
        <v>0</v>
      </c>
      <c r="Y30" s="343">
        <v>3.1536000000000002E-2</v>
      </c>
      <c r="AA30" s="343">
        <v>0.1</v>
      </c>
      <c r="AB30" s="343">
        <v>2</v>
      </c>
      <c r="AE30" s="343">
        <v>0.11415525114155256</v>
      </c>
    </row>
    <row r="31" spans="2:31" ht="12.75" customHeight="1">
      <c r="B31" s="342" t="s">
        <v>662</v>
      </c>
      <c r="C31" s="342" t="s">
        <v>663</v>
      </c>
      <c r="D31" s="342" t="s">
        <v>305</v>
      </c>
      <c r="E31" s="342" t="str">
        <f t="shared" si="0"/>
        <v>ELCWPE</v>
      </c>
      <c r="F31" s="342" t="s">
        <v>63</v>
      </c>
      <c r="G31" s="349" t="s">
        <v>676</v>
      </c>
      <c r="H31" s="342">
        <v>0.80481203007518787</v>
      </c>
      <c r="I31" s="342"/>
      <c r="J31" s="342"/>
      <c r="K31" s="342"/>
      <c r="L31" s="349"/>
      <c r="M31" s="342"/>
      <c r="N31" s="342"/>
      <c r="O31" s="342"/>
      <c r="P31" s="342"/>
      <c r="Q31" s="342"/>
      <c r="R31" s="342"/>
      <c r="S31" s="350"/>
      <c r="T31" s="342">
        <v>0.8</v>
      </c>
      <c r="U31" s="342">
        <v>0.8</v>
      </c>
      <c r="V31" s="350">
        <v>20</v>
      </c>
      <c r="W31" s="342">
        <v>0</v>
      </c>
      <c r="X31" s="342">
        <v>6.1376425152228116</v>
      </c>
      <c r="Y31" s="342">
        <f t="shared" si="1"/>
        <v>3.1536000000000002E-2</v>
      </c>
      <c r="Z31" s="342">
        <v>0.97</v>
      </c>
      <c r="AA31" s="342">
        <v>1</v>
      </c>
      <c r="AB31" s="350">
        <v>2</v>
      </c>
      <c r="AE31" s="70">
        <v>0.11415525114155256</v>
      </c>
    </row>
    <row r="32" spans="2:31" ht="12.75" customHeight="1">
      <c r="B32" s="343" t="s">
        <v>652</v>
      </c>
      <c r="C32" s="343" t="s">
        <v>653</v>
      </c>
      <c r="D32" s="343" t="s">
        <v>305</v>
      </c>
      <c r="E32" s="343" t="str">
        <f t="shared" si="0"/>
        <v>ELCC</v>
      </c>
      <c r="F32" s="343" t="s">
        <v>63</v>
      </c>
      <c r="G32" s="347" t="s">
        <v>676</v>
      </c>
      <c r="H32" s="343">
        <v>1</v>
      </c>
      <c r="I32" s="343"/>
      <c r="J32" s="343"/>
      <c r="K32" s="343"/>
      <c r="L32" s="347"/>
      <c r="M32" s="343"/>
      <c r="N32" s="343"/>
      <c r="O32" s="343"/>
      <c r="P32" s="343"/>
      <c r="Q32" s="343"/>
      <c r="R32" s="343"/>
      <c r="S32" s="348"/>
      <c r="T32" s="343">
        <v>272.3</v>
      </c>
      <c r="U32" s="343">
        <v>272.3</v>
      </c>
      <c r="V32" s="348">
        <v>20</v>
      </c>
      <c r="W32" s="343">
        <v>9.0018756889934572E-3</v>
      </c>
      <c r="X32" s="343">
        <v>1.1366004657820021</v>
      </c>
      <c r="Y32" s="343">
        <f t="shared" si="1"/>
        <v>3.1536000000000002E-2</v>
      </c>
      <c r="Z32" s="343">
        <v>0.99</v>
      </c>
      <c r="AA32" s="343">
        <v>1</v>
      </c>
      <c r="AB32" s="348">
        <v>2</v>
      </c>
    </row>
    <row r="33" spans="2:28" ht="12.75" customHeight="1">
      <c r="B33" s="342" t="s">
        <v>342</v>
      </c>
      <c r="C33" s="342" t="s">
        <v>343</v>
      </c>
      <c r="D33" s="342" t="s">
        <v>305</v>
      </c>
      <c r="E33" s="342" t="str">
        <f t="shared" si="0"/>
        <v>ELCSOL</v>
      </c>
      <c r="F33" s="342" t="s">
        <v>63</v>
      </c>
      <c r="G33" s="349" t="s">
        <v>676</v>
      </c>
      <c r="H33" s="342">
        <v>1</v>
      </c>
      <c r="I33" s="342"/>
      <c r="J33" s="342"/>
      <c r="K33" s="342"/>
      <c r="L33" s="349"/>
      <c r="M33" s="342"/>
      <c r="N33" s="342"/>
      <c r="O33" s="342"/>
      <c r="P33" s="342"/>
      <c r="Q33" s="342"/>
      <c r="R33" s="342"/>
      <c r="S33" s="350"/>
      <c r="T33" s="342">
        <v>6.1</v>
      </c>
      <c r="U33" s="342">
        <v>6.1</v>
      </c>
      <c r="V33" s="350">
        <v>20</v>
      </c>
      <c r="W33" s="342">
        <v>0</v>
      </c>
      <c r="X33" s="342">
        <v>1.2957245309914822</v>
      </c>
      <c r="Y33" s="342">
        <f t="shared" si="1"/>
        <v>3.1536000000000002E-2</v>
      </c>
      <c r="Z33" s="342">
        <v>4.4913541432741955E-2</v>
      </c>
      <c r="AA33" s="342">
        <v>0.1</v>
      </c>
      <c r="AB33" s="350">
        <v>2</v>
      </c>
    </row>
    <row r="34" spans="2:28" ht="12.75" customHeight="1">
      <c r="B34" s="343" t="s">
        <v>344</v>
      </c>
      <c r="C34" s="343" t="s">
        <v>345</v>
      </c>
      <c r="D34" s="343" t="s">
        <v>305</v>
      </c>
      <c r="E34" s="343" t="str">
        <f t="shared" si="0"/>
        <v>ELCWCH</v>
      </c>
      <c r="F34" s="343" t="s">
        <v>54</v>
      </c>
      <c r="G34" s="347" t="s">
        <v>676</v>
      </c>
      <c r="H34" s="343">
        <v>1.625</v>
      </c>
      <c r="I34" s="343"/>
      <c r="J34" s="343"/>
      <c r="K34" s="343"/>
      <c r="L34" s="347"/>
      <c r="M34" s="343"/>
      <c r="N34" s="343"/>
      <c r="O34" s="343"/>
      <c r="P34" s="343"/>
      <c r="Q34" s="343"/>
      <c r="R34" s="343"/>
      <c r="S34" s="348"/>
      <c r="T34" s="343">
        <v>32.5</v>
      </c>
      <c r="U34" s="343">
        <v>32.5</v>
      </c>
      <c r="V34" s="348">
        <v>20</v>
      </c>
      <c r="W34" s="343">
        <v>0.40099264432789034</v>
      </c>
      <c r="X34" s="343">
        <v>0</v>
      </c>
      <c r="Y34" s="343">
        <f t="shared" si="1"/>
        <v>3.1536000000000002E-2</v>
      </c>
      <c r="Z34" s="343">
        <v>0.92999999999999994</v>
      </c>
      <c r="AA34" s="343">
        <v>1</v>
      </c>
      <c r="AB34" s="348">
        <v>2</v>
      </c>
    </row>
  </sheetData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6">
    <tabColor rgb="FF92D050"/>
  </sheetPr>
  <dimension ref="A1:AE66"/>
  <sheetViews>
    <sheetView showGridLines="0" topLeftCell="B7" zoomScaleNormal="100" workbookViewId="0">
      <selection activeCell="G22" sqref="G22"/>
    </sheetView>
  </sheetViews>
  <sheetFormatPr defaultColWidth="9.109375" defaultRowHeight="12.75" customHeight="1"/>
  <cols>
    <col min="1" max="1" width="3" style="3" customWidth="1"/>
    <col min="2" max="2" width="12.5546875" style="3" customWidth="1"/>
    <col min="3" max="3" width="59.6640625" style="3" customWidth="1"/>
    <col min="4" max="5" width="8.5546875" style="3" customWidth="1"/>
    <col min="6" max="6" width="9.88671875" style="3" customWidth="1"/>
    <col min="7" max="7" width="9.88671875" style="307" customWidth="1"/>
    <col min="8" max="9" width="7.109375" style="3" customWidth="1"/>
    <col min="10" max="10" width="7.88671875" style="3" customWidth="1"/>
    <col min="11" max="12" width="7.109375" style="3" customWidth="1"/>
    <col min="13" max="20" width="9.44140625" style="3" customWidth="1"/>
    <col min="21" max="21" width="10.109375" style="3" customWidth="1"/>
    <col min="22" max="22" width="7.109375" style="3" customWidth="1"/>
    <col min="23" max="23" width="10.44140625" style="3" bestFit="1" customWidth="1"/>
    <col min="24" max="24" width="8.6640625" style="3" bestFit="1" customWidth="1"/>
    <col min="25" max="25" width="8.33203125" style="3" customWidth="1"/>
    <col min="26" max="27" width="8.33203125" style="3" bestFit="1" customWidth="1"/>
    <col min="28" max="28" width="9.6640625" style="3" customWidth="1"/>
    <col min="29" max="16384" width="9.109375" style="3"/>
  </cols>
  <sheetData>
    <row r="1" spans="1:31" s="1" customFormat="1" ht="12.75" hidden="1" customHeight="1">
      <c r="B1" s="34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3"/>
      <c r="AB1" s="35"/>
    </row>
    <row r="2" spans="1:31" s="2" customFormat="1" ht="12.75" hidden="1" customHeight="1">
      <c r="A2" s="1"/>
      <c r="B2" s="36"/>
      <c r="C2" s="36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</row>
    <row r="3" spans="1:31" ht="12.75" hidden="1" customHeight="1">
      <c r="B3" s="33"/>
      <c r="C3" s="33"/>
      <c r="D3" s="33"/>
      <c r="E3" s="33"/>
      <c r="F3" s="33"/>
      <c r="G3" s="321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</row>
    <row r="4" spans="1:31" ht="12.75" hidden="1" customHeight="1">
      <c r="B4" s="4" t="s">
        <v>0</v>
      </c>
      <c r="C4" s="5" t="s">
        <v>140</v>
      </c>
      <c r="D4" s="33"/>
      <c r="E4" s="33"/>
      <c r="F4" s="33"/>
      <c r="G4" s="321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</row>
    <row r="5" spans="1:31" ht="12.75" hidden="1" customHeight="1">
      <c r="B5" s="33"/>
      <c r="C5" s="33"/>
      <c r="D5" s="33"/>
      <c r="E5" s="33"/>
      <c r="F5" s="33"/>
      <c r="G5" s="321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</row>
    <row r="6" spans="1:31" ht="12.75" hidden="1" customHeight="1">
      <c r="B6" s="33"/>
      <c r="C6" s="33"/>
      <c r="D6" s="33"/>
      <c r="E6" s="33"/>
      <c r="F6" s="33"/>
      <c r="G6" s="321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9"/>
      <c r="X6" s="39"/>
      <c r="Y6" s="33"/>
      <c r="Z6" s="33"/>
      <c r="AA6" s="33"/>
      <c r="AB6" s="33"/>
    </row>
    <row r="7" spans="1:31" ht="12.75" customHeight="1">
      <c r="B7" s="33"/>
      <c r="C7" s="33"/>
      <c r="D7" s="33"/>
      <c r="E7" s="33"/>
      <c r="F7"/>
      <c r="G7" s="309" t="s">
        <v>1</v>
      </c>
      <c r="H7" s="33"/>
      <c r="I7" s="33"/>
      <c r="J7" s="33"/>
      <c r="K7" s="40"/>
      <c r="L7" s="40"/>
      <c r="M7" s="33"/>
      <c r="N7" s="33"/>
      <c r="O7" s="33"/>
      <c r="P7" s="33"/>
      <c r="Q7" s="33"/>
      <c r="R7" s="33"/>
      <c r="S7" s="33"/>
      <c r="T7" s="33"/>
      <c r="U7" s="33"/>
      <c r="V7" s="33"/>
      <c r="W7" s="39"/>
      <c r="X7" s="39"/>
      <c r="Y7" s="33"/>
      <c r="Z7" s="33"/>
      <c r="AA7" s="33"/>
      <c r="AB7" s="33"/>
    </row>
    <row r="8" spans="1:31" s="14" customFormat="1" ht="25.5" customHeight="1">
      <c r="A8" s="3"/>
      <c r="B8" s="8" t="s">
        <v>4</v>
      </c>
      <c r="C8" s="8" t="s">
        <v>5</v>
      </c>
      <c r="D8" s="8" t="s">
        <v>6</v>
      </c>
      <c r="E8" s="8" t="s">
        <v>7</v>
      </c>
      <c r="F8" s="9" t="s">
        <v>8</v>
      </c>
      <c r="G8" s="8" t="s">
        <v>614</v>
      </c>
      <c r="H8" s="10" t="s">
        <v>9</v>
      </c>
      <c r="I8" s="10" t="s">
        <v>10</v>
      </c>
      <c r="J8" s="10" t="s">
        <v>12</v>
      </c>
      <c r="K8" s="10" t="s">
        <v>11</v>
      </c>
      <c r="L8" s="11" t="s">
        <v>13</v>
      </c>
      <c r="M8" s="10" t="s">
        <v>14</v>
      </c>
      <c r="N8" s="10" t="s">
        <v>15</v>
      </c>
      <c r="O8" s="10" t="s">
        <v>16</v>
      </c>
      <c r="P8" s="10" t="s">
        <v>17</v>
      </c>
      <c r="Q8" s="10" t="s">
        <v>18</v>
      </c>
      <c r="R8" s="10" t="s">
        <v>19</v>
      </c>
      <c r="S8" s="12" t="s">
        <v>20</v>
      </c>
      <c r="T8" s="10" t="s">
        <v>21</v>
      </c>
      <c r="U8" s="10" t="s">
        <v>141</v>
      </c>
      <c r="V8" s="9" t="s">
        <v>127</v>
      </c>
      <c r="W8" s="13" t="s">
        <v>29</v>
      </c>
      <c r="X8" s="13" t="s">
        <v>30</v>
      </c>
      <c r="Y8" s="13" t="s">
        <v>31</v>
      </c>
      <c r="Z8" s="13" t="s">
        <v>32</v>
      </c>
      <c r="AA8" s="13" t="s">
        <v>33</v>
      </c>
      <c r="AB8" s="10" t="s">
        <v>128</v>
      </c>
      <c r="AE8" s="13" t="s">
        <v>599</v>
      </c>
    </row>
    <row r="9" spans="1:31" s="2" customFormat="1" ht="42" thickBot="1">
      <c r="A9" s="3"/>
      <c r="B9" s="15" t="s">
        <v>34</v>
      </c>
      <c r="C9" s="16"/>
      <c r="D9" s="15" t="s">
        <v>35</v>
      </c>
      <c r="E9" s="16"/>
      <c r="F9" s="17"/>
      <c r="G9" s="340"/>
      <c r="H9" s="18"/>
      <c r="I9" s="18"/>
      <c r="J9" s="18"/>
      <c r="K9" s="18"/>
      <c r="L9" s="19"/>
      <c r="M9" s="16"/>
      <c r="N9" s="16"/>
      <c r="O9" s="16"/>
      <c r="P9" s="16"/>
      <c r="Q9" s="16"/>
      <c r="R9" s="16"/>
      <c r="S9" s="17"/>
      <c r="T9" s="16" t="s">
        <v>36</v>
      </c>
      <c r="U9" s="16" t="s">
        <v>37</v>
      </c>
      <c r="V9" s="17"/>
      <c r="W9" s="18"/>
      <c r="X9" s="16"/>
      <c r="Y9" s="16"/>
      <c r="Z9" s="16"/>
      <c r="AA9" s="16"/>
      <c r="AB9" s="16"/>
      <c r="AE9" s="2" t="s">
        <v>600</v>
      </c>
    </row>
    <row r="10" spans="1:31" ht="12.75" customHeight="1" thickBot="1">
      <c r="B10" s="22" t="s">
        <v>38</v>
      </c>
      <c r="C10" s="23"/>
      <c r="D10" s="23"/>
      <c r="E10" s="23"/>
      <c r="F10" s="26"/>
      <c r="G10" s="341"/>
      <c r="H10" s="25"/>
      <c r="I10" s="25"/>
      <c r="J10" s="25"/>
      <c r="K10" s="25"/>
      <c r="L10" s="24"/>
      <c r="M10" s="23"/>
      <c r="N10" s="23"/>
      <c r="O10" s="23"/>
      <c r="P10" s="23"/>
      <c r="Q10" s="23"/>
      <c r="R10" s="23"/>
      <c r="S10" s="26"/>
      <c r="T10" s="23" t="s">
        <v>39</v>
      </c>
      <c r="U10" s="25" t="s">
        <v>39</v>
      </c>
      <c r="V10" s="27" t="s">
        <v>129</v>
      </c>
      <c r="W10" s="22" t="s">
        <v>2</v>
      </c>
      <c r="X10" s="22" t="s">
        <v>3</v>
      </c>
      <c r="Y10" s="22" t="s">
        <v>41</v>
      </c>
      <c r="Z10" s="22" t="s">
        <v>41</v>
      </c>
      <c r="AA10" s="22" t="s">
        <v>41</v>
      </c>
      <c r="AB10" s="23"/>
      <c r="AE10" s="22" t="s">
        <v>41</v>
      </c>
    </row>
    <row r="11" spans="1:31" s="194" customFormat="1" ht="12.75" customHeight="1">
      <c r="B11" s="363" t="s">
        <v>142</v>
      </c>
      <c r="C11" s="363" t="s">
        <v>143</v>
      </c>
      <c r="D11" s="363" t="s">
        <v>46</v>
      </c>
      <c r="E11" s="363" t="s">
        <v>53</v>
      </c>
      <c r="F11" s="367" t="s">
        <v>42</v>
      </c>
      <c r="G11" s="368" t="s">
        <v>676</v>
      </c>
      <c r="H11" s="363">
        <v>0.37768088749289197</v>
      </c>
      <c r="I11" s="363"/>
      <c r="J11" s="363" t="s">
        <v>48</v>
      </c>
      <c r="K11" s="194">
        <f>T12/U11</f>
        <v>1.3240000000000001</v>
      </c>
      <c r="L11" s="367">
        <v>0.106</v>
      </c>
      <c r="M11" s="363"/>
      <c r="N11" s="363"/>
      <c r="O11" s="363">
        <v>0.87</v>
      </c>
      <c r="P11" s="363">
        <v>0.5</v>
      </c>
      <c r="Q11" s="363">
        <v>0</v>
      </c>
      <c r="R11" s="363">
        <v>0</v>
      </c>
      <c r="S11" s="369">
        <v>1</v>
      </c>
      <c r="T11" s="363"/>
      <c r="U11" s="363">
        <v>250</v>
      </c>
      <c r="V11" s="369">
        <v>20</v>
      </c>
      <c r="W11" s="363">
        <v>0.50410503858363354</v>
      </c>
      <c r="X11" s="363">
        <v>5.0010420494408097</v>
      </c>
      <c r="Y11" s="363">
        <f>3.6 * 8760 / 1000000</f>
        <v>3.1536000000000002E-2</v>
      </c>
      <c r="Z11" s="363">
        <v>0.92999999999999994</v>
      </c>
      <c r="AA11" s="363">
        <v>1</v>
      </c>
      <c r="AB11" s="369">
        <v>2</v>
      </c>
    </row>
    <row r="12" spans="1:31" s="194" customFormat="1" ht="12.75" customHeight="1">
      <c r="B12" s="363"/>
      <c r="C12" s="363"/>
      <c r="D12" s="363" t="s">
        <v>46</v>
      </c>
      <c r="E12" s="363" t="s">
        <v>57</v>
      </c>
      <c r="F12" s="363" t="s">
        <v>54</v>
      </c>
      <c r="G12" s="364" t="s">
        <v>676</v>
      </c>
      <c r="H12" s="363"/>
      <c r="I12" s="363"/>
      <c r="J12" s="363"/>
      <c r="K12" s="363"/>
      <c r="L12" s="364"/>
      <c r="M12" s="363"/>
      <c r="N12" s="363"/>
      <c r="O12" s="363">
        <v>0.16</v>
      </c>
      <c r="P12" s="363">
        <v>1</v>
      </c>
      <c r="Q12" s="363">
        <v>1</v>
      </c>
      <c r="R12" s="363">
        <v>1</v>
      </c>
      <c r="S12" s="362">
        <v>1</v>
      </c>
      <c r="T12" s="363">
        <v>331</v>
      </c>
      <c r="U12" s="363"/>
      <c r="V12" s="362"/>
      <c r="W12" s="363"/>
      <c r="X12" s="363"/>
      <c r="Y12" s="363"/>
      <c r="Z12" s="363"/>
      <c r="AA12" s="363"/>
      <c r="AB12" s="362"/>
    </row>
    <row r="13" spans="1:31" ht="12.75" customHeight="1">
      <c r="B13" s="342" t="s">
        <v>654</v>
      </c>
      <c r="C13" s="342" t="s">
        <v>655</v>
      </c>
      <c r="D13" s="342" t="s">
        <v>46</v>
      </c>
      <c r="E13" s="342" t="str">
        <f>+"ELC" &amp; SUBSTITUTE(MID(B13,3, 3), "ELC","C")</f>
        <v>ELCWPE</v>
      </c>
      <c r="F13" s="342" t="s">
        <v>42</v>
      </c>
      <c r="G13" s="349" t="s">
        <v>676</v>
      </c>
      <c r="H13" s="342">
        <v>0.10600000000000001</v>
      </c>
      <c r="I13" s="342" t="s">
        <v>48</v>
      </c>
      <c r="J13" s="342">
        <v>7.518796992481203</v>
      </c>
      <c r="K13" s="342" t="s">
        <v>48</v>
      </c>
      <c r="L13" s="349"/>
      <c r="M13" s="342"/>
      <c r="N13" s="342"/>
      <c r="O13" s="342"/>
      <c r="P13" s="342"/>
      <c r="Q13" s="342"/>
      <c r="R13" s="342"/>
      <c r="S13" s="350"/>
      <c r="T13" s="342"/>
      <c r="U13" s="342">
        <v>21.014000000000003</v>
      </c>
      <c r="V13" s="350">
        <v>20</v>
      </c>
      <c r="W13" s="342">
        <v>0.50410503858363354</v>
      </c>
      <c r="X13" s="342">
        <v>5.0010420494408097</v>
      </c>
      <c r="Y13" s="342">
        <f>3.6 * 8760 / 1000000</f>
        <v>3.1536000000000002E-2</v>
      </c>
      <c r="Z13" s="342">
        <v>0.92999999999999994</v>
      </c>
      <c r="AA13" s="342">
        <v>1</v>
      </c>
      <c r="AB13" s="350">
        <v>2</v>
      </c>
    </row>
    <row r="14" spans="1:31" ht="12.75" customHeight="1">
      <c r="B14" s="342"/>
      <c r="C14" s="342"/>
      <c r="D14" s="342" t="s">
        <v>46</v>
      </c>
      <c r="E14" s="342"/>
      <c r="F14" s="342" t="s">
        <v>54</v>
      </c>
      <c r="G14" s="349" t="s">
        <v>676</v>
      </c>
      <c r="H14" s="342"/>
      <c r="I14" s="342"/>
      <c r="J14" s="342"/>
      <c r="K14" s="342"/>
      <c r="L14" s="349"/>
      <c r="M14" s="342"/>
      <c r="N14" s="342"/>
      <c r="O14" s="342"/>
      <c r="P14" s="342"/>
      <c r="Q14" s="342"/>
      <c r="R14" s="342"/>
      <c r="S14" s="350"/>
      <c r="T14" s="342">
        <v>158</v>
      </c>
      <c r="U14" s="342"/>
      <c r="V14" s="350"/>
      <c r="W14" s="342"/>
      <c r="X14" s="342"/>
      <c r="Y14" s="342"/>
      <c r="Z14" s="342"/>
      <c r="AA14" s="342"/>
      <c r="AB14" s="350"/>
    </row>
    <row r="15" spans="1:31" ht="12.75" customHeight="1">
      <c r="B15" s="343" t="s">
        <v>656</v>
      </c>
      <c r="C15" s="343" t="s">
        <v>657</v>
      </c>
      <c r="D15" s="343" t="s">
        <v>46</v>
      </c>
      <c r="E15" s="343" t="str">
        <f>+"ELC" &amp; SUBSTITUTE(MID(B15,3, 3), "ELC","C")</f>
        <v>ELCWCH</v>
      </c>
      <c r="F15" s="343" t="s">
        <v>42</v>
      </c>
      <c r="G15" s="347" t="s">
        <v>676</v>
      </c>
      <c r="H15" s="343">
        <v>0.10407479183725719</v>
      </c>
      <c r="I15" s="343" t="s">
        <v>48</v>
      </c>
      <c r="J15" s="343">
        <v>6.4102564102564106</v>
      </c>
      <c r="K15" s="343" t="s">
        <v>48</v>
      </c>
      <c r="L15" s="347"/>
      <c r="M15" s="343"/>
      <c r="N15" s="343"/>
      <c r="O15" s="343"/>
      <c r="P15" s="343"/>
      <c r="Q15" s="343"/>
      <c r="R15" s="343"/>
      <c r="S15" s="348"/>
      <c r="T15" s="343"/>
      <c r="U15" s="343">
        <v>9.36</v>
      </c>
      <c r="V15" s="348">
        <v>20</v>
      </c>
      <c r="W15" s="343">
        <v>0.23732217725528204</v>
      </c>
      <c r="X15" s="343">
        <v>8.8654836330996165</v>
      </c>
      <c r="Y15" s="343">
        <f>3.6 * 8760 / 1000000</f>
        <v>3.1536000000000002E-2</v>
      </c>
      <c r="Z15" s="343">
        <v>0.92999999999999994</v>
      </c>
      <c r="AA15" s="343">
        <v>1</v>
      </c>
      <c r="AB15" s="348">
        <v>2</v>
      </c>
    </row>
    <row r="16" spans="1:31" ht="12.75" customHeight="1">
      <c r="B16" s="343"/>
      <c r="C16" s="343"/>
      <c r="D16" s="343" t="s">
        <v>46</v>
      </c>
      <c r="E16" s="343"/>
      <c r="F16" s="343" t="s">
        <v>54</v>
      </c>
      <c r="G16" s="347" t="s">
        <v>676</v>
      </c>
      <c r="H16" s="343"/>
      <c r="I16" s="343"/>
      <c r="J16" s="343"/>
      <c r="K16" s="343"/>
      <c r="L16" s="347"/>
      <c r="M16" s="343"/>
      <c r="N16" s="343"/>
      <c r="O16" s="343"/>
      <c r="P16" s="343"/>
      <c r="Q16" s="343"/>
      <c r="R16" s="343"/>
      <c r="S16" s="348"/>
      <c r="T16" s="343">
        <v>60</v>
      </c>
      <c r="U16" s="343"/>
      <c r="V16" s="348"/>
      <c r="W16" s="343"/>
      <c r="X16" s="343"/>
      <c r="Y16" s="343"/>
      <c r="Z16" s="343"/>
      <c r="AA16" s="343"/>
      <c r="AB16" s="348"/>
    </row>
    <row r="17" spans="2:31" ht="12.75" customHeight="1">
      <c r="B17" s="342" t="s">
        <v>144</v>
      </c>
      <c r="C17" s="342" t="s">
        <v>145</v>
      </c>
      <c r="D17" s="342" t="s">
        <v>46</v>
      </c>
      <c r="E17" s="342" t="str">
        <f>+"ELC" &amp; SUBSTITUTE(MID(B17,3, 3), "ELC","C")</f>
        <v>ELCWST</v>
      </c>
      <c r="F17" s="342" t="s">
        <v>42</v>
      </c>
      <c r="G17" s="349" t="s">
        <v>676</v>
      </c>
      <c r="H17" s="342">
        <v>0.22882999999999998</v>
      </c>
      <c r="I17" s="342" t="s">
        <v>48</v>
      </c>
      <c r="J17" s="342">
        <v>3.1513409961685821</v>
      </c>
      <c r="K17" s="342" t="s">
        <v>48</v>
      </c>
      <c r="L17" s="349"/>
      <c r="M17" s="342"/>
      <c r="N17" s="342"/>
      <c r="O17" s="342"/>
      <c r="P17" s="342"/>
      <c r="Q17" s="342"/>
      <c r="R17" s="342"/>
      <c r="S17" s="350"/>
      <c r="T17" s="342"/>
      <c r="U17" s="342">
        <v>39.150000000000006</v>
      </c>
      <c r="V17" s="350">
        <v>20</v>
      </c>
      <c r="W17" s="342">
        <v>0</v>
      </c>
      <c r="X17" s="342">
        <v>-26.225126409989663</v>
      </c>
      <c r="Y17" s="342">
        <f>3.6 * 8760 / 1000000</f>
        <v>3.1536000000000002E-2</v>
      </c>
      <c r="Z17" s="342">
        <v>0.92999999999999994</v>
      </c>
      <c r="AA17" s="342">
        <v>1</v>
      </c>
      <c r="AB17" s="350">
        <v>2</v>
      </c>
    </row>
    <row r="18" spans="2:31" ht="12.75" customHeight="1">
      <c r="B18" s="342"/>
      <c r="C18" s="342"/>
      <c r="D18" s="342" t="s">
        <v>46</v>
      </c>
      <c r="E18" s="342"/>
      <c r="F18" s="342" t="s">
        <v>54</v>
      </c>
      <c r="G18" s="349" t="s">
        <v>676</v>
      </c>
      <c r="H18" s="342"/>
      <c r="I18" s="342"/>
      <c r="J18" s="342"/>
      <c r="K18" s="342"/>
      <c r="L18" s="349"/>
      <c r="M18" s="342"/>
      <c r="N18" s="342"/>
      <c r="O18" s="342"/>
      <c r="P18" s="342"/>
      <c r="Q18" s="342"/>
      <c r="R18" s="342"/>
      <c r="S18" s="350"/>
      <c r="T18" s="342">
        <v>123.375</v>
      </c>
      <c r="U18" s="342"/>
      <c r="V18" s="350"/>
      <c r="W18" s="342"/>
      <c r="X18" s="342"/>
      <c r="Y18" s="342"/>
      <c r="Z18" s="342"/>
      <c r="AA18" s="342"/>
      <c r="AB18" s="350"/>
    </row>
    <row r="19" spans="2:31" ht="12.75" customHeight="1">
      <c r="B19" s="343" t="s">
        <v>146</v>
      </c>
      <c r="C19" s="343" t="s">
        <v>147</v>
      </c>
      <c r="D19" s="343" t="s">
        <v>46</v>
      </c>
      <c r="E19" s="343" t="str">
        <f>+"ELC" &amp; SUBSTITUTE(MID(B19,3, 3), "ELC","C")</f>
        <v>ELCWCH</v>
      </c>
      <c r="F19" s="343" t="s">
        <v>42</v>
      </c>
      <c r="G19" s="347" t="s">
        <v>676</v>
      </c>
      <c r="H19" s="343">
        <v>0.24369318181818184</v>
      </c>
      <c r="I19" s="343" t="s">
        <v>48</v>
      </c>
      <c r="J19" s="343">
        <v>3.385416666666667</v>
      </c>
      <c r="K19" s="343" t="s">
        <v>48</v>
      </c>
      <c r="L19" s="347"/>
      <c r="M19" s="343"/>
      <c r="N19" s="343"/>
      <c r="O19" s="343"/>
      <c r="P19" s="343"/>
      <c r="Q19" s="343"/>
      <c r="R19" s="343"/>
      <c r="S19" s="348"/>
      <c r="T19" s="343"/>
      <c r="U19" s="343">
        <v>19.2</v>
      </c>
      <c r="V19" s="348">
        <v>20</v>
      </c>
      <c r="W19" s="343">
        <v>0.23732217725528204</v>
      </c>
      <c r="X19" s="343">
        <v>8.8654836330996165</v>
      </c>
      <c r="Y19" s="343">
        <f>3.6 * 8760 / 1000000</f>
        <v>3.1536000000000002E-2</v>
      </c>
      <c r="Z19" s="343">
        <v>0.92999999999999994</v>
      </c>
      <c r="AA19" s="343">
        <v>1</v>
      </c>
      <c r="AB19" s="348">
        <v>2</v>
      </c>
    </row>
    <row r="20" spans="2:31" ht="12.75" customHeight="1">
      <c r="B20" s="343"/>
      <c r="C20" s="343"/>
      <c r="D20" s="343" t="s">
        <v>46</v>
      </c>
      <c r="E20" s="343"/>
      <c r="F20" s="343" t="s">
        <v>63</v>
      </c>
      <c r="G20" s="347" t="s">
        <v>676</v>
      </c>
      <c r="H20" s="343"/>
      <c r="I20" s="343"/>
      <c r="J20" s="343"/>
      <c r="K20" s="343"/>
      <c r="L20" s="347"/>
      <c r="M20" s="343"/>
      <c r="N20" s="343"/>
      <c r="O20" s="343"/>
      <c r="P20" s="343"/>
      <c r="Q20" s="343"/>
      <c r="R20" s="343"/>
      <c r="S20" s="348"/>
      <c r="T20" s="343">
        <v>65</v>
      </c>
      <c r="U20" s="343"/>
      <c r="V20" s="348"/>
      <c r="W20" s="343"/>
      <c r="X20" s="343"/>
      <c r="Y20" s="343"/>
      <c r="Z20" s="343"/>
      <c r="AA20" s="343"/>
      <c r="AB20" s="348"/>
    </row>
    <row r="21" spans="2:31" ht="12.75" customHeight="1">
      <c r="B21" s="342" t="s">
        <v>148</v>
      </c>
      <c r="C21" s="342" t="s">
        <v>149</v>
      </c>
      <c r="D21" s="342" t="s">
        <v>46</v>
      </c>
      <c r="E21" s="342" t="s">
        <v>71</v>
      </c>
      <c r="F21" s="342" t="s">
        <v>42</v>
      </c>
      <c r="G21" s="349" t="s">
        <v>676</v>
      </c>
      <c r="H21" s="342">
        <v>0.14644616993890289</v>
      </c>
      <c r="I21" s="342" t="s">
        <v>48</v>
      </c>
      <c r="J21" s="342">
        <v>4.8076923076923075</v>
      </c>
      <c r="K21" s="342" t="s">
        <v>48</v>
      </c>
      <c r="L21" s="349"/>
      <c r="M21" s="342"/>
      <c r="N21" s="342"/>
      <c r="O21" s="342">
        <v>0.55000000000000004</v>
      </c>
      <c r="P21" s="342">
        <v>0.55000000000000004</v>
      </c>
      <c r="Q21" s="342">
        <v>0.55000000000000004</v>
      </c>
      <c r="R21" s="342">
        <v>0.55000000000000004</v>
      </c>
      <c r="S21" s="350">
        <v>1</v>
      </c>
      <c r="T21" s="342"/>
      <c r="U21" s="342">
        <v>5.8448000000000002</v>
      </c>
      <c r="V21" s="350">
        <v>20</v>
      </c>
      <c r="W21" s="342">
        <v>0</v>
      </c>
      <c r="X21" s="342">
        <v>-26.225126409989663</v>
      </c>
      <c r="Y21" s="342">
        <f>3.6 * 8760 / 1000000</f>
        <v>3.1536000000000002E-2</v>
      </c>
      <c r="Z21" s="342">
        <v>0.92999999999999994</v>
      </c>
      <c r="AA21" s="342">
        <v>1</v>
      </c>
      <c r="AB21" s="350">
        <v>2</v>
      </c>
    </row>
    <row r="22" spans="2:31" ht="12.75" customHeight="1">
      <c r="B22" s="342"/>
      <c r="C22" s="342"/>
      <c r="D22" s="342" t="s">
        <v>46</v>
      </c>
      <c r="E22" s="342" t="s">
        <v>58</v>
      </c>
      <c r="F22" s="342" t="s">
        <v>63</v>
      </c>
      <c r="G22" s="349" t="s">
        <v>676</v>
      </c>
      <c r="H22" s="342"/>
      <c r="I22" s="342"/>
      <c r="J22" s="342"/>
      <c r="K22" s="342"/>
      <c r="L22" s="349"/>
      <c r="M22" s="342"/>
      <c r="N22" s="342"/>
      <c r="O22" s="342">
        <v>0.47</v>
      </c>
      <c r="P22" s="342">
        <v>0.47</v>
      </c>
      <c r="Q22" s="342">
        <v>0.47</v>
      </c>
      <c r="R22" s="342">
        <v>0.47</v>
      </c>
      <c r="S22" s="350">
        <v>1</v>
      </c>
      <c r="T22" s="342">
        <v>28.1</v>
      </c>
      <c r="U22" s="342"/>
      <c r="V22" s="350"/>
      <c r="W22" s="342"/>
      <c r="X22" s="342"/>
      <c r="Y22" s="342"/>
      <c r="Z22" s="342"/>
      <c r="AA22" s="342"/>
      <c r="AB22" s="350"/>
    </row>
    <row r="23" spans="2:31" ht="12.75" customHeight="1">
      <c r="B23" s="343" t="s">
        <v>150</v>
      </c>
      <c r="C23" s="343" t="s">
        <v>151</v>
      </c>
      <c r="D23" s="343" t="s">
        <v>46</v>
      </c>
      <c r="E23" s="343" t="s">
        <v>74</v>
      </c>
      <c r="F23" s="343" t="s">
        <v>42</v>
      </c>
      <c r="G23" s="347" t="s">
        <v>676</v>
      </c>
      <c r="H23" s="343">
        <v>0.39068793399789437</v>
      </c>
      <c r="I23" s="343" t="s">
        <v>48</v>
      </c>
      <c r="J23" s="343">
        <v>1.1352750110497807</v>
      </c>
      <c r="K23" s="343" t="s">
        <v>48</v>
      </c>
      <c r="L23" s="347"/>
      <c r="M23" s="343"/>
      <c r="N23" s="343"/>
      <c r="O23" s="343">
        <v>1</v>
      </c>
      <c r="P23" s="343" t="s">
        <v>48</v>
      </c>
      <c r="Q23" s="343">
        <v>1</v>
      </c>
      <c r="R23" s="343">
        <v>1</v>
      </c>
      <c r="S23" s="348">
        <v>1</v>
      </c>
      <c r="T23" s="343"/>
      <c r="U23" s="343">
        <v>68.705819507005586</v>
      </c>
      <c r="V23" s="348">
        <v>20</v>
      </c>
      <c r="W23" s="343">
        <v>0.24550570060891247</v>
      </c>
      <c r="X23" s="343">
        <v>5.6830023289100096</v>
      </c>
      <c r="Y23" s="343">
        <f>3.6 * 8760 / 1000000</f>
        <v>3.1536000000000002E-2</v>
      </c>
      <c r="Z23" s="343">
        <v>0.95</v>
      </c>
      <c r="AA23" s="343">
        <v>1</v>
      </c>
      <c r="AB23" s="348">
        <v>2</v>
      </c>
    </row>
    <row r="24" spans="2:31" ht="12.75" customHeight="1">
      <c r="B24" s="343"/>
      <c r="C24" s="343"/>
      <c r="D24" s="343" t="s">
        <v>46</v>
      </c>
      <c r="E24" s="343" t="s">
        <v>75</v>
      </c>
      <c r="F24" s="343" t="s">
        <v>63</v>
      </c>
      <c r="G24" s="347" t="s">
        <v>676</v>
      </c>
      <c r="H24" s="343"/>
      <c r="I24" s="343"/>
      <c r="J24" s="343"/>
      <c r="K24" s="343"/>
      <c r="L24" s="347"/>
      <c r="M24" s="343"/>
      <c r="N24" s="343"/>
      <c r="O24" s="343">
        <v>1</v>
      </c>
      <c r="P24" s="343">
        <v>0.1</v>
      </c>
      <c r="Q24" s="343">
        <v>1</v>
      </c>
      <c r="R24" s="343">
        <v>1</v>
      </c>
      <c r="S24" s="348">
        <v>1</v>
      </c>
      <c r="T24" s="343">
        <v>78</v>
      </c>
      <c r="U24" s="343"/>
      <c r="V24" s="348"/>
      <c r="W24" s="343"/>
      <c r="X24" s="343"/>
      <c r="Y24" s="343"/>
      <c r="Z24" s="343"/>
      <c r="AA24" s="343"/>
      <c r="AB24" s="348"/>
    </row>
    <row r="25" spans="2:31" ht="12.75" customHeight="1">
      <c r="B25" s="342" t="s">
        <v>152</v>
      </c>
      <c r="C25" s="342" t="s">
        <v>153</v>
      </c>
      <c r="D25" s="342" t="s">
        <v>46</v>
      </c>
      <c r="E25" s="342" t="str">
        <f>+"ELC" &amp; SUBSTITUTE(MID(B25,3, 3), "ELC","C")</f>
        <v>ELCBGA</v>
      </c>
      <c r="F25" s="342" t="s">
        <v>42</v>
      </c>
      <c r="G25" s="349" t="s">
        <v>676</v>
      </c>
      <c r="H25" s="342">
        <v>0.34999999999999992</v>
      </c>
      <c r="I25" s="342" t="s">
        <v>48</v>
      </c>
      <c r="J25" s="342">
        <v>1.1428571428571426</v>
      </c>
      <c r="K25" s="342" t="s">
        <v>48</v>
      </c>
      <c r="L25" s="349"/>
      <c r="M25" s="342"/>
      <c r="N25" s="342"/>
      <c r="O25" s="342"/>
      <c r="P25" s="342"/>
      <c r="Q25" s="342"/>
      <c r="R25" s="342"/>
      <c r="S25" s="350"/>
      <c r="T25" s="342"/>
      <c r="U25" s="342">
        <v>1.8765701285933616</v>
      </c>
      <c r="V25" s="350">
        <v>20</v>
      </c>
      <c r="W25" s="342">
        <v>8.1835233536304147E-2</v>
      </c>
      <c r="X25" s="342">
        <v>11.452756890185414</v>
      </c>
      <c r="Y25" s="342">
        <f>3.6 * 8760 / 1000000</f>
        <v>3.1536000000000002E-2</v>
      </c>
      <c r="Z25" s="342">
        <v>0.97</v>
      </c>
      <c r="AA25" s="342">
        <v>1</v>
      </c>
      <c r="AB25" s="350">
        <v>2</v>
      </c>
      <c r="AE25" s="29">
        <v>0.34459895761265624</v>
      </c>
    </row>
    <row r="26" spans="2:31" ht="12.75" customHeight="1">
      <c r="B26" s="342"/>
      <c r="C26" s="342"/>
      <c r="D26" s="342" t="s">
        <v>46</v>
      </c>
      <c r="E26" s="342"/>
      <c r="F26" s="342" t="s">
        <v>63</v>
      </c>
      <c r="G26" s="349" t="s">
        <v>676</v>
      </c>
      <c r="H26" s="342"/>
      <c r="I26" s="342"/>
      <c r="J26" s="342"/>
      <c r="K26" s="342"/>
      <c r="L26" s="349"/>
      <c r="M26" s="342"/>
      <c r="N26" s="342"/>
      <c r="O26" s="342"/>
      <c r="P26" s="342"/>
      <c r="Q26" s="342"/>
      <c r="R26" s="342"/>
      <c r="S26" s="350"/>
      <c r="T26" s="342">
        <v>2.1446515755352697</v>
      </c>
      <c r="U26" s="342"/>
      <c r="V26" s="350"/>
      <c r="W26" s="342"/>
      <c r="X26" s="342"/>
      <c r="Y26" s="342"/>
      <c r="Z26" s="342"/>
      <c r="AA26" s="342"/>
      <c r="AB26" s="350"/>
    </row>
    <row r="27" spans="2:31" s="21" customFormat="1" ht="12.75" customHeight="1">
      <c r="B27" s="343" t="s">
        <v>658</v>
      </c>
      <c r="C27" s="343" t="s">
        <v>659</v>
      </c>
      <c r="D27" s="343" t="s">
        <v>46</v>
      </c>
      <c r="E27" s="343" t="str">
        <f>+"ELC" &amp; SUBSTITUTE(MID(B27,3, 3), "ELC","C")</f>
        <v>ELCWIN</v>
      </c>
      <c r="F27" s="343" t="s">
        <v>42</v>
      </c>
      <c r="G27" s="347" t="s">
        <v>676</v>
      </c>
      <c r="H27" s="343">
        <v>1</v>
      </c>
      <c r="I27" s="343" t="s">
        <v>48</v>
      </c>
      <c r="J27" s="343" t="s">
        <v>48</v>
      </c>
      <c r="K27" s="343" t="s">
        <v>48</v>
      </c>
      <c r="L27" s="347"/>
      <c r="M27" s="343"/>
      <c r="N27" s="343"/>
      <c r="O27" s="343"/>
      <c r="P27" s="343"/>
      <c r="Q27" s="343"/>
      <c r="R27" s="343"/>
      <c r="S27" s="348"/>
      <c r="T27" s="343"/>
      <c r="U27" s="343">
        <v>0.1</v>
      </c>
      <c r="V27" s="348">
        <v>20</v>
      </c>
      <c r="W27" s="343">
        <v>0</v>
      </c>
      <c r="X27" s="343">
        <v>38.644415836588074</v>
      </c>
      <c r="Y27" s="343">
        <f>3.6 * 8760 / 1000000</f>
        <v>3.1536000000000002E-2</v>
      </c>
      <c r="Z27" s="343">
        <v>0.39383561643835607</v>
      </c>
      <c r="AA27" s="343">
        <v>0.3</v>
      </c>
      <c r="AB27" s="348">
        <v>2</v>
      </c>
    </row>
    <row r="28" spans="2:31" s="21" customFormat="1" ht="12.75" customHeight="1">
      <c r="B28" s="342" t="s">
        <v>154</v>
      </c>
      <c r="C28" s="342" t="s">
        <v>155</v>
      </c>
      <c r="D28" s="342" t="s">
        <v>46</v>
      </c>
      <c r="E28" s="342" t="str">
        <f>+"ELC" &amp; SUBSTITUTE(MID(B28,3, 3), "ELC","C")</f>
        <v>ELCWIN</v>
      </c>
      <c r="F28" s="342" t="s">
        <v>42</v>
      </c>
      <c r="G28" s="349" t="s">
        <v>676</v>
      </c>
      <c r="H28" s="342">
        <v>1</v>
      </c>
      <c r="I28" s="342" t="s">
        <v>48</v>
      </c>
      <c r="J28" s="342" t="s">
        <v>48</v>
      </c>
      <c r="K28" s="342" t="s">
        <v>48</v>
      </c>
      <c r="L28" s="349"/>
      <c r="M28" s="342"/>
      <c r="N28" s="342"/>
      <c r="O28" s="342"/>
      <c r="P28" s="342"/>
      <c r="Q28" s="342"/>
      <c r="R28" s="342"/>
      <c r="S28" s="350"/>
      <c r="T28" s="342"/>
      <c r="U28" s="342">
        <v>224.7</v>
      </c>
      <c r="V28" s="350">
        <v>20</v>
      </c>
      <c r="W28" s="342">
        <v>0</v>
      </c>
      <c r="X28" s="342">
        <v>20.458808384076043</v>
      </c>
      <c r="Y28" s="342">
        <f>3.6 * 8760 / 1000000</f>
        <v>3.1536000000000002E-2</v>
      </c>
      <c r="Z28" s="342">
        <v>0.28317648663393347</v>
      </c>
      <c r="AA28" s="342">
        <v>0.3</v>
      </c>
      <c r="AB28" s="350">
        <v>2</v>
      </c>
    </row>
    <row r="29" spans="2:31" ht="12.75" customHeight="1">
      <c r="B29" s="343" t="s">
        <v>660</v>
      </c>
      <c r="C29" s="343" t="s">
        <v>661</v>
      </c>
      <c r="D29" s="343" t="s">
        <v>46</v>
      </c>
      <c r="E29" s="343" t="str">
        <f>+"ELC" &amp; SUBSTITUTE(MID(B29,3, 3), "ELC","C")</f>
        <v>ELCWCH</v>
      </c>
      <c r="F29" s="343" t="s">
        <v>63</v>
      </c>
      <c r="G29" s="347" t="s">
        <v>676</v>
      </c>
      <c r="H29" s="343">
        <v>1</v>
      </c>
      <c r="I29" s="343"/>
      <c r="J29" s="343"/>
      <c r="K29" s="343"/>
      <c r="L29" s="347"/>
      <c r="M29" s="343"/>
      <c r="N29" s="343"/>
      <c r="O29" s="343"/>
      <c r="P29" s="343"/>
      <c r="Q29" s="343"/>
      <c r="R29" s="343"/>
      <c r="S29" s="348"/>
      <c r="T29" s="343">
        <v>14</v>
      </c>
      <c r="U29" s="343">
        <v>14</v>
      </c>
      <c r="V29" s="348">
        <v>20</v>
      </c>
      <c r="W29" s="343">
        <v>0</v>
      </c>
      <c r="X29" s="343">
        <v>6.1376425152228116</v>
      </c>
      <c r="Y29" s="343">
        <f>3.6 * 8760 / 1000000</f>
        <v>3.1536000000000002E-2</v>
      </c>
      <c r="Z29" s="343">
        <v>0.97</v>
      </c>
      <c r="AA29" s="343">
        <v>1</v>
      </c>
      <c r="AB29" s="348">
        <v>2</v>
      </c>
      <c r="AE29" s="29">
        <v>0.11415525114155256</v>
      </c>
    </row>
    <row r="30" spans="2:31" ht="12.75" customHeight="1">
      <c r="B30" s="342" t="s">
        <v>156</v>
      </c>
      <c r="C30" s="342" t="s">
        <v>157</v>
      </c>
      <c r="D30" s="342" t="s">
        <v>46</v>
      </c>
      <c r="E30" s="342" t="s">
        <v>57</v>
      </c>
      <c r="F30" s="342" t="s">
        <v>63</v>
      </c>
      <c r="G30" s="349" t="s">
        <v>676</v>
      </c>
      <c r="H30" s="342">
        <v>1</v>
      </c>
      <c r="I30" s="342"/>
      <c r="J30" s="342"/>
      <c r="K30" s="342"/>
      <c r="L30" s="349"/>
      <c r="M30" s="342"/>
      <c r="N30" s="342"/>
      <c r="O30" s="342">
        <v>0.11</v>
      </c>
      <c r="P30" s="342">
        <v>0.11</v>
      </c>
      <c r="Q30" s="342">
        <v>0.11</v>
      </c>
      <c r="R30" s="342">
        <v>0.11</v>
      </c>
      <c r="S30" s="350">
        <v>1</v>
      </c>
      <c r="T30" s="342">
        <v>8.3910349551404142</v>
      </c>
      <c r="U30" s="342">
        <v>8.3910349551404142</v>
      </c>
      <c r="V30" s="350">
        <v>20</v>
      </c>
      <c r="W30" s="342">
        <v>0</v>
      </c>
      <c r="X30" s="342">
        <v>6.1376425152228133</v>
      </c>
      <c r="Y30" s="342">
        <f>3.6 * 8760 / 1000000</f>
        <v>3.1536000000000002E-2</v>
      </c>
      <c r="Z30" s="342">
        <v>0.97</v>
      </c>
      <c r="AA30" s="342">
        <v>1</v>
      </c>
      <c r="AB30" s="350">
        <v>2</v>
      </c>
      <c r="AE30" s="70">
        <v>8.2939896172650629E-2</v>
      </c>
    </row>
    <row r="31" spans="2:31" ht="12.75" customHeight="1">
      <c r="B31" s="342"/>
      <c r="C31" s="342"/>
      <c r="D31" s="342" t="s">
        <v>46</v>
      </c>
      <c r="E31" s="342" t="s">
        <v>64</v>
      </c>
      <c r="F31" s="342"/>
      <c r="G31" s="349" t="s">
        <v>676</v>
      </c>
      <c r="H31" s="342"/>
      <c r="I31" s="342"/>
      <c r="J31" s="342"/>
      <c r="K31" s="342"/>
      <c r="L31" s="349"/>
      <c r="M31" s="342"/>
      <c r="N31" s="342"/>
      <c r="O31" s="342">
        <v>0.51</v>
      </c>
      <c r="P31" s="342">
        <v>0.51</v>
      </c>
      <c r="Q31" s="342">
        <v>0.51</v>
      </c>
      <c r="R31" s="342">
        <v>0.51</v>
      </c>
      <c r="S31" s="350">
        <v>1</v>
      </c>
      <c r="T31" s="342"/>
      <c r="U31" s="342"/>
      <c r="V31" s="350"/>
      <c r="W31" s="342"/>
      <c r="X31" s="342"/>
      <c r="Y31" s="342"/>
      <c r="Z31" s="342"/>
      <c r="AA31" s="342"/>
      <c r="AB31" s="350"/>
    </row>
    <row r="32" spans="2:31" ht="12.75" customHeight="1">
      <c r="B32" s="342"/>
      <c r="C32" s="342"/>
      <c r="D32" s="342" t="s">
        <v>46</v>
      </c>
      <c r="E32" s="342" t="s">
        <v>58</v>
      </c>
      <c r="F32" s="342"/>
      <c r="G32" s="349" t="s">
        <v>676</v>
      </c>
      <c r="H32" s="342"/>
      <c r="I32" s="342"/>
      <c r="J32" s="342"/>
      <c r="K32" s="342"/>
      <c r="L32" s="349"/>
      <c r="M32" s="342"/>
      <c r="N32" s="342"/>
      <c r="O32" s="342">
        <v>0.41</v>
      </c>
      <c r="P32" s="342">
        <v>0.41</v>
      </c>
      <c r="Q32" s="342">
        <v>0.41</v>
      </c>
      <c r="R32" s="342">
        <v>0.41</v>
      </c>
      <c r="S32" s="350">
        <v>1</v>
      </c>
      <c r="T32" s="342"/>
      <c r="U32" s="342"/>
      <c r="V32" s="350"/>
      <c r="W32" s="342"/>
      <c r="X32" s="342"/>
      <c r="Y32" s="342"/>
      <c r="Z32" s="342"/>
      <c r="AA32" s="342"/>
      <c r="AB32" s="350"/>
    </row>
    <row r="33" spans="2:31" s="370" customFormat="1" ht="12.75" customHeight="1">
      <c r="B33" s="343" t="s">
        <v>158</v>
      </c>
      <c r="C33" s="343" t="s">
        <v>159</v>
      </c>
      <c r="D33" s="343" t="s">
        <v>46</v>
      </c>
      <c r="E33" s="343" t="s">
        <v>122</v>
      </c>
      <c r="F33" s="343" t="s">
        <v>42</v>
      </c>
      <c r="G33" s="347" t="s">
        <v>676</v>
      </c>
      <c r="H33" s="343">
        <v>1</v>
      </c>
      <c r="I33" s="343"/>
      <c r="J33" s="343" t="s">
        <v>48</v>
      </c>
      <c r="K33" s="343" t="s">
        <v>48</v>
      </c>
      <c r="L33" s="347" t="s">
        <v>48</v>
      </c>
      <c r="M33" s="343"/>
      <c r="N33" s="343"/>
      <c r="O33" s="343"/>
      <c r="P33" s="343"/>
      <c r="Q33" s="343"/>
      <c r="R33" s="343"/>
      <c r="S33" s="348"/>
      <c r="T33" s="343"/>
      <c r="U33" s="343">
        <f>(270.160003-SUM(TechA!U22:U23))*0.25</f>
        <v>11.272500750000006</v>
      </c>
      <c r="V33" s="348">
        <v>20</v>
      </c>
      <c r="W33" s="343">
        <v>9.8574141601965315E-2</v>
      </c>
      <c r="X33" s="343">
        <v>0</v>
      </c>
      <c r="Y33" s="343">
        <v>3.1536000000000002E-2</v>
      </c>
      <c r="Z33" s="343"/>
      <c r="AA33" s="343">
        <v>0.1</v>
      </c>
      <c r="AB33" s="348">
        <v>2</v>
      </c>
      <c r="AE33" s="342">
        <v>0.11415525114155256</v>
      </c>
    </row>
    <row r="34" spans="2:31" s="370" customFormat="1" ht="12.75" customHeight="1">
      <c r="B34" s="343" t="str">
        <f>ProcB!D24</f>
        <v>RESSOLPVO2N</v>
      </c>
      <c r="C34" s="343" t="str">
        <f>ProcB!E24</f>
        <v>Renewables, power only: Photovoltaic - Solar - RES - New 2015</v>
      </c>
      <c r="D34" s="343" t="s">
        <v>46</v>
      </c>
      <c r="E34" s="343" t="s">
        <v>122</v>
      </c>
      <c r="F34" s="343" t="s">
        <v>42</v>
      </c>
      <c r="G34" s="347" t="s">
        <v>676</v>
      </c>
      <c r="H34" s="343">
        <v>1</v>
      </c>
      <c r="I34" s="343"/>
      <c r="J34" s="343" t="s">
        <v>48</v>
      </c>
      <c r="K34" s="343" t="s">
        <v>48</v>
      </c>
      <c r="L34" s="347" t="s">
        <v>48</v>
      </c>
      <c r="M34" s="343"/>
      <c r="N34" s="343"/>
      <c r="O34" s="343"/>
      <c r="P34" s="343"/>
      <c r="Q34" s="343"/>
      <c r="R34" s="343"/>
      <c r="S34" s="348"/>
      <c r="T34" s="343"/>
      <c r="U34" s="343">
        <f>(270.160003-SUM(TechA!U22:U23))*0.75</f>
        <v>33.817502250000018</v>
      </c>
      <c r="V34" s="348">
        <v>30</v>
      </c>
      <c r="W34" s="343">
        <v>9.8574141601965315E-2</v>
      </c>
      <c r="X34" s="343">
        <v>0</v>
      </c>
      <c r="Y34" s="343">
        <v>3.1536000000000002E-2</v>
      </c>
      <c r="Z34" s="343"/>
      <c r="AA34" s="343">
        <v>0.1</v>
      </c>
      <c r="AB34" s="348">
        <v>2</v>
      </c>
      <c r="AE34" s="342">
        <v>0.11415525114155256</v>
      </c>
    </row>
    <row r="35" spans="2:31" ht="12.75" customHeight="1" thickBot="1">
      <c r="B35" s="359" t="s">
        <v>160</v>
      </c>
      <c r="C35" s="359" t="s">
        <v>161</v>
      </c>
      <c r="D35" s="359" t="s">
        <v>46</v>
      </c>
      <c r="E35" s="359" t="str">
        <f>+"ELC" &amp; SUBSTITUTE(MID(B35,3, 3), "ELC","C")</f>
        <v>ELCSOL</v>
      </c>
      <c r="F35" s="359" t="s">
        <v>63</v>
      </c>
      <c r="G35" s="360" t="s">
        <v>676</v>
      </c>
      <c r="H35" s="359">
        <v>1</v>
      </c>
      <c r="I35" s="359"/>
      <c r="J35" s="359"/>
      <c r="K35" s="359"/>
      <c r="L35" s="360"/>
      <c r="M35" s="359"/>
      <c r="N35" s="359"/>
      <c r="O35" s="359"/>
      <c r="P35" s="359"/>
      <c r="Q35" s="359"/>
      <c r="R35" s="359"/>
      <c r="S35" s="361"/>
      <c r="T35" s="359">
        <v>162.74111111111108</v>
      </c>
      <c r="U35" s="359">
        <v>162.74111111111108</v>
      </c>
      <c r="V35" s="361">
        <v>20</v>
      </c>
      <c r="W35" s="359">
        <v>0</v>
      </c>
      <c r="X35" s="359">
        <v>1.2957245309914822</v>
      </c>
      <c r="Y35" s="359">
        <f>3.6 * 8760 / 1000000</f>
        <v>3.1536000000000002E-2</v>
      </c>
      <c r="Z35" s="359">
        <v>8.2389754258545E-2</v>
      </c>
      <c r="AA35" s="359">
        <v>0.1</v>
      </c>
      <c r="AB35" s="361">
        <v>2</v>
      </c>
    </row>
    <row r="36" spans="2:31" s="194" customFormat="1" ht="12.75" customHeight="1">
      <c r="B36" s="363" t="s">
        <v>346</v>
      </c>
      <c r="C36" s="363" t="s">
        <v>347</v>
      </c>
      <c r="D36" s="363" t="s">
        <v>305</v>
      </c>
      <c r="E36" s="363" t="str">
        <f>+"ELC" &amp; SUBSTITUTE(MID(B36,3, 3), "ELC","C")</f>
        <v>ELCWCH</v>
      </c>
      <c r="F36" s="363" t="s">
        <v>42</v>
      </c>
      <c r="G36" s="364" t="s">
        <v>676</v>
      </c>
      <c r="H36" s="363">
        <v>0.3</v>
      </c>
      <c r="I36" s="363"/>
      <c r="J36" s="363" t="s">
        <v>48</v>
      </c>
      <c r="K36" s="194">
        <f>T37/U36</f>
        <v>2.1847826086956523</v>
      </c>
      <c r="L36" s="363">
        <v>0.154</v>
      </c>
      <c r="M36" s="363"/>
      <c r="N36" s="363"/>
      <c r="O36" s="363"/>
      <c r="P36" s="363"/>
      <c r="Q36" s="363"/>
      <c r="R36" s="363"/>
      <c r="S36" s="362"/>
      <c r="T36" s="363"/>
      <c r="U36" s="363">
        <v>92</v>
      </c>
      <c r="V36" s="362">
        <v>30</v>
      </c>
      <c r="W36" s="363">
        <v>0.50410503858363354</v>
      </c>
      <c r="X36" s="363">
        <v>5.0010420494408097</v>
      </c>
      <c r="Y36" s="363">
        <f>3.6 * 8760 / 1000000</f>
        <v>3.1536000000000002E-2</v>
      </c>
      <c r="Z36" s="363">
        <v>0.92999999999999994</v>
      </c>
      <c r="AA36" s="363">
        <v>1</v>
      </c>
      <c r="AB36" s="362">
        <v>2</v>
      </c>
    </row>
    <row r="37" spans="2:31" s="194" customFormat="1" ht="12.75" customHeight="1">
      <c r="B37" s="363"/>
      <c r="C37" s="363"/>
      <c r="D37" s="363" t="s">
        <v>305</v>
      </c>
      <c r="E37" s="363"/>
      <c r="F37" s="363" t="s">
        <v>54</v>
      </c>
      <c r="G37" s="364" t="s">
        <v>676</v>
      </c>
      <c r="H37" s="363"/>
      <c r="I37" s="363"/>
      <c r="J37" s="363"/>
      <c r="L37" s="363"/>
      <c r="M37" s="363"/>
      <c r="N37" s="363"/>
      <c r="O37" s="363"/>
      <c r="P37" s="363"/>
      <c r="Q37" s="363"/>
      <c r="R37" s="363"/>
      <c r="S37" s="362"/>
      <c r="T37" s="363">
        <v>201</v>
      </c>
      <c r="U37" s="363"/>
      <c r="V37" s="362"/>
      <c r="W37" s="363"/>
      <c r="X37" s="363"/>
      <c r="Y37" s="363"/>
      <c r="Z37" s="363"/>
      <c r="AA37" s="363"/>
      <c r="AB37" s="362"/>
    </row>
    <row r="38" spans="2:31" s="194" customFormat="1" ht="12.75" customHeight="1">
      <c r="B38" s="363" t="s">
        <v>142</v>
      </c>
      <c r="C38" s="363" t="s">
        <v>143</v>
      </c>
      <c r="D38" s="363" t="s">
        <v>305</v>
      </c>
      <c r="E38" s="363" t="s">
        <v>53</v>
      </c>
      <c r="F38" s="363" t="s">
        <v>42</v>
      </c>
      <c r="G38" s="364" t="s">
        <v>676</v>
      </c>
      <c r="H38" s="363">
        <v>0.38829999999999998</v>
      </c>
      <c r="I38" s="363"/>
      <c r="J38" s="363" t="s">
        <v>48</v>
      </c>
      <c r="K38" s="194">
        <f>T39/U38</f>
        <v>1.403361344537815</v>
      </c>
      <c r="L38" s="363">
        <v>0.17499999999999999</v>
      </c>
      <c r="M38" s="363"/>
      <c r="N38" s="363"/>
      <c r="O38" s="363">
        <v>0.65</v>
      </c>
      <c r="P38" s="363">
        <v>0.5</v>
      </c>
      <c r="Q38" s="363">
        <v>0</v>
      </c>
      <c r="R38" s="363">
        <v>0</v>
      </c>
      <c r="S38" s="362">
        <v>1</v>
      </c>
      <c r="T38" s="363"/>
      <c r="U38" s="363">
        <v>357</v>
      </c>
      <c r="V38" s="362">
        <v>15</v>
      </c>
      <c r="W38" s="363">
        <v>0.50410503858363354</v>
      </c>
      <c r="X38" s="363">
        <v>5.0010420494408097</v>
      </c>
      <c r="Y38" s="363">
        <f>3.6 * 8760 / 1000000</f>
        <v>3.1536000000000002E-2</v>
      </c>
      <c r="Z38" s="363">
        <v>0.92999999999999994</v>
      </c>
      <c r="AA38" s="363">
        <v>1</v>
      </c>
      <c r="AB38" s="362">
        <v>2</v>
      </c>
    </row>
    <row r="39" spans="2:31" s="194" customFormat="1" ht="12.75" customHeight="1">
      <c r="B39" s="363"/>
      <c r="C39" s="363"/>
      <c r="D39" s="363" t="s">
        <v>305</v>
      </c>
      <c r="E39" s="363" t="s">
        <v>57</v>
      </c>
      <c r="F39" s="363" t="s">
        <v>54</v>
      </c>
      <c r="G39" s="364" t="s">
        <v>676</v>
      </c>
      <c r="H39" s="363"/>
      <c r="I39" s="363"/>
      <c r="J39" s="363"/>
      <c r="K39" s="363"/>
      <c r="L39" s="364"/>
      <c r="M39" s="363"/>
      <c r="N39" s="363"/>
      <c r="O39" s="363">
        <v>0.5</v>
      </c>
      <c r="P39" s="363">
        <v>1</v>
      </c>
      <c r="Q39" s="363">
        <v>1</v>
      </c>
      <c r="R39" s="363">
        <v>1</v>
      </c>
      <c r="S39" s="362">
        <v>1</v>
      </c>
      <c r="T39" s="363">
        <v>501</v>
      </c>
      <c r="U39" s="363"/>
      <c r="V39" s="362"/>
      <c r="W39" s="363"/>
      <c r="X39" s="363"/>
      <c r="Y39" s="363"/>
      <c r="Z39" s="363"/>
      <c r="AA39" s="363"/>
      <c r="AB39" s="362"/>
    </row>
    <row r="40" spans="2:31" ht="12.75" customHeight="1">
      <c r="B40" s="342" t="s">
        <v>144</v>
      </c>
      <c r="C40" s="342" t="s">
        <v>145</v>
      </c>
      <c r="D40" s="342" t="s">
        <v>305</v>
      </c>
      <c r="E40" s="342" t="str">
        <f>+"ELC" &amp; SUBSTITUTE(MID(B40,3, 3), "ELC","C")</f>
        <v>ELCWST</v>
      </c>
      <c r="F40" s="342" t="s">
        <v>42</v>
      </c>
      <c r="G40" s="349" t="s">
        <v>676</v>
      </c>
      <c r="H40" s="342">
        <v>0.17499999999999999</v>
      </c>
      <c r="I40" s="342" t="s">
        <v>48</v>
      </c>
      <c r="J40" s="342">
        <v>3.7593984962406015</v>
      </c>
      <c r="K40" s="342" t="s">
        <v>48</v>
      </c>
      <c r="L40" s="349"/>
      <c r="M40" s="342"/>
      <c r="N40" s="342"/>
      <c r="O40" s="342"/>
      <c r="P40" s="342"/>
      <c r="Q40" s="342"/>
      <c r="R40" s="342"/>
      <c r="S40" s="350"/>
      <c r="T40" s="342"/>
      <c r="U40" s="342">
        <v>5.0540000000000003</v>
      </c>
      <c r="V40" s="350">
        <v>20</v>
      </c>
      <c r="W40" s="342">
        <v>0</v>
      </c>
      <c r="X40" s="342">
        <v>-26.225126409989663</v>
      </c>
      <c r="Y40" s="342">
        <f>3.6 * 8760 / 1000000</f>
        <v>3.1536000000000002E-2</v>
      </c>
      <c r="Z40" s="342">
        <v>0.92999999999999994</v>
      </c>
      <c r="AA40" s="342">
        <v>1</v>
      </c>
      <c r="AB40" s="350">
        <v>2</v>
      </c>
    </row>
    <row r="41" spans="2:31" ht="12.75" customHeight="1">
      <c r="B41" s="342"/>
      <c r="C41" s="342"/>
      <c r="D41" s="342" t="s">
        <v>305</v>
      </c>
      <c r="E41" s="342"/>
      <c r="F41" s="342" t="s">
        <v>54</v>
      </c>
      <c r="G41" s="349" t="s">
        <v>676</v>
      </c>
      <c r="H41" s="342"/>
      <c r="I41" s="342"/>
      <c r="J41" s="342"/>
      <c r="K41" s="342"/>
      <c r="L41" s="349"/>
      <c r="M41" s="342"/>
      <c r="N41" s="342"/>
      <c r="O41" s="342"/>
      <c r="P41" s="342"/>
      <c r="Q41" s="342"/>
      <c r="R41" s="342"/>
      <c r="S41" s="350"/>
      <c r="T41" s="342">
        <v>19</v>
      </c>
      <c r="U41" s="342"/>
      <c r="V41" s="350"/>
      <c r="W41" s="342"/>
      <c r="X41" s="342"/>
      <c r="Y41" s="342"/>
      <c r="Z41" s="342"/>
      <c r="AA41" s="342"/>
      <c r="AB41" s="350"/>
    </row>
    <row r="42" spans="2:31" ht="12.75" customHeight="1">
      <c r="B42" s="343" t="s">
        <v>348</v>
      </c>
      <c r="C42" s="343" t="s">
        <v>349</v>
      </c>
      <c r="D42" s="343" t="s">
        <v>305</v>
      </c>
      <c r="E42" s="343" t="s">
        <v>57</v>
      </c>
      <c r="F42" s="343" t="s">
        <v>42</v>
      </c>
      <c r="G42" s="347" t="s">
        <v>676</v>
      </c>
      <c r="H42" s="343">
        <v>0.31545454545454549</v>
      </c>
      <c r="I42" s="343" t="s">
        <v>48</v>
      </c>
      <c r="J42" s="343">
        <v>2.2478386167146973</v>
      </c>
      <c r="K42" s="343" t="s">
        <v>48</v>
      </c>
      <c r="L42" s="347"/>
      <c r="M42" s="343"/>
      <c r="N42" s="343"/>
      <c r="O42" s="343">
        <v>0.11</v>
      </c>
      <c r="P42" s="343">
        <v>0.11</v>
      </c>
      <c r="Q42" s="343">
        <v>0.11</v>
      </c>
      <c r="R42" s="343">
        <v>0.11</v>
      </c>
      <c r="S42" s="348">
        <v>1</v>
      </c>
      <c r="T42" s="343"/>
      <c r="U42" s="343">
        <v>34.700000000000003</v>
      </c>
      <c r="V42" s="348">
        <v>20</v>
      </c>
      <c r="W42" s="343">
        <v>0.32734093414521659</v>
      </c>
      <c r="X42" s="343">
        <v>14.548485962009627</v>
      </c>
      <c r="Y42" s="343">
        <f>3.6 * 8760 / 1000000</f>
        <v>3.1536000000000002E-2</v>
      </c>
      <c r="Z42" s="343">
        <v>0.92999999999999994</v>
      </c>
      <c r="AA42" s="343">
        <v>1</v>
      </c>
      <c r="AB42" s="348">
        <v>2</v>
      </c>
    </row>
    <row r="43" spans="2:31" ht="12.75" customHeight="1">
      <c r="B43" s="343"/>
      <c r="C43" s="343"/>
      <c r="D43" s="343" t="s">
        <v>305</v>
      </c>
      <c r="E43" s="343" t="s">
        <v>64</v>
      </c>
      <c r="F43" s="343" t="s">
        <v>54</v>
      </c>
      <c r="G43" s="347" t="s">
        <v>676</v>
      </c>
      <c r="H43" s="343"/>
      <c r="I43" s="343"/>
      <c r="J43" s="343"/>
      <c r="K43" s="343"/>
      <c r="L43" s="347"/>
      <c r="M43" s="343"/>
      <c r="N43" s="343"/>
      <c r="O43" s="343">
        <v>0.51</v>
      </c>
      <c r="P43" s="343">
        <v>0.51</v>
      </c>
      <c r="Q43" s="343">
        <v>0.51</v>
      </c>
      <c r="R43" s="343">
        <v>0.51</v>
      </c>
      <c r="S43" s="348">
        <v>1</v>
      </c>
      <c r="T43" s="343">
        <v>78</v>
      </c>
      <c r="U43" s="343"/>
      <c r="V43" s="348"/>
      <c r="W43" s="343"/>
      <c r="X43" s="343"/>
      <c r="Y43" s="343"/>
      <c r="Z43" s="343"/>
      <c r="AA43" s="343"/>
      <c r="AB43" s="348"/>
    </row>
    <row r="44" spans="2:31" ht="12.75" customHeight="1">
      <c r="B44" s="343"/>
      <c r="C44" s="343"/>
      <c r="D44" s="343" t="s">
        <v>305</v>
      </c>
      <c r="E44" s="343" t="s">
        <v>58</v>
      </c>
      <c r="F44" s="343"/>
      <c r="G44" s="347" t="s">
        <v>676</v>
      </c>
      <c r="H44" s="343"/>
      <c r="I44" s="343"/>
      <c r="J44" s="343"/>
      <c r="K44" s="343"/>
      <c r="L44" s="347"/>
      <c r="M44" s="343"/>
      <c r="N44" s="343"/>
      <c r="O44" s="343">
        <v>0.41</v>
      </c>
      <c r="P44" s="343">
        <v>0.41</v>
      </c>
      <c r="Q44" s="343">
        <v>0.41</v>
      </c>
      <c r="R44" s="343">
        <v>0.41</v>
      </c>
      <c r="S44" s="348">
        <v>1</v>
      </c>
      <c r="T44" s="343"/>
      <c r="U44" s="343"/>
      <c r="V44" s="348"/>
      <c r="W44" s="343"/>
      <c r="X44" s="343"/>
      <c r="Y44" s="343"/>
      <c r="Z44" s="343"/>
      <c r="AA44" s="343"/>
      <c r="AB44" s="348"/>
    </row>
    <row r="45" spans="2:31" ht="12.75" customHeight="1">
      <c r="B45" s="342" t="s">
        <v>350</v>
      </c>
      <c r="C45" s="342" t="s">
        <v>351</v>
      </c>
      <c r="D45" s="342" t="s">
        <v>305</v>
      </c>
      <c r="E45" s="342" t="s">
        <v>59</v>
      </c>
      <c r="F45" s="342" t="s">
        <v>42</v>
      </c>
      <c r="G45" s="349" t="s">
        <v>676</v>
      </c>
      <c r="H45" s="342">
        <v>0.128</v>
      </c>
      <c r="I45" s="342" t="s">
        <v>48</v>
      </c>
      <c r="J45" s="342">
        <v>6.8493150684931514</v>
      </c>
      <c r="K45" s="342" t="s">
        <v>48</v>
      </c>
      <c r="L45" s="349"/>
      <c r="M45" s="342"/>
      <c r="N45" s="342"/>
      <c r="O45" s="342">
        <v>0.08</v>
      </c>
      <c r="P45" s="342">
        <v>0.08</v>
      </c>
      <c r="Q45" s="342">
        <v>0.08</v>
      </c>
      <c r="R45" s="342">
        <v>0.08</v>
      </c>
      <c r="S45" s="350">
        <v>1</v>
      </c>
      <c r="T45" s="342"/>
      <c r="U45" s="342">
        <v>8.76</v>
      </c>
      <c r="V45" s="350">
        <v>20</v>
      </c>
      <c r="W45" s="342">
        <v>0.12275285030445622</v>
      </c>
      <c r="X45" s="342">
        <v>-10.271062040539826</v>
      </c>
      <c r="Y45" s="342">
        <f>3.6 * 8760 / 1000000</f>
        <v>3.1536000000000002E-2</v>
      </c>
      <c r="Z45" s="342">
        <v>0.92999999999999994</v>
      </c>
      <c r="AA45" s="342">
        <v>1</v>
      </c>
      <c r="AB45" s="350">
        <v>2</v>
      </c>
      <c r="AE45" s="70">
        <v>0.36099423160070443</v>
      </c>
    </row>
    <row r="46" spans="2:31" ht="12.75" customHeight="1">
      <c r="B46" s="342"/>
      <c r="C46" s="342"/>
      <c r="D46" s="342" t="s">
        <v>305</v>
      </c>
      <c r="E46" s="342" t="s">
        <v>71</v>
      </c>
      <c r="F46" s="342" t="s">
        <v>63</v>
      </c>
      <c r="G46" s="349" t="s">
        <v>676</v>
      </c>
      <c r="H46" s="342"/>
      <c r="I46" s="342"/>
      <c r="J46" s="342"/>
      <c r="K46" s="342"/>
      <c r="L46" s="349"/>
      <c r="M46" s="342"/>
      <c r="N46" s="342"/>
      <c r="O46" s="342">
        <v>0.95</v>
      </c>
      <c r="P46" s="342">
        <v>0.95</v>
      </c>
      <c r="Q46" s="342">
        <v>0.95</v>
      </c>
      <c r="R46" s="342">
        <v>0.95</v>
      </c>
      <c r="S46" s="350">
        <v>1</v>
      </c>
      <c r="T46" s="342">
        <v>60</v>
      </c>
      <c r="U46" s="342"/>
      <c r="V46" s="350"/>
      <c r="W46" s="342"/>
      <c r="X46" s="342"/>
      <c r="Y46" s="342"/>
      <c r="Z46" s="342"/>
      <c r="AA46" s="342"/>
      <c r="AB46" s="350"/>
    </row>
    <row r="47" spans="2:31" ht="12.75" customHeight="1">
      <c r="B47" s="342"/>
      <c r="C47" s="342"/>
      <c r="D47" s="342" t="s">
        <v>305</v>
      </c>
      <c r="E47" s="342" t="s">
        <v>60</v>
      </c>
      <c r="F47" s="342"/>
      <c r="G47" s="349" t="s">
        <v>676</v>
      </c>
      <c r="H47" s="342"/>
      <c r="I47" s="342"/>
      <c r="J47" s="342"/>
      <c r="K47" s="342"/>
      <c r="L47" s="349"/>
      <c r="M47" s="342"/>
      <c r="N47" s="342"/>
      <c r="O47" s="342">
        <v>0.04</v>
      </c>
      <c r="P47" s="342">
        <v>0.04</v>
      </c>
      <c r="Q47" s="342">
        <v>0.04</v>
      </c>
      <c r="R47" s="342">
        <v>0.04</v>
      </c>
      <c r="S47" s="350" t="s">
        <v>48</v>
      </c>
      <c r="T47" s="342"/>
      <c r="U47" s="342"/>
      <c r="V47" s="350"/>
      <c r="W47" s="342"/>
      <c r="X47" s="342"/>
      <c r="Y47" s="342"/>
      <c r="Z47" s="342"/>
      <c r="AA47" s="342"/>
      <c r="AB47" s="350"/>
    </row>
    <row r="48" spans="2:31" ht="12.75" customHeight="1">
      <c r="B48" s="343" t="s">
        <v>352</v>
      </c>
      <c r="C48" s="343" t="s">
        <v>353</v>
      </c>
      <c r="D48" s="343" t="s">
        <v>305</v>
      </c>
      <c r="E48" s="343" t="s">
        <v>53</v>
      </c>
      <c r="F48" s="343" t="s">
        <v>42</v>
      </c>
      <c r="G48" s="347" t="s">
        <v>676</v>
      </c>
      <c r="H48" s="343">
        <v>0.14720476573687355</v>
      </c>
      <c r="I48" s="343" t="s">
        <v>48</v>
      </c>
      <c r="J48" s="343">
        <v>4.5940285327532351</v>
      </c>
      <c r="K48" s="343" t="s">
        <v>48</v>
      </c>
      <c r="L48" s="347"/>
      <c r="M48" s="343"/>
      <c r="N48" s="343"/>
      <c r="O48" s="343">
        <f>0.91*1.02</f>
        <v>0.92820000000000003</v>
      </c>
      <c r="P48" s="343">
        <f>0.91*1.02</f>
        <v>0.92820000000000003</v>
      </c>
      <c r="Q48" s="343">
        <f>0.91*1.02</f>
        <v>0.92820000000000003</v>
      </c>
      <c r="R48" s="343">
        <f>0.91*1.02</f>
        <v>0.92820000000000003</v>
      </c>
      <c r="S48" s="348">
        <v>1</v>
      </c>
      <c r="T48" s="343"/>
      <c r="U48" s="343">
        <v>9.1423028177905312</v>
      </c>
      <c r="V48" s="348">
        <v>20</v>
      </c>
      <c r="W48" s="343">
        <v>0.32734093414521659</v>
      </c>
      <c r="X48" s="343">
        <v>14.548485962009627</v>
      </c>
      <c r="Y48" s="343">
        <f>3.6 * 8760 / 1000000</f>
        <v>3.1536000000000002E-2</v>
      </c>
      <c r="Z48" s="343">
        <v>0.92999999999999994</v>
      </c>
      <c r="AA48" s="343">
        <v>1</v>
      </c>
      <c r="AB48" s="348">
        <v>2</v>
      </c>
    </row>
    <row r="49" spans="2:31" ht="12.75" customHeight="1">
      <c r="B49" s="343"/>
      <c r="C49" s="343"/>
      <c r="D49" s="343" t="s">
        <v>305</v>
      </c>
      <c r="E49" s="343" t="s">
        <v>58</v>
      </c>
      <c r="F49" s="343" t="s">
        <v>63</v>
      </c>
      <c r="G49" s="347" t="s">
        <v>676</v>
      </c>
      <c r="H49" s="343"/>
      <c r="I49" s="343"/>
      <c r="J49" s="343"/>
      <c r="K49" s="343"/>
      <c r="L49" s="347"/>
      <c r="M49" s="343"/>
      <c r="N49" s="343"/>
      <c r="O49" s="343">
        <f>0.08*1.02</f>
        <v>8.1600000000000006E-2</v>
      </c>
      <c r="P49" s="343">
        <f>0.08*1.02</f>
        <v>8.1600000000000006E-2</v>
      </c>
      <c r="Q49" s="343">
        <f>0.08*1.02</f>
        <v>8.1600000000000006E-2</v>
      </c>
      <c r="R49" s="343">
        <f>0.08*1.02</f>
        <v>8.1600000000000006E-2</v>
      </c>
      <c r="S49" s="348">
        <v>1</v>
      </c>
      <c r="T49" s="343">
        <v>42</v>
      </c>
      <c r="U49" s="343"/>
      <c r="V49" s="348"/>
      <c r="W49" s="343"/>
      <c r="X49" s="343"/>
      <c r="Y49" s="343"/>
      <c r="Z49" s="343"/>
      <c r="AA49" s="343"/>
      <c r="AB49" s="348"/>
    </row>
    <row r="50" spans="2:31" ht="12.75" customHeight="1">
      <c r="B50" s="342" t="s">
        <v>354</v>
      </c>
      <c r="C50" s="342" t="s">
        <v>355</v>
      </c>
      <c r="D50" s="342" t="s">
        <v>305</v>
      </c>
      <c r="E50" s="342" t="s">
        <v>57</v>
      </c>
      <c r="F50" s="342" t="s">
        <v>42</v>
      </c>
      <c r="G50" s="349" t="s">
        <v>676</v>
      </c>
      <c r="H50" s="342">
        <v>0.11899999999999999</v>
      </c>
      <c r="I50" s="342" t="s">
        <v>48</v>
      </c>
      <c r="J50" s="342">
        <v>7.1428571428571423</v>
      </c>
      <c r="K50" s="342" t="s">
        <v>48</v>
      </c>
      <c r="L50" s="349"/>
      <c r="M50" s="342"/>
      <c r="N50" s="342"/>
      <c r="O50" s="342">
        <f>0.03*1.1</f>
        <v>3.3000000000000002E-2</v>
      </c>
      <c r="P50" s="342">
        <f>0.03*1.1</f>
        <v>3.3000000000000002E-2</v>
      </c>
      <c r="Q50" s="342">
        <f>0.03*1.1</f>
        <v>3.3000000000000002E-2</v>
      </c>
      <c r="R50" s="342">
        <f>0.03*1.1</f>
        <v>3.3000000000000002E-2</v>
      </c>
      <c r="S50" s="350">
        <v>1</v>
      </c>
      <c r="T50" s="342"/>
      <c r="U50" s="342">
        <v>1.988</v>
      </c>
      <c r="V50" s="350">
        <v>20</v>
      </c>
      <c r="W50" s="342">
        <v>0</v>
      </c>
      <c r="X50" s="342">
        <v>-26.225126409989663</v>
      </c>
      <c r="Y50" s="342">
        <f>3.6 * 8760 / 1000000</f>
        <v>3.1536000000000002E-2</v>
      </c>
      <c r="Z50" s="342">
        <v>0.92999999999999994</v>
      </c>
      <c r="AA50" s="342">
        <v>1</v>
      </c>
      <c r="AB50" s="350">
        <v>2</v>
      </c>
      <c r="AE50" s="32">
        <v>8.1746483501110134E-2</v>
      </c>
    </row>
    <row r="51" spans="2:31" ht="12.75" customHeight="1">
      <c r="B51" s="342"/>
      <c r="C51" s="342"/>
      <c r="D51" s="342" t="s">
        <v>305</v>
      </c>
      <c r="E51" s="342" t="s">
        <v>64</v>
      </c>
      <c r="F51" s="342" t="s">
        <v>63</v>
      </c>
      <c r="G51" s="349" t="s">
        <v>676</v>
      </c>
      <c r="H51" s="342"/>
      <c r="I51" s="342"/>
      <c r="J51" s="342"/>
      <c r="K51" s="342"/>
      <c r="L51" s="349"/>
      <c r="M51" s="342"/>
      <c r="N51" s="342"/>
      <c r="O51" s="342">
        <f>0.013*1.1</f>
        <v>1.43E-2</v>
      </c>
      <c r="P51" s="342">
        <f>0.013*1.1</f>
        <v>1.43E-2</v>
      </c>
      <c r="Q51" s="342">
        <f>0.013*1.1</f>
        <v>1.43E-2</v>
      </c>
      <c r="R51" s="342">
        <f>0.013*1.1</f>
        <v>1.43E-2</v>
      </c>
      <c r="S51" s="350">
        <v>1</v>
      </c>
      <c r="T51" s="342">
        <v>14.2</v>
      </c>
      <c r="U51" s="342"/>
      <c r="V51" s="350"/>
      <c r="W51" s="342"/>
      <c r="X51" s="342"/>
      <c r="Y51" s="342"/>
      <c r="Z51" s="342"/>
      <c r="AA51" s="342"/>
      <c r="AB51" s="350"/>
    </row>
    <row r="52" spans="2:31" ht="12.75" customHeight="1">
      <c r="B52" s="342"/>
      <c r="C52" s="342"/>
      <c r="D52" s="342" t="s">
        <v>305</v>
      </c>
      <c r="E52" s="342" t="s">
        <v>71</v>
      </c>
      <c r="F52" s="342"/>
      <c r="G52" s="349" t="s">
        <v>676</v>
      </c>
      <c r="H52" s="342"/>
      <c r="I52" s="342"/>
      <c r="J52" s="342"/>
      <c r="K52" s="342"/>
      <c r="L52" s="349"/>
      <c r="M52" s="342"/>
      <c r="N52" s="342"/>
      <c r="O52" s="342">
        <f>0.88*1.1</f>
        <v>0.96800000000000008</v>
      </c>
      <c r="P52" s="342">
        <f>0.88*1.1</f>
        <v>0.96800000000000008</v>
      </c>
      <c r="Q52" s="342">
        <f>0.88*1.1</f>
        <v>0.96800000000000008</v>
      </c>
      <c r="R52" s="342">
        <f>0.88*1.1</f>
        <v>0.96800000000000008</v>
      </c>
      <c r="S52" s="350">
        <v>1</v>
      </c>
      <c r="T52" s="342"/>
      <c r="U52" s="342"/>
      <c r="V52" s="350"/>
      <c r="W52" s="342"/>
      <c r="X52" s="342"/>
      <c r="Y52" s="342"/>
      <c r="Z52" s="342"/>
      <c r="AA52" s="342"/>
      <c r="AB52" s="350"/>
    </row>
    <row r="53" spans="2:31" ht="12.75" customHeight="1">
      <c r="B53" s="343" t="s">
        <v>150</v>
      </c>
      <c r="C53" s="343" t="s">
        <v>151</v>
      </c>
      <c r="D53" s="343" t="s">
        <v>305</v>
      </c>
      <c r="E53" s="343" t="s">
        <v>74</v>
      </c>
      <c r="F53" s="343" t="s">
        <v>42</v>
      </c>
      <c r="G53" s="347" t="s">
        <v>676</v>
      </c>
      <c r="H53" s="343">
        <v>0.45684628424248908</v>
      </c>
      <c r="I53" s="343" t="s">
        <v>48</v>
      </c>
      <c r="J53" s="343">
        <v>1.2108855317748581</v>
      </c>
      <c r="K53" s="343" t="s">
        <v>48</v>
      </c>
      <c r="L53" s="347"/>
      <c r="M53" s="343"/>
      <c r="N53" s="343"/>
      <c r="O53" s="343">
        <v>1</v>
      </c>
      <c r="P53" s="343">
        <v>1</v>
      </c>
      <c r="Q53" s="343">
        <v>1</v>
      </c>
      <c r="R53" s="343">
        <v>1</v>
      </c>
      <c r="S53" s="348">
        <v>1</v>
      </c>
      <c r="T53" s="343"/>
      <c r="U53" s="343">
        <v>121.523</v>
      </c>
      <c r="V53" s="348">
        <v>20</v>
      </c>
      <c r="W53" s="343">
        <v>0.22436475798020289</v>
      </c>
      <c r="X53" s="343">
        <v>5.4357398420245175</v>
      </c>
      <c r="Y53" s="343">
        <f>3.6 * 8760 / 1000000</f>
        <v>3.1536000000000002E-2</v>
      </c>
      <c r="Z53" s="343">
        <v>0.95271932062243359</v>
      </c>
      <c r="AA53" s="343">
        <v>1</v>
      </c>
      <c r="AB53" s="348">
        <v>2</v>
      </c>
    </row>
    <row r="54" spans="2:31" ht="12.75" customHeight="1">
      <c r="B54" s="343"/>
      <c r="C54" s="343"/>
      <c r="D54" s="343" t="s">
        <v>305</v>
      </c>
      <c r="E54" s="343" t="s">
        <v>75</v>
      </c>
      <c r="F54" s="343" t="s">
        <v>63</v>
      </c>
      <c r="G54" s="347" t="s">
        <v>676</v>
      </c>
      <c r="H54" s="343"/>
      <c r="I54" s="343"/>
      <c r="J54" s="343"/>
      <c r="K54" s="343"/>
      <c r="L54" s="347"/>
      <c r="M54" s="343"/>
      <c r="N54" s="343"/>
      <c r="O54" s="343">
        <v>1</v>
      </c>
      <c r="P54" s="343">
        <v>0.1</v>
      </c>
      <c r="Q54" s="343">
        <v>1</v>
      </c>
      <c r="R54" s="343">
        <v>1</v>
      </c>
      <c r="S54" s="348">
        <v>1</v>
      </c>
      <c r="T54" s="343">
        <v>147.15044247787608</v>
      </c>
      <c r="U54" s="343"/>
      <c r="V54" s="348"/>
      <c r="W54" s="343"/>
      <c r="X54" s="343"/>
      <c r="Y54" s="343"/>
      <c r="Z54" s="343"/>
      <c r="AA54" s="343"/>
      <c r="AB54" s="348"/>
    </row>
    <row r="55" spans="2:31" ht="12.75" customHeight="1">
      <c r="B55" s="342" t="s">
        <v>152</v>
      </c>
      <c r="C55" s="342" t="s">
        <v>153</v>
      </c>
      <c r="D55" s="342" t="s">
        <v>305</v>
      </c>
      <c r="E55" s="342" t="str">
        <f>+"ELC" &amp; SUBSTITUTE(MID(B55,3, 3), "ELC","C")</f>
        <v>ELCBGA</v>
      </c>
      <c r="F55" s="342" t="s">
        <v>42</v>
      </c>
      <c r="G55" s="349" t="s">
        <v>676</v>
      </c>
      <c r="H55" s="342">
        <v>0.35</v>
      </c>
      <c r="I55" s="342" t="s">
        <v>48</v>
      </c>
      <c r="J55" s="342">
        <v>1.1428571428571428</v>
      </c>
      <c r="K55" s="342" t="s">
        <v>48</v>
      </c>
      <c r="L55" s="349"/>
      <c r="M55" s="342"/>
      <c r="N55" s="342"/>
      <c r="O55" s="342"/>
      <c r="P55" s="342"/>
      <c r="Q55" s="342"/>
      <c r="R55" s="342"/>
      <c r="S55" s="350"/>
      <c r="T55" s="342"/>
      <c r="U55" s="342">
        <v>7.5062805143734481</v>
      </c>
      <c r="V55" s="350">
        <v>20</v>
      </c>
      <c r="W55" s="342">
        <v>8.1835233536304147E-2</v>
      </c>
      <c r="X55" s="342">
        <v>11.452756890185416</v>
      </c>
      <c r="Y55" s="342">
        <f>3.6 * 8760 / 1000000</f>
        <v>3.1536000000000002E-2</v>
      </c>
      <c r="Z55" s="342">
        <v>0.97</v>
      </c>
      <c r="AA55" s="342">
        <v>1</v>
      </c>
      <c r="AB55" s="350">
        <v>2</v>
      </c>
    </row>
    <row r="56" spans="2:31" ht="12.75" customHeight="1">
      <c r="B56" s="342"/>
      <c r="C56" s="342"/>
      <c r="D56" s="342" t="s">
        <v>305</v>
      </c>
      <c r="E56" s="342"/>
      <c r="F56" s="342" t="s">
        <v>63</v>
      </c>
      <c r="G56" s="349" t="s">
        <v>676</v>
      </c>
      <c r="H56" s="342"/>
      <c r="I56" s="342"/>
      <c r="J56" s="342"/>
      <c r="K56" s="342"/>
      <c r="L56" s="349"/>
      <c r="M56" s="342"/>
      <c r="N56" s="342"/>
      <c r="O56" s="342"/>
      <c r="P56" s="342"/>
      <c r="Q56" s="342"/>
      <c r="R56" s="342"/>
      <c r="S56" s="350"/>
      <c r="T56" s="342">
        <v>8.5786063021410826</v>
      </c>
      <c r="U56" s="342"/>
      <c r="V56" s="350"/>
      <c r="W56" s="342"/>
      <c r="X56" s="342"/>
      <c r="Y56" s="342"/>
      <c r="Z56" s="342"/>
      <c r="AA56" s="342"/>
      <c r="AB56" s="350"/>
    </row>
    <row r="57" spans="2:31" s="21" customFormat="1" ht="12.75" customHeight="1">
      <c r="B57" s="343" t="s">
        <v>658</v>
      </c>
      <c r="C57" s="343" t="s">
        <v>659</v>
      </c>
      <c r="D57" s="343" t="s">
        <v>305</v>
      </c>
      <c r="E57" s="343" t="str">
        <f>+"ELC" &amp; SUBSTITUTE(MID(B57,3, 3), "ELC","C")</f>
        <v>ELCWIN</v>
      </c>
      <c r="F57" s="343" t="s">
        <v>42</v>
      </c>
      <c r="G57" s="347" t="s">
        <v>676</v>
      </c>
      <c r="H57" s="343">
        <v>1</v>
      </c>
      <c r="I57" s="343" t="s">
        <v>48</v>
      </c>
      <c r="J57" s="343" t="s">
        <v>48</v>
      </c>
      <c r="K57" s="343" t="s">
        <v>48</v>
      </c>
      <c r="L57" s="347"/>
      <c r="M57" s="343"/>
      <c r="N57" s="343"/>
      <c r="O57" s="343"/>
      <c r="P57" s="343"/>
      <c r="Q57" s="343"/>
      <c r="R57" s="343"/>
      <c r="S57" s="348"/>
      <c r="T57" s="343"/>
      <c r="U57" s="343">
        <v>28</v>
      </c>
      <c r="V57" s="348">
        <v>20</v>
      </c>
      <c r="W57" s="343">
        <v>0</v>
      </c>
      <c r="X57" s="343">
        <v>38.644415836588074</v>
      </c>
      <c r="Y57" s="343">
        <f>3.6 * 8760 / 1000000</f>
        <v>3.1536000000000002E-2</v>
      </c>
      <c r="Z57" s="343">
        <v>0.44765166340508811</v>
      </c>
      <c r="AA57" s="343">
        <v>0.3</v>
      </c>
      <c r="AB57" s="348">
        <v>2</v>
      </c>
    </row>
    <row r="58" spans="2:31" s="21" customFormat="1" ht="12.75" customHeight="1">
      <c r="B58" s="342" t="s">
        <v>154</v>
      </c>
      <c r="C58" s="342" t="s">
        <v>155</v>
      </c>
      <c r="D58" s="342" t="s">
        <v>305</v>
      </c>
      <c r="E58" s="342" t="str">
        <f>+"ELC" &amp; SUBSTITUTE(MID(B58,3, 3), "ELC","C")</f>
        <v>ELCWIN</v>
      </c>
      <c r="F58" s="342" t="s">
        <v>42</v>
      </c>
      <c r="G58" s="349" t="s">
        <v>676</v>
      </c>
      <c r="H58" s="342">
        <v>1</v>
      </c>
      <c r="I58" s="342" t="s">
        <v>48</v>
      </c>
      <c r="J58" s="342" t="s">
        <v>48</v>
      </c>
      <c r="K58" s="342" t="s">
        <v>48</v>
      </c>
      <c r="L58" s="349"/>
      <c r="M58" s="342"/>
      <c r="N58" s="342"/>
      <c r="O58" s="342"/>
      <c r="P58" s="342"/>
      <c r="Q58" s="342"/>
      <c r="R58" s="342"/>
      <c r="S58" s="350"/>
      <c r="T58" s="342"/>
      <c r="U58" s="342">
        <v>678.8</v>
      </c>
      <c r="V58" s="350">
        <v>20</v>
      </c>
      <c r="W58" s="342">
        <v>0</v>
      </c>
      <c r="X58" s="342">
        <v>20.458808384076043</v>
      </c>
      <c r="Y58" s="342">
        <f>3.6 * 8760 / 1000000</f>
        <v>3.1536000000000002E-2</v>
      </c>
      <c r="Z58" s="342">
        <v>0.31652429266913584</v>
      </c>
      <c r="AA58" s="342">
        <v>0.3</v>
      </c>
      <c r="AB58" s="350">
        <v>2</v>
      </c>
    </row>
    <row r="59" spans="2:31" ht="12.75" customHeight="1">
      <c r="B59" s="343" t="s">
        <v>156</v>
      </c>
      <c r="C59" s="343" t="s">
        <v>157</v>
      </c>
      <c r="D59" s="343" t="s">
        <v>305</v>
      </c>
      <c r="E59" s="343" t="s">
        <v>57</v>
      </c>
      <c r="F59" s="343" t="s">
        <v>63</v>
      </c>
      <c r="G59" s="347" t="s">
        <v>676</v>
      </c>
      <c r="H59" s="343">
        <v>1</v>
      </c>
      <c r="I59" s="343"/>
      <c r="J59" s="343"/>
      <c r="K59" s="343"/>
      <c r="L59" s="347"/>
      <c r="M59" s="343"/>
      <c r="N59" s="343"/>
      <c r="O59" s="343">
        <v>0.11</v>
      </c>
      <c r="P59" s="343">
        <v>0.11</v>
      </c>
      <c r="Q59" s="343">
        <v>0.11</v>
      </c>
      <c r="R59" s="343">
        <v>0.11</v>
      </c>
      <c r="S59" s="348">
        <v>1</v>
      </c>
      <c r="T59" s="343">
        <v>31.608965044859577</v>
      </c>
      <c r="U59" s="343">
        <v>31.608965044859577</v>
      </c>
      <c r="V59" s="348">
        <v>20</v>
      </c>
      <c r="W59" s="343">
        <v>0</v>
      </c>
      <c r="X59" s="343">
        <v>6.1376425152228116</v>
      </c>
      <c r="Y59" s="343">
        <f>3.6 * 8760 / 1000000</f>
        <v>3.1536000000000002E-2</v>
      </c>
      <c r="Z59" s="343">
        <v>0.97</v>
      </c>
      <c r="AA59" s="343">
        <v>1</v>
      </c>
      <c r="AB59" s="348">
        <v>2</v>
      </c>
    </row>
    <row r="60" spans="2:31" ht="12.75" customHeight="1">
      <c r="B60" s="343"/>
      <c r="C60" s="343"/>
      <c r="D60" s="343" t="s">
        <v>305</v>
      </c>
      <c r="E60" s="343" t="s">
        <v>64</v>
      </c>
      <c r="F60" s="343"/>
      <c r="G60" s="347" t="s">
        <v>676</v>
      </c>
      <c r="H60" s="343"/>
      <c r="I60" s="343"/>
      <c r="J60" s="343"/>
      <c r="K60" s="343"/>
      <c r="L60" s="347"/>
      <c r="M60" s="343"/>
      <c r="N60" s="343"/>
      <c r="O60" s="343">
        <v>0.51</v>
      </c>
      <c r="P60" s="343">
        <v>0.51</v>
      </c>
      <c r="Q60" s="343">
        <v>0.51</v>
      </c>
      <c r="R60" s="343">
        <v>0.51</v>
      </c>
      <c r="S60" s="348">
        <v>1</v>
      </c>
      <c r="T60" s="343"/>
      <c r="U60" s="343"/>
      <c r="V60" s="348"/>
      <c r="W60" s="343"/>
      <c r="X60" s="343"/>
      <c r="Y60" s="343"/>
      <c r="Z60" s="343"/>
      <c r="AA60" s="343"/>
      <c r="AB60" s="348"/>
    </row>
    <row r="61" spans="2:31" ht="12.75" customHeight="1">
      <c r="B61" s="343"/>
      <c r="C61" s="343"/>
      <c r="D61" s="343" t="s">
        <v>305</v>
      </c>
      <c r="E61" s="343" t="s">
        <v>58</v>
      </c>
      <c r="F61" s="343"/>
      <c r="G61" s="347" t="s">
        <v>676</v>
      </c>
      <c r="H61" s="343"/>
      <c r="I61" s="343"/>
      <c r="J61" s="343"/>
      <c r="K61" s="343"/>
      <c r="L61" s="347"/>
      <c r="M61" s="343"/>
      <c r="N61" s="343"/>
      <c r="O61" s="343">
        <v>0.41</v>
      </c>
      <c r="P61" s="343">
        <v>0.41</v>
      </c>
      <c r="Q61" s="343">
        <v>0.41</v>
      </c>
      <c r="R61" s="343">
        <v>0.41</v>
      </c>
      <c r="S61" s="348">
        <v>1</v>
      </c>
      <c r="T61" s="343"/>
      <c r="U61" s="343"/>
      <c r="V61" s="348"/>
      <c r="W61" s="343"/>
      <c r="X61" s="343"/>
      <c r="Y61" s="343"/>
      <c r="Z61" s="343"/>
      <c r="AA61" s="343"/>
      <c r="AB61" s="348"/>
    </row>
    <row r="62" spans="2:31" ht="12.75" customHeight="1">
      <c r="B62" s="343" t="s">
        <v>664</v>
      </c>
      <c r="C62" s="343" t="s">
        <v>665</v>
      </c>
      <c r="D62" s="343" t="s">
        <v>305</v>
      </c>
      <c r="E62" s="343" t="str">
        <f>+"ELC" &amp; SUBSTITUTE(MID(B62,3, 3), "ELC","C")</f>
        <v>ELCC</v>
      </c>
      <c r="F62" s="343" t="s">
        <v>54</v>
      </c>
      <c r="G62" s="347" t="s">
        <v>676</v>
      </c>
      <c r="H62" s="343">
        <v>1</v>
      </c>
      <c r="I62" s="343"/>
      <c r="J62" s="343"/>
      <c r="K62" s="343"/>
      <c r="L62" s="347"/>
      <c r="M62" s="343"/>
      <c r="N62" s="343"/>
      <c r="O62" s="343"/>
      <c r="P62" s="343"/>
      <c r="Q62" s="343"/>
      <c r="R62" s="343"/>
      <c r="S62" s="348"/>
      <c r="T62" s="343">
        <v>135</v>
      </c>
      <c r="U62" s="343">
        <v>135</v>
      </c>
      <c r="V62" s="348">
        <v>20</v>
      </c>
      <c r="W62" s="343">
        <v>9.0018756889934572E-3</v>
      </c>
      <c r="X62" s="343">
        <v>1.1366004657820024</v>
      </c>
      <c r="Y62" s="343">
        <f>3.6 * 8760 / 1000000</f>
        <v>3.1536000000000002E-2</v>
      </c>
      <c r="Z62" s="343">
        <v>0.99</v>
      </c>
      <c r="AA62" s="343">
        <v>1</v>
      </c>
      <c r="AB62" s="348">
        <v>2</v>
      </c>
    </row>
    <row r="63" spans="2:31" ht="12.75" customHeight="1">
      <c r="B63" s="342" t="s">
        <v>666</v>
      </c>
      <c r="C63" s="342" t="s">
        <v>667</v>
      </c>
      <c r="D63" s="342" t="s">
        <v>305</v>
      </c>
      <c r="E63" s="342" t="str">
        <f>+"ELC" &amp; SUBSTITUTE(MID(B63,3, 3), "ELC","C")</f>
        <v>ELCC</v>
      </c>
      <c r="F63" s="342" t="s">
        <v>63</v>
      </c>
      <c r="G63" s="349" t="s">
        <v>676</v>
      </c>
      <c r="H63" s="342">
        <v>1</v>
      </c>
      <c r="I63" s="342"/>
      <c r="J63" s="342"/>
      <c r="K63" s="342"/>
      <c r="L63" s="349"/>
      <c r="M63" s="342"/>
      <c r="N63" s="342"/>
      <c r="O63" s="342"/>
      <c r="P63" s="342"/>
      <c r="Q63" s="342"/>
      <c r="R63" s="342"/>
      <c r="S63" s="350"/>
      <c r="T63" s="342">
        <v>30</v>
      </c>
      <c r="U63" s="342">
        <v>30</v>
      </c>
      <c r="V63" s="350">
        <v>20</v>
      </c>
      <c r="W63" s="342">
        <v>9.0018756889934572E-3</v>
      </c>
      <c r="X63" s="342">
        <v>1.1366004657820021</v>
      </c>
      <c r="Y63" s="342">
        <f>3.6 * 8760 / 1000000</f>
        <v>3.1536000000000002E-2</v>
      </c>
      <c r="Z63" s="342">
        <v>0.99</v>
      </c>
      <c r="AA63" s="342">
        <v>1</v>
      </c>
      <c r="AB63" s="350">
        <v>2</v>
      </c>
    </row>
    <row r="64" spans="2:31" s="370" customFormat="1" ht="12.75" customHeight="1">
      <c r="B64" s="343" t="s">
        <v>158</v>
      </c>
      <c r="C64" s="343" t="s">
        <v>159</v>
      </c>
      <c r="D64" s="343" t="s">
        <v>305</v>
      </c>
      <c r="E64" s="343" t="s">
        <v>122</v>
      </c>
      <c r="F64" s="343" t="s">
        <v>42</v>
      </c>
      <c r="G64" s="347" t="s">
        <v>676</v>
      </c>
      <c r="H64" s="343">
        <v>1</v>
      </c>
      <c r="I64" s="343"/>
      <c r="J64" s="343" t="s">
        <v>48</v>
      </c>
      <c r="K64" s="343" t="s">
        <v>48</v>
      </c>
      <c r="L64" s="347" t="s">
        <v>48</v>
      </c>
      <c r="M64" s="343"/>
      <c r="N64" s="343"/>
      <c r="O64" s="343"/>
      <c r="P64" s="343"/>
      <c r="Q64" s="343"/>
      <c r="R64" s="343"/>
      <c r="S64" s="348"/>
      <c r="T64" s="343"/>
      <c r="U64" s="343">
        <f>(405.240003-SUM(TechA!U29:U30))*0.25</f>
        <v>10.575000750000001</v>
      </c>
      <c r="V64" s="348">
        <v>20</v>
      </c>
      <c r="W64" s="343">
        <v>9.8574141601965315E-2</v>
      </c>
      <c r="X64" s="343">
        <v>0</v>
      </c>
      <c r="Y64" s="343">
        <v>3.1536000000000002E-2</v>
      </c>
      <c r="Z64" s="343"/>
      <c r="AA64" s="343">
        <v>0.1</v>
      </c>
      <c r="AB64" s="348">
        <v>2</v>
      </c>
      <c r="AE64" s="342">
        <v>0.11415525114155256</v>
      </c>
    </row>
    <row r="65" spans="2:31" s="370" customFormat="1" ht="12.75" customHeight="1">
      <c r="B65" s="343" t="str">
        <f>ProcB!D41</f>
        <v>RESSOLPVO2N</v>
      </c>
      <c r="C65" s="343" t="str">
        <f>ProcB!E41</f>
        <v>Renewables, power only: Photovoltaic - Solar - RES - New 2015</v>
      </c>
      <c r="D65" s="343" t="s">
        <v>305</v>
      </c>
      <c r="E65" s="343" t="s">
        <v>122</v>
      </c>
      <c r="F65" s="343" t="s">
        <v>42</v>
      </c>
      <c r="G65" s="347" t="s">
        <v>676</v>
      </c>
      <c r="H65" s="343">
        <v>1</v>
      </c>
      <c r="I65" s="343"/>
      <c r="J65" s="343" t="s">
        <v>48</v>
      </c>
      <c r="K65" s="343" t="s">
        <v>48</v>
      </c>
      <c r="L65" s="347" t="s">
        <v>48</v>
      </c>
      <c r="M65" s="343"/>
      <c r="N65" s="343"/>
      <c r="O65" s="343"/>
      <c r="P65" s="343"/>
      <c r="Q65" s="343"/>
      <c r="R65" s="343"/>
      <c r="S65" s="348"/>
      <c r="T65" s="343"/>
      <c r="U65" s="343">
        <f>(405.240003-SUM(TechA!U29:U30))*0.75</f>
        <v>31.725002250000003</v>
      </c>
      <c r="V65" s="348">
        <v>30</v>
      </c>
      <c r="W65" s="343">
        <v>9.8574141601965315E-2</v>
      </c>
      <c r="X65" s="343">
        <v>0</v>
      </c>
      <c r="Y65" s="343">
        <v>3.1536000000000002E-2</v>
      </c>
      <c r="Z65" s="343"/>
      <c r="AA65" s="343">
        <v>0.1</v>
      </c>
      <c r="AB65" s="348">
        <v>2</v>
      </c>
      <c r="AE65" s="342">
        <v>0.11415525114155256</v>
      </c>
    </row>
    <row r="66" spans="2:31" ht="12.75" customHeight="1">
      <c r="B66" s="342" t="s">
        <v>160</v>
      </c>
      <c r="C66" s="342" t="s">
        <v>161</v>
      </c>
      <c r="D66" s="342" t="s">
        <v>305</v>
      </c>
      <c r="E66" s="342" t="str">
        <f>+"ELC" &amp; SUBSTITUTE(MID(B66,3, 3), "ELC","C")</f>
        <v>ELCSOL</v>
      </c>
      <c r="F66" s="342" t="s">
        <v>63</v>
      </c>
      <c r="G66" s="349" t="s">
        <v>676</v>
      </c>
      <c r="H66" s="342">
        <v>1</v>
      </c>
      <c r="I66" s="342"/>
      <c r="J66" s="342"/>
      <c r="K66" s="342"/>
      <c r="L66" s="349"/>
      <c r="M66" s="342"/>
      <c r="N66" s="342"/>
      <c r="O66" s="342"/>
      <c r="P66" s="342"/>
      <c r="Q66" s="342"/>
      <c r="R66" s="342"/>
      <c r="S66" s="350"/>
      <c r="T66" s="342">
        <v>836.66388888888889</v>
      </c>
      <c r="U66" s="342">
        <v>836.66388888888889</v>
      </c>
      <c r="V66" s="350">
        <v>20</v>
      </c>
      <c r="W66" s="342">
        <v>0</v>
      </c>
      <c r="X66" s="342">
        <v>1.295724530991482</v>
      </c>
      <c r="Y66" s="342">
        <f>3.6 * 8760 / 1000000</f>
        <v>3.1536000000000002E-2</v>
      </c>
      <c r="Z66" s="342">
        <v>7.2883129118310297E-2</v>
      </c>
      <c r="AA66" s="342">
        <v>0.1</v>
      </c>
      <c r="AB66" s="350">
        <v>2</v>
      </c>
    </row>
  </sheetData>
  <pageMargins left="0.7" right="0.7" top="0.75" bottom="0.75" header="0.3" footer="0.3"/>
  <pageSetup orientation="portrait" horizontalDpi="1200" verticalDpi="120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4">
    <tabColor rgb="FF92D050"/>
  </sheetPr>
  <dimension ref="B7:M57"/>
  <sheetViews>
    <sheetView showGridLines="0" tabSelected="1" topLeftCell="A29" zoomScaleNormal="100" workbookViewId="0">
      <selection activeCell="C62" sqref="C62"/>
    </sheetView>
  </sheetViews>
  <sheetFormatPr defaultColWidth="9.109375" defaultRowHeight="13.8"/>
  <cols>
    <col min="1" max="1" width="2.5546875" customWidth="1"/>
    <col min="2" max="2" width="24.88671875" bestFit="1" customWidth="1"/>
    <col min="3" max="3" width="36.33203125" bestFit="1" customWidth="1"/>
    <col min="5" max="5" width="11.33203125" customWidth="1"/>
    <col min="6" max="6" width="6.88671875" customWidth="1"/>
    <col min="7" max="7" width="9.6640625" customWidth="1"/>
    <col min="8" max="13" width="10.109375" customWidth="1"/>
  </cols>
  <sheetData>
    <row r="7" spans="2:13">
      <c r="B7" s="3"/>
      <c r="C7" s="33"/>
      <c r="D7" s="33"/>
      <c r="E7" s="7" t="s">
        <v>1</v>
      </c>
      <c r="F7" s="33"/>
    </row>
    <row r="8" spans="2:13" ht="26.1" customHeight="1">
      <c r="B8" s="43" t="s">
        <v>4</v>
      </c>
      <c r="C8" s="43" t="s">
        <v>5</v>
      </c>
      <c r="D8" s="43" t="s">
        <v>7</v>
      </c>
      <c r="E8" s="44" t="s">
        <v>8</v>
      </c>
      <c r="F8" s="45" t="s">
        <v>9</v>
      </c>
      <c r="G8" s="46" t="s">
        <v>14</v>
      </c>
      <c r="H8" s="46" t="s">
        <v>15</v>
      </c>
      <c r="I8" s="46" t="s">
        <v>16</v>
      </c>
      <c r="J8" s="46" t="s">
        <v>17</v>
      </c>
      <c r="K8" s="46" t="s">
        <v>18</v>
      </c>
      <c r="L8" s="46" t="s">
        <v>19</v>
      </c>
      <c r="M8" s="46" t="s">
        <v>20</v>
      </c>
    </row>
    <row r="9" spans="2:13" ht="14.4" thickBot="1">
      <c r="B9" s="42" t="s">
        <v>286</v>
      </c>
      <c r="C9" s="42"/>
      <c r="D9" s="42"/>
      <c r="E9" s="47"/>
      <c r="F9" s="47"/>
      <c r="G9" s="42"/>
      <c r="H9" s="42"/>
      <c r="I9" s="42"/>
      <c r="J9" s="42"/>
      <c r="K9" s="42"/>
      <c r="L9" s="42"/>
      <c r="M9" s="42"/>
    </row>
    <row r="10" spans="2:13" ht="14.4" thickBot="1">
      <c r="B10" s="48" t="s">
        <v>38</v>
      </c>
      <c r="C10" s="49"/>
      <c r="D10" s="49"/>
      <c r="E10" s="49"/>
      <c r="F10" s="50"/>
      <c r="G10" s="49"/>
      <c r="H10" s="49"/>
      <c r="I10" s="49"/>
      <c r="J10" s="49"/>
      <c r="K10" s="49"/>
      <c r="L10" s="49"/>
      <c r="M10" s="49"/>
    </row>
    <row r="11" spans="2:13">
      <c r="B11" s="51" t="s">
        <v>188</v>
      </c>
      <c r="C11" s="52" t="s">
        <v>189</v>
      </c>
      <c r="D11" s="51" t="s">
        <v>287</v>
      </c>
      <c r="E11" s="51" t="s">
        <v>53</v>
      </c>
      <c r="F11" s="53">
        <v>1</v>
      </c>
      <c r="G11" s="51"/>
      <c r="H11" s="51"/>
      <c r="I11" s="51"/>
      <c r="J11" s="51"/>
      <c r="K11" s="51"/>
      <c r="L11" s="51"/>
      <c r="M11" s="51"/>
    </row>
    <row r="12" spans="2:13">
      <c r="B12" s="51" t="s">
        <v>190</v>
      </c>
      <c r="C12" s="52" t="s">
        <v>191</v>
      </c>
      <c r="D12" s="51" t="s">
        <v>288</v>
      </c>
      <c r="E12" s="51" t="s">
        <v>47</v>
      </c>
      <c r="F12" s="53">
        <v>1</v>
      </c>
      <c r="G12" s="51"/>
      <c r="H12" s="51"/>
      <c r="I12" s="51"/>
      <c r="J12" s="51"/>
      <c r="K12" s="51"/>
      <c r="L12" s="51"/>
      <c r="M12" s="51"/>
    </row>
    <row r="13" spans="2:13">
      <c r="B13" s="51" t="s">
        <v>192</v>
      </c>
      <c r="C13" s="52" t="s">
        <v>193</v>
      </c>
      <c r="D13" s="51" t="s">
        <v>289</v>
      </c>
      <c r="E13" s="51" t="s">
        <v>49</v>
      </c>
      <c r="F13" s="53">
        <v>1</v>
      </c>
      <c r="G13" s="51"/>
      <c r="H13" s="51"/>
      <c r="I13" s="51"/>
      <c r="J13" s="51"/>
      <c r="K13" s="51"/>
      <c r="L13" s="51"/>
      <c r="M13" s="51"/>
    </row>
    <row r="14" spans="2:13">
      <c r="B14" s="51" t="s">
        <v>194</v>
      </c>
      <c r="C14" s="52" t="s">
        <v>195</v>
      </c>
      <c r="D14" s="51" t="s">
        <v>290</v>
      </c>
      <c r="E14" s="51" t="s">
        <v>74</v>
      </c>
      <c r="F14" s="53">
        <v>1</v>
      </c>
      <c r="G14" s="51"/>
      <c r="H14" s="51"/>
      <c r="I14" s="51"/>
      <c r="J14" s="51"/>
      <c r="K14" s="51"/>
      <c r="L14" s="51"/>
      <c r="M14" s="51"/>
    </row>
    <row r="15" spans="2:13">
      <c r="B15" s="51" t="s">
        <v>196</v>
      </c>
      <c r="C15" s="52" t="s">
        <v>197</v>
      </c>
      <c r="D15" s="51" t="s">
        <v>291</v>
      </c>
      <c r="E15" s="51" t="s">
        <v>60</v>
      </c>
      <c r="F15" s="53">
        <v>1</v>
      </c>
      <c r="G15" s="51"/>
      <c r="H15" s="51"/>
      <c r="I15" s="51"/>
      <c r="J15" s="51"/>
      <c r="K15" s="51"/>
      <c r="L15" s="51"/>
      <c r="M15" s="51"/>
    </row>
    <row r="16" spans="2:13">
      <c r="B16" s="51" t="s">
        <v>198</v>
      </c>
      <c r="C16" s="52" t="s">
        <v>199</v>
      </c>
      <c r="D16" s="51" t="s">
        <v>292</v>
      </c>
      <c r="E16" s="51" t="s">
        <v>57</v>
      </c>
      <c r="F16" s="53">
        <v>1</v>
      </c>
      <c r="G16" s="51"/>
      <c r="H16" s="51"/>
      <c r="I16" s="51"/>
      <c r="J16" s="51"/>
      <c r="K16" s="51"/>
      <c r="L16" s="51"/>
      <c r="M16" s="51"/>
    </row>
    <row r="17" spans="2:13">
      <c r="B17" s="51" t="s">
        <v>200</v>
      </c>
      <c r="C17" s="52" t="s">
        <v>201</v>
      </c>
      <c r="D17" s="51" t="s">
        <v>293</v>
      </c>
      <c r="E17" s="51" t="s">
        <v>64</v>
      </c>
      <c r="F17" s="53">
        <v>1</v>
      </c>
      <c r="G17" s="51"/>
      <c r="H17" s="51"/>
      <c r="I17" s="51"/>
      <c r="J17" s="51"/>
      <c r="K17" s="51"/>
      <c r="L17" s="51"/>
      <c r="M17" s="51"/>
    </row>
    <row r="18" spans="2:13">
      <c r="B18" s="51" t="s">
        <v>202</v>
      </c>
      <c r="C18" s="52" t="s">
        <v>203</v>
      </c>
      <c r="D18" s="51" t="s">
        <v>294</v>
      </c>
      <c r="E18" s="51" t="s">
        <v>58</v>
      </c>
      <c r="F18" s="53">
        <v>1</v>
      </c>
      <c r="G18" s="51"/>
      <c r="H18" s="51"/>
      <c r="I18" s="51"/>
      <c r="J18" s="51"/>
      <c r="K18" s="51"/>
      <c r="L18" s="51"/>
      <c r="M18" s="51"/>
    </row>
    <row r="19" spans="2:13">
      <c r="B19" s="51" t="s">
        <v>204</v>
      </c>
      <c r="C19" s="52" t="s">
        <v>205</v>
      </c>
      <c r="D19" s="51" t="s">
        <v>295</v>
      </c>
      <c r="E19" s="51" t="s">
        <v>71</v>
      </c>
      <c r="F19" s="53">
        <v>1</v>
      </c>
      <c r="G19" s="51"/>
      <c r="H19" s="51"/>
      <c r="I19" s="51"/>
      <c r="J19" s="51"/>
      <c r="K19" s="51"/>
      <c r="L19" s="51"/>
      <c r="M19" s="51"/>
    </row>
    <row r="20" spans="2:13">
      <c r="B20" s="51" t="s">
        <v>206</v>
      </c>
      <c r="C20" s="52" t="s">
        <v>207</v>
      </c>
      <c r="D20" s="51" t="s">
        <v>296</v>
      </c>
      <c r="E20" s="51" t="s">
        <v>97</v>
      </c>
      <c r="F20" s="53">
        <v>1</v>
      </c>
      <c r="G20" s="51"/>
      <c r="H20" s="51"/>
      <c r="I20" s="51"/>
      <c r="J20" s="51"/>
      <c r="K20" s="51"/>
      <c r="L20" s="51"/>
      <c r="M20" s="51"/>
    </row>
    <row r="21" spans="2:13">
      <c r="B21" s="51" t="s">
        <v>208</v>
      </c>
      <c r="C21" s="52" t="s">
        <v>209</v>
      </c>
      <c r="D21" s="51" t="s">
        <v>297</v>
      </c>
      <c r="E21" s="51" t="s">
        <v>122</v>
      </c>
      <c r="F21" s="53">
        <v>1</v>
      </c>
      <c r="G21" s="51"/>
      <c r="H21" s="51"/>
      <c r="I21" s="51"/>
      <c r="J21" s="51"/>
      <c r="K21" s="51"/>
      <c r="L21" s="51"/>
      <c r="M21" s="51"/>
    </row>
    <row r="22" spans="2:13">
      <c r="B22" s="51" t="s">
        <v>210</v>
      </c>
      <c r="C22" s="52" t="s">
        <v>211</v>
      </c>
      <c r="D22" s="51" t="s">
        <v>298</v>
      </c>
      <c r="E22" s="51" t="s">
        <v>260</v>
      </c>
      <c r="F22" s="53">
        <v>1</v>
      </c>
      <c r="G22" s="51"/>
      <c r="H22" s="51"/>
      <c r="I22" s="51"/>
      <c r="J22" s="51"/>
      <c r="K22" s="51"/>
      <c r="L22" s="51"/>
      <c r="M22" s="51"/>
    </row>
    <row r="23" spans="2:13">
      <c r="B23" s="276" t="s">
        <v>212</v>
      </c>
      <c r="C23" s="275" t="s">
        <v>213</v>
      </c>
      <c r="D23" s="276" t="s">
        <v>299</v>
      </c>
      <c r="E23" s="276" t="s">
        <v>262</v>
      </c>
      <c r="F23" s="53">
        <v>1</v>
      </c>
      <c r="G23" s="276"/>
      <c r="H23" s="276"/>
      <c r="I23" s="276"/>
      <c r="J23" s="276"/>
      <c r="K23" s="276"/>
      <c r="L23" s="276"/>
      <c r="M23" s="276"/>
    </row>
    <row r="24" spans="2:13" s="319" customFormat="1">
      <c r="B24" s="276" t="str">
        <f>Proc!D123</f>
        <v>FT-ELCH2</v>
      </c>
      <c r="C24" s="276" t="str">
        <f>Proc!E123</f>
        <v>Fuel Technology Hydrogen in Gas grid ELC</v>
      </c>
      <c r="D24" s="276" t="s">
        <v>694</v>
      </c>
      <c r="E24" s="276" t="str">
        <f>Comm!D37</f>
        <v>ELCH2</v>
      </c>
      <c r="F24" s="53">
        <v>1</v>
      </c>
      <c r="G24" s="276"/>
      <c r="H24" s="276"/>
      <c r="I24" s="276"/>
      <c r="J24" s="276"/>
      <c r="K24" s="276"/>
      <c r="L24" s="276"/>
      <c r="M24" s="276"/>
    </row>
    <row r="25" spans="2:13" s="319" customFormat="1">
      <c r="B25" s="276" t="s">
        <v>582</v>
      </c>
      <c r="C25" s="275" t="s">
        <v>583</v>
      </c>
      <c r="D25" s="276" t="s">
        <v>584</v>
      </c>
      <c r="E25" s="276" t="s">
        <v>578</v>
      </c>
      <c r="F25" s="54">
        <v>1</v>
      </c>
      <c r="G25" s="276"/>
      <c r="H25" s="276"/>
      <c r="I25" s="276"/>
      <c r="J25" s="276"/>
      <c r="K25" s="276"/>
      <c r="L25" s="276"/>
      <c r="M25" s="276"/>
    </row>
    <row r="26" spans="2:13">
      <c r="B26" s="55" t="s">
        <v>214</v>
      </c>
      <c r="C26" s="55" t="s">
        <v>215</v>
      </c>
      <c r="D26" s="55" t="s">
        <v>300</v>
      </c>
      <c r="E26" s="56" t="s">
        <v>50</v>
      </c>
      <c r="F26" s="57">
        <v>1</v>
      </c>
      <c r="G26" s="58" t="s">
        <v>48</v>
      </c>
      <c r="H26" s="57" t="s">
        <v>48</v>
      </c>
      <c r="I26" s="57" t="s">
        <v>48</v>
      </c>
      <c r="J26" s="57" t="s">
        <v>48</v>
      </c>
      <c r="K26" s="57" t="s">
        <v>48</v>
      </c>
      <c r="L26" s="57" t="s">
        <v>48</v>
      </c>
      <c r="M26" s="59">
        <v>1</v>
      </c>
    </row>
    <row r="27" spans="2:13">
      <c r="B27" s="60" t="s">
        <v>48</v>
      </c>
      <c r="C27" s="60" t="s">
        <v>215</v>
      </c>
      <c r="D27" s="60" t="s">
        <v>301</v>
      </c>
      <c r="E27" s="61" t="s">
        <v>48</v>
      </c>
      <c r="F27" s="62" t="s">
        <v>48</v>
      </c>
      <c r="G27" s="63">
        <v>0</v>
      </c>
      <c r="H27" s="62">
        <v>0</v>
      </c>
      <c r="I27" s="62">
        <v>0</v>
      </c>
      <c r="J27" s="62">
        <v>0</v>
      </c>
      <c r="K27" s="62">
        <v>0.1</v>
      </c>
      <c r="L27" s="62">
        <v>1</v>
      </c>
      <c r="M27" s="64">
        <v>1</v>
      </c>
    </row>
    <row r="28" spans="2:13" s="319" customFormat="1">
      <c r="B28" s="60"/>
      <c r="C28" s="60" t="s">
        <v>215</v>
      </c>
      <c r="D28" s="60" t="s">
        <v>699</v>
      </c>
      <c r="E28" s="383"/>
      <c r="F28" s="62"/>
      <c r="G28" s="63"/>
      <c r="H28" s="62"/>
      <c r="I28" s="62"/>
      <c r="J28" s="62"/>
      <c r="K28" s="62"/>
      <c r="L28" s="62"/>
      <c r="M28" s="64"/>
    </row>
    <row r="29" spans="2:13">
      <c r="B29" s="60" t="s">
        <v>302</v>
      </c>
      <c r="C29" s="60" t="s">
        <v>215</v>
      </c>
      <c r="D29" s="60" t="s">
        <v>48</v>
      </c>
      <c r="E29" s="61" t="s">
        <v>48</v>
      </c>
      <c r="F29" s="62" t="s">
        <v>48</v>
      </c>
      <c r="G29" s="63" t="s">
        <v>48</v>
      </c>
      <c r="H29" s="62" t="s">
        <v>48</v>
      </c>
      <c r="I29" s="62" t="s">
        <v>48</v>
      </c>
      <c r="J29" s="62" t="s">
        <v>48</v>
      </c>
      <c r="K29" s="62" t="s">
        <v>48</v>
      </c>
      <c r="L29" s="62" t="s">
        <v>48</v>
      </c>
      <c r="M29" s="64" t="s">
        <v>48</v>
      </c>
    </row>
    <row r="30" spans="2:13">
      <c r="B30" s="60" t="s">
        <v>302</v>
      </c>
      <c r="C30" s="60" t="s">
        <v>215</v>
      </c>
      <c r="D30" s="60" t="s">
        <v>48</v>
      </c>
      <c r="E30" s="61" t="s">
        <v>48</v>
      </c>
      <c r="F30" s="62" t="s">
        <v>48</v>
      </c>
      <c r="G30" s="63" t="s">
        <v>48</v>
      </c>
      <c r="H30" s="62" t="s">
        <v>48</v>
      </c>
      <c r="I30" s="62" t="s">
        <v>48</v>
      </c>
      <c r="J30" s="62" t="s">
        <v>48</v>
      </c>
      <c r="K30" s="62" t="s">
        <v>48</v>
      </c>
      <c r="L30" s="62" t="s">
        <v>48</v>
      </c>
      <c r="M30" s="64" t="s">
        <v>48</v>
      </c>
    </row>
    <row r="31" spans="2:13">
      <c r="B31" s="60" t="s">
        <v>302</v>
      </c>
      <c r="C31" s="60" t="s">
        <v>215</v>
      </c>
      <c r="D31" s="60" t="s">
        <v>48</v>
      </c>
      <c r="E31" s="61" t="s">
        <v>48</v>
      </c>
      <c r="F31" s="62" t="s">
        <v>48</v>
      </c>
      <c r="G31" s="63" t="s">
        <v>48</v>
      </c>
      <c r="H31" s="62" t="s">
        <v>48</v>
      </c>
      <c r="I31" s="62" t="s">
        <v>48</v>
      </c>
      <c r="J31" s="62" t="s">
        <v>48</v>
      </c>
      <c r="K31" s="62" t="s">
        <v>48</v>
      </c>
      <c r="L31" s="62" t="s">
        <v>48</v>
      </c>
      <c r="M31" s="64" t="s">
        <v>48</v>
      </c>
    </row>
    <row r="32" spans="2:13">
      <c r="B32" s="60" t="s">
        <v>302</v>
      </c>
      <c r="C32" s="60" t="s">
        <v>215</v>
      </c>
      <c r="D32" s="60" t="s">
        <v>48</v>
      </c>
      <c r="E32" s="61" t="s">
        <v>48</v>
      </c>
      <c r="F32" s="62" t="s">
        <v>48</v>
      </c>
      <c r="G32" s="63" t="s">
        <v>48</v>
      </c>
      <c r="H32" s="62" t="s">
        <v>48</v>
      </c>
      <c r="I32" s="62" t="s">
        <v>48</v>
      </c>
      <c r="J32" s="62" t="s">
        <v>48</v>
      </c>
      <c r="K32" s="62" t="s">
        <v>48</v>
      </c>
      <c r="L32" s="62" t="s">
        <v>48</v>
      </c>
      <c r="M32" s="64" t="s">
        <v>48</v>
      </c>
    </row>
    <row r="33" spans="2:13">
      <c r="B33" s="60" t="s">
        <v>302</v>
      </c>
      <c r="C33" s="60" t="s">
        <v>215</v>
      </c>
      <c r="D33" s="60" t="s">
        <v>48</v>
      </c>
      <c r="E33" s="61" t="s">
        <v>48</v>
      </c>
      <c r="F33" s="62" t="s">
        <v>48</v>
      </c>
      <c r="G33" s="63" t="s">
        <v>48</v>
      </c>
      <c r="H33" s="62" t="s">
        <v>48</v>
      </c>
      <c r="I33" s="62" t="s">
        <v>48</v>
      </c>
      <c r="J33" s="62" t="s">
        <v>48</v>
      </c>
      <c r="K33" s="62" t="s">
        <v>48</v>
      </c>
      <c r="L33" s="62" t="s">
        <v>48</v>
      </c>
      <c r="M33" s="64" t="s">
        <v>48</v>
      </c>
    </row>
    <row r="34" spans="2:13">
      <c r="B34" s="60" t="s">
        <v>302</v>
      </c>
      <c r="C34" s="60" t="s">
        <v>215</v>
      </c>
      <c r="D34" s="60" t="s">
        <v>48</v>
      </c>
      <c r="E34" s="61" t="s">
        <v>48</v>
      </c>
      <c r="F34" s="62" t="s">
        <v>48</v>
      </c>
      <c r="G34" s="63" t="s">
        <v>48</v>
      </c>
      <c r="H34" s="62" t="s">
        <v>48</v>
      </c>
      <c r="I34" s="62" t="s">
        <v>48</v>
      </c>
      <c r="J34" s="62" t="s">
        <v>48</v>
      </c>
      <c r="K34" s="62" t="s">
        <v>48</v>
      </c>
      <c r="L34" s="62" t="s">
        <v>48</v>
      </c>
      <c r="M34" s="64" t="s">
        <v>48</v>
      </c>
    </row>
    <row r="35" spans="2:13">
      <c r="B35" s="60" t="s">
        <v>302</v>
      </c>
      <c r="C35" s="60" t="s">
        <v>215</v>
      </c>
      <c r="D35" s="60" t="s">
        <v>48</v>
      </c>
      <c r="E35" s="61" t="s">
        <v>48</v>
      </c>
      <c r="F35" s="62" t="s">
        <v>48</v>
      </c>
      <c r="G35" s="63" t="s">
        <v>48</v>
      </c>
      <c r="H35" s="62" t="s">
        <v>48</v>
      </c>
      <c r="I35" s="62" t="s">
        <v>48</v>
      </c>
      <c r="J35" s="62" t="s">
        <v>48</v>
      </c>
      <c r="K35" s="62" t="s">
        <v>48</v>
      </c>
      <c r="L35" s="62" t="s">
        <v>48</v>
      </c>
      <c r="M35" s="64" t="s">
        <v>48</v>
      </c>
    </row>
    <row r="36" spans="2:13">
      <c r="B36" s="65" t="s">
        <v>302</v>
      </c>
      <c r="C36" s="65" t="s">
        <v>215</v>
      </c>
      <c r="D36" s="65" t="s">
        <v>48</v>
      </c>
      <c r="E36" s="66" t="s">
        <v>48</v>
      </c>
      <c r="F36" s="67" t="s">
        <v>48</v>
      </c>
      <c r="G36" s="68" t="s">
        <v>48</v>
      </c>
      <c r="H36" s="67" t="s">
        <v>48</v>
      </c>
      <c r="I36" s="67" t="s">
        <v>48</v>
      </c>
      <c r="J36" s="67" t="s">
        <v>48</v>
      </c>
      <c r="K36" s="67" t="s">
        <v>48</v>
      </c>
      <c r="L36" s="67" t="s">
        <v>48</v>
      </c>
      <c r="M36" s="69" t="s">
        <v>48</v>
      </c>
    </row>
    <row r="37" spans="2:13">
      <c r="B37" s="60" t="s">
        <v>216</v>
      </c>
      <c r="C37" s="60" t="s">
        <v>217</v>
      </c>
      <c r="D37" s="60" t="s">
        <v>303</v>
      </c>
      <c r="E37" s="61" t="s">
        <v>75</v>
      </c>
      <c r="F37" s="62">
        <v>1</v>
      </c>
      <c r="G37" s="63" t="s">
        <v>48</v>
      </c>
      <c r="H37" s="62" t="s">
        <v>48</v>
      </c>
      <c r="I37" s="62" t="s">
        <v>48</v>
      </c>
      <c r="J37" s="62" t="s">
        <v>48</v>
      </c>
      <c r="K37" s="62" t="s">
        <v>48</v>
      </c>
      <c r="L37" s="62" t="s">
        <v>48</v>
      </c>
      <c r="M37" s="64">
        <v>1</v>
      </c>
    </row>
    <row r="38" spans="2:13">
      <c r="B38" s="60" t="s">
        <v>48</v>
      </c>
      <c r="C38" s="60" t="s">
        <v>217</v>
      </c>
      <c r="D38" s="60" t="s">
        <v>304</v>
      </c>
      <c r="E38" s="61" t="s">
        <v>48</v>
      </c>
      <c r="F38" s="62" t="s">
        <v>48</v>
      </c>
      <c r="G38" s="63">
        <v>0</v>
      </c>
      <c r="H38" s="62">
        <v>0</v>
      </c>
      <c r="I38" s="62">
        <v>0</v>
      </c>
      <c r="J38" s="62">
        <v>0</v>
      </c>
      <c r="K38" s="62">
        <v>0.1</v>
      </c>
      <c r="L38" s="62">
        <v>1</v>
      </c>
      <c r="M38" s="64">
        <v>1</v>
      </c>
    </row>
    <row r="39" spans="2:13" s="319" customFormat="1">
      <c r="B39" s="60"/>
      <c r="C39" s="60" t="s">
        <v>217</v>
      </c>
      <c r="D39" s="60" t="s">
        <v>700</v>
      </c>
      <c r="E39" s="383"/>
      <c r="F39" s="62"/>
      <c r="G39" s="63"/>
      <c r="H39" s="62"/>
      <c r="I39" s="62"/>
      <c r="J39" s="62"/>
      <c r="K39" s="62"/>
      <c r="L39" s="62"/>
      <c r="M39" s="64"/>
    </row>
    <row r="40" spans="2:13">
      <c r="B40" s="60" t="s">
        <v>302</v>
      </c>
      <c r="C40" s="60" t="s">
        <v>217</v>
      </c>
      <c r="D40" s="60" t="s">
        <v>48</v>
      </c>
      <c r="E40" s="61" t="s">
        <v>48</v>
      </c>
      <c r="F40" s="62" t="s">
        <v>48</v>
      </c>
      <c r="G40" s="63" t="s">
        <v>48</v>
      </c>
      <c r="H40" s="62" t="s">
        <v>48</v>
      </c>
      <c r="I40" s="62" t="s">
        <v>48</v>
      </c>
      <c r="J40" s="62" t="s">
        <v>48</v>
      </c>
      <c r="K40" s="62" t="s">
        <v>48</v>
      </c>
      <c r="L40" s="62" t="s">
        <v>48</v>
      </c>
      <c r="M40" s="64" t="s">
        <v>48</v>
      </c>
    </row>
    <row r="41" spans="2:13">
      <c r="B41" s="60" t="s">
        <v>302</v>
      </c>
      <c r="C41" s="60" t="s">
        <v>217</v>
      </c>
      <c r="D41" s="60" t="s">
        <v>48</v>
      </c>
      <c r="E41" s="61" t="s">
        <v>48</v>
      </c>
      <c r="F41" s="62" t="s">
        <v>48</v>
      </c>
      <c r="G41" s="63" t="s">
        <v>48</v>
      </c>
      <c r="H41" s="62" t="s">
        <v>48</v>
      </c>
      <c r="I41" s="62" t="s">
        <v>48</v>
      </c>
      <c r="J41" s="62" t="s">
        <v>48</v>
      </c>
      <c r="K41" s="62" t="s">
        <v>48</v>
      </c>
      <c r="L41" s="62" t="s">
        <v>48</v>
      </c>
      <c r="M41" s="64" t="s">
        <v>48</v>
      </c>
    </row>
    <row r="42" spans="2:13">
      <c r="B42" s="60" t="s">
        <v>302</v>
      </c>
      <c r="C42" s="60" t="s">
        <v>217</v>
      </c>
      <c r="D42" s="60" t="s">
        <v>48</v>
      </c>
      <c r="E42" s="61" t="s">
        <v>48</v>
      </c>
      <c r="F42" s="62" t="s">
        <v>48</v>
      </c>
      <c r="G42" s="63" t="s">
        <v>48</v>
      </c>
      <c r="H42" s="62" t="s">
        <v>48</v>
      </c>
      <c r="I42" s="62" t="s">
        <v>48</v>
      </c>
      <c r="J42" s="62" t="s">
        <v>48</v>
      </c>
      <c r="K42" s="62" t="s">
        <v>48</v>
      </c>
      <c r="L42" s="62" t="s">
        <v>48</v>
      </c>
      <c r="M42" s="64" t="s">
        <v>48</v>
      </c>
    </row>
    <row r="43" spans="2:13">
      <c r="B43" s="60" t="s">
        <v>302</v>
      </c>
      <c r="C43" s="60" t="s">
        <v>217</v>
      </c>
      <c r="D43" s="60" t="s">
        <v>48</v>
      </c>
      <c r="E43" s="61" t="s">
        <v>48</v>
      </c>
      <c r="F43" s="62" t="s">
        <v>48</v>
      </c>
      <c r="G43" s="63" t="s">
        <v>48</v>
      </c>
      <c r="H43" s="62" t="s">
        <v>48</v>
      </c>
      <c r="I43" s="62" t="s">
        <v>48</v>
      </c>
      <c r="J43" s="62" t="s">
        <v>48</v>
      </c>
      <c r="K43" s="62" t="s">
        <v>48</v>
      </c>
      <c r="L43" s="62" t="s">
        <v>48</v>
      </c>
      <c r="M43" s="64" t="s">
        <v>48</v>
      </c>
    </row>
    <row r="44" spans="2:13">
      <c r="B44" s="60" t="s">
        <v>302</v>
      </c>
      <c r="C44" s="60" t="s">
        <v>217</v>
      </c>
      <c r="D44" s="60" t="s">
        <v>48</v>
      </c>
      <c r="E44" s="61" t="s">
        <v>48</v>
      </c>
      <c r="F44" s="62" t="s">
        <v>48</v>
      </c>
      <c r="G44" s="63" t="s">
        <v>48</v>
      </c>
      <c r="H44" s="62" t="s">
        <v>48</v>
      </c>
      <c r="I44" s="62" t="s">
        <v>48</v>
      </c>
      <c r="J44" s="62" t="s">
        <v>48</v>
      </c>
      <c r="K44" s="62" t="s">
        <v>48</v>
      </c>
      <c r="L44" s="62" t="s">
        <v>48</v>
      </c>
      <c r="M44" s="64" t="s">
        <v>48</v>
      </c>
    </row>
    <row r="45" spans="2:13">
      <c r="B45" s="60" t="s">
        <v>302</v>
      </c>
      <c r="C45" s="60" t="s">
        <v>217</v>
      </c>
      <c r="D45" s="60" t="s">
        <v>48</v>
      </c>
      <c r="E45" s="61" t="s">
        <v>48</v>
      </c>
      <c r="F45" s="62" t="s">
        <v>48</v>
      </c>
      <c r="G45" s="63" t="s">
        <v>48</v>
      </c>
      <c r="H45" s="62" t="s">
        <v>48</v>
      </c>
      <c r="I45" s="62" t="s">
        <v>48</v>
      </c>
      <c r="J45" s="62" t="s">
        <v>48</v>
      </c>
      <c r="K45" s="62" t="s">
        <v>48</v>
      </c>
      <c r="L45" s="62" t="s">
        <v>48</v>
      </c>
      <c r="M45" s="64" t="s">
        <v>48</v>
      </c>
    </row>
    <row r="46" spans="2:13">
      <c r="B46" s="60" t="s">
        <v>302</v>
      </c>
      <c r="C46" s="60" t="s">
        <v>217</v>
      </c>
      <c r="D46" s="60" t="s">
        <v>48</v>
      </c>
      <c r="E46" s="61" t="s">
        <v>48</v>
      </c>
      <c r="F46" s="62" t="s">
        <v>48</v>
      </c>
      <c r="G46" s="63" t="s">
        <v>48</v>
      </c>
      <c r="H46" s="62" t="s">
        <v>48</v>
      </c>
      <c r="I46" s="62" t="s">
        <v>48</v>
      </c>
      <c r="J46" s="62" t="s">
        <v>48</v>
      </c>
      <c r="K46" s="62" t="s">
        <v>48</v>
      </c>
      <c r="L46" s="62" t="s">
        <v>48</v>
      </c>
      <c r="M46" s="64" t="s">
        <v>48</v>
      </c>
    </row>
    <row r="47" spans="2:13">
      <c r="B47" s="65" t="s">
        <v>302</v>
      </c>
      <c r="C47" s="65" t="s">
        <v>217</v>
      </c>
      <c r="D47" s="65" t="s">
        <v>48</v>
      </c>
      <c r="E47" s="66" t="s">
        <v>48</v>
      </c>
      <c r="F47" s="67" t="s">
        <v>48</v>
      </c>
      <c r="G47" s="68" t="s">
        <v>48</v>
      </c>
      <c r="H47" s="67" t="s">
        <v>48</v>
      </c>
      <c r="I47" s="67" t="s">
        <v>48</v>
      </c>
      <c r="J47" s="67" t="s">
        <v>48</v>
      </c>
      <c r="K47" s="67" t="s">
        <v>48</v>
      </c>
      <c r="L47" s="67" t="s">
        <v>48</v>
      </c>
      <c r="M47" s="69" t="s">
        <v>48</v>
      </c>
    </row>
    <row r="48" spans="2:13">
      <c r="B48" s="60" t="s">
        <v>218</v>
      </c>
      <c r="C48" s="60" t="s">
        <v>219</v>
      </c>
      <c r="D48" s="60" t="s">
        <v>74</v>
      </c>
      <c r="E48" s="61" t="s">
        <v>59</v>
      </c>
      <c r="F48" s="62">
        <v>1</v>
      </c>
      <c r="G48" s="63" t="s">
        <v>48</v>
      </c>
      <c r="H48" s="62" t="s">
        <v>48</v>
      </c>
      <c r="I48" s="62" t="s">
        <v>48</v>
      </c>
      <c r="J48" s="62" t="s">
        <v>48</v>
      </c>
      <c r="K48" s="62" t="s">
        <v>48</v>
      </c>
      <c r="L48" s="62" t="s">
        <v>48</v>
      </c>
      <c r="M48" s="64">
        <v>1</v>
      </c>
    </row>
    <row r="49" spans="2:13">
      <c r="B49" s="60" t="s">
        <v>48</v>
      </c>
      <c r="C49" s="60" t="s">
        <v>219</v>
      </c>
      <c r="D49" s="60" t="s">
        <v>75</v>
      </c>
      <c r="E49" s="61" t="s">
        <v>48</v>
      </c>
      <c r="F49" s="62" t="s">
        <v>48</v>
      </c>
      <c r="G49" s="63">
        <v>0</v>
      </c>
      <c r="H49" s="62">
        <v>0</v>
      </c>
      <c r="I49" s="62">
        <v>0.05</v>
      </c>
      <c r="J49" s="62">
        <v>0.1</v>
      </c>
      <c r="K49" s="62">
        <v>0.1</v>
      </c>
      <c r="L49" s="62">
        <v>1</v>
      </c>
      <c r="M49" s="64">
        <v>1</v>
      </c>
    </row>
    <row r="50" spans="2:13">
      <c r="B50" s="60"/>
      <c r="C50" s="60" t="s">
        <v>219</v>
      </c>
      <c r="D50" s="60" t="s">
        <v>695</v>
      </c>
      <c r="E50" s="61" t="s">
        <v>48</v>
      </c>
      <c r="F50" s="62" t="s">
        <v>48</v>
      </c>
      <c r="G50" s="63">
        <v>0</v>
      </c>
      <c r="H50" s="62">
        <v>0</v>
      </c>
      <c r="I50" s="62">
        <v>0</v>
      </c>
      <c r="J50" s="382">
        <v>5.6030998243804531E-3</v>
      </c>
      <c r="K50" s="382">
        <v>4.6459665613683636E-2</v>
      </c>
      <c r="L50" s="382">
        <v>4.6459665613683636E-2</v>
      </c>
      <c r="M50" s="64">
        <v>1</v>
      </c>
    </row>
    <row r="51" spans="2:13">
      <c r="B51" s="60" t="s">
        <v>302</v>
      </c>
      <c r="C51" s="60" t="s">
        <v>219</v>
      </c>
      <c r="D51" s="60" t="s">
        <v>48</v>
      </c>
      <c r="E51" s="61" t="s">
        <v>48</v>
      </c>
      <c r="F51" s="62" t="s">
        <v>48</v>
      </c>
      <c r="G51" s="63" t="s">
        <v>48</v>
      </c>
      <c r="H51" s="62" t="s">
        <v>48</v>
      </c>
      <c r="I51" s="62" t="s">
        <v>48</v>
      </c>
      <c r="J51" s="62" t="s">
        <v>48</v>
      </c>
      <c r="K51" s="62" t="s">
        <v>48</v>
      </c>
      <c r="L51" s="62" t="s">
        <v>48</v>
      </c>
      <c r="M51" s="64" t="s">
        <v>48</v>
      </c>
    </row>
    <row r="52" spans="2:13">
      <c r="B52" s="60" t="s">
        <v>302</v>
      </c>
      <c r="C52" s="60" t="s">
        <v>219</v>
      </c>
      <c r="D52" s="60" t="s">
        <v>48</v>
      </c>
      <c r="E52" s="61" t="s">
        <v>48</v>
      </c>
      <c r="F52" s="62" t="s">
        <v>48</v>
      </c>
      <c r="G52" s="63" t="s">
        <v>48</v>
      </c>
      <c r="H52" s="62" t="s">
        <v>48</v>
      </c>
      <c r="I52" s="62" t="s">
        <v>48</v>
      </c>
      <c r="J52" s="62" t="s">
        <v>48</v>
      </c>
      <c r="K52" s="62" t="s">
        <v>48</v>
      </c>
      <c r="L52" s="62" t="s">
        <v>48</v>
      </c>
      <c r="M52" s="64" t="s">
        <v>48</v>
      </c>
    </row>
    <row r="53" spans="2:13">
      <c r="B53" s="60" t="s">
        <v>302</v>
      </c>
      <c r="C53" s="60" t="s">
        <v>219</v>
      </c>
      <c r="D53" s="60" t="s">
        <v>48</v>
      </c>
      <c r="E53" s="61" t="s">
        <v>48</v>
      </c>
      <c r="F53" s="62" t="s">
        <v>48</v>
      </c>
      <c r="G53" s="63" t="s">
        <v>48</v>
      </c>
      <c r="H53" s="62" t="s">
        <v>48</v>
      </c>
      <c r="I53" s="62" t="s">
        <v>48</v>
      </c>
      <c r="J53" s="62" t="s">
        <v>48</v>
      </c>
      <c r="K53" s="62" t="s">
        <v>48</v>
      </c>
      <c r="L53" s="62" t="s">
        <v>48</v>
      </c>
      <c r="M53" s="64" t="s">
        <v>48</v>
      </c>
    </row>
    <row r="54" spans="2:13">
      <c r="B54" s="60" t="s">
        <v>302</v>
      </c>
      <c r="C54" s="60" t="s">
        <v>219</v>
      </c>
      <c r="D54" s="60" t="s">
        <v>48</v>
      </c>
      <c r="E54" s="61" t="s">
        <v>48</v>
      </c>
      <c r="F54" s="62" t="s">
        <v>48</v>
      </c>
      <c r="G54" s="63" t="s">
        <v>48</v>
      </c>
      <c r="H54" s="62" t="s">
        <v>48</v>
      </c>
      <c r="I54" s="62" t="s">
        <v>48</v>
      </c>
      <c r="J54" s="62" t="s">
        <v>48</v>
      </c>
      <c r="K54" s="62" t="s">
        <v>48</v>
      </c>
      <c r="L54" s="62" t="s">
        <v>48</v>
      </c>
      <c r="M54" s="64" t="s">
        <v>48</v>
      </c>
    </row>
    <row r="55" spans="2:13">
      <c r="B55" s="60" t="s">
        <v>302</v>
      </c>
      <c r="C55" s="60" t="s">
        <v>219</v>
      </c>
      <c r="D55" s="60" t="s">
        <v>48</v>
      </c>
      <c r="E55" s="61" t="s">
        <v>48</v>
      </c>
      <c r="F55" s="62" t="s">
        <v>48</v>
      </c>
      <c r="G55" s="63" t="s">
        <v>48</v>
      </c>
      <c r="H55" s="62" t="s">
        <v>48</v>
      </c>
      <c r="I55" s="62" t="s">
        <v>48</v>
      </c>
      <c r="J55" s="62" t="s">
        <v>48</v>
      </c>
      <c r="K55" s="62" t="s">
        <v>48</v>
      </c>
      <c r="L55" s="62" t="s">
        <v>48</v>
      </c>
      <c r="M55" s="64" t="s">
        <v>48</v>
      </c>
    </row>
    <row r="56" spans="2:13">
      <c r="B56" s="65" t="s">
        <v>302</v>
      </c>
      <c r="C56" s="65" t="s">
        <v>219</v>
      </c>
      <c r="D56" s="65" t="s">
        <v>48</v>
      </c>
      <c r="E56" s="66" t="s">
        <v>48</v>
      </c>
      <c r="F56" s="67" t="s">
        <v>48</v>
      </c>
      <c r="G56" s="68" t="s">
        <v>48</v>
      </c>
      <c r="H56" s="67" t="s">
        <v>48</v>
      </c>
      <c r="I56" s="67" t="s">
        <v>48</v>
      </c>
      <c r="J56" s="67" t="s">
        <v>48</v>
      </c>
      <c r="K56" s="67" t="s">
        <v>48</v>
      </c>
      <c r="L56" s="67" t="s">
        <v>48</v>
      </c>
      <c r="M56" s="69" t="s">
        <v>48</v>
      </c>
    </row>
    <row r="57" spans="2:13" s="319" customFormat="1">
      <c r="B57" s="60" t="s">
        <v>952</v>
      </c>
      <c r="C57" s="60" t="s">
        <v>953</v>
      </c>
      <c r="D57" s="60" t="s">
        <v>955</v>
      </c>
      <c r="E57" s="61" t="s">
        <v>951</v>
      </c>
      <c r="F57" s="62">
        <v>1</v>
      </c>
      <c r="G57" s="63" t="s">
        <v>48</v>
      </c>
      <c r="H57" s="62" t="s">
        <v>48</v>
      </c>
      <c r="I57" s="62" t="s">
        <v>48</v>
      </c>
      <c r="J57" s="62" t="s">
        <v>48</v>
      </c>
      <c r="K57" s="62" t="s">
        <v>48</v>
      </c>
      <c r="L57" s="62" t="s">
        <v>48</v>
      </c>
      <c r="M57" s="64">
        <v>1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7">
    <tabColor theme="4"/>
    <pageSetUpPr fitToPage="1"/>
  </sheetPr>
  <dimension ref="B2:AG351"/>
  <sheetViews>
    <sheetView showGridLines="0" topLeftCell="G54" zoomScale="85" zoomScaleNormal="85" workbookViewId="0">
      <selection activeCell="G40" sqref="G40"/>
    </sheetView>
  </sheetViews>
  <sheetFormatPr defaultColWidth="9.109375" defaultRowHeight="12.75" customHeight="1"/>
  <cols>
    <col min="1" max="1" width="2.109375" style="3" customWidth="1"/>
    <col min="2" max="2" width="45.88671875" style="3" bestFit="1" customWidth="1"/>
    <col min="3" max="3" width="14" style="3" bestFit="1" customWidth="1"/>
    <col min="4" max="4" width="4.109375" style="3" customWidth="1"/>
    <col min="5" max="5" width="15.44140625" style="3" bestFit="1" customWidth="1"/>
    <col min="6" max="6" width="12.5546875" style="3" bestFit="1" customWidth="1"/>
    <col min="7" max="9" width="9.109375" style="3"/>
    <col min="10" max="10" width="22.109375" style="3" customWidth="1"/>
    <col min="11" max="11" width="11.44140625" style="3" bestFit="1" customWidth="1"/>
    <col min="12" max="18" width="9.109375" style="3"/>
    <col min="19" max="19" width="9.109375" style="3" customWidth="1"/>
    <col min="20" max="26" width="9.109375" style="3"/>
    <col min="28" max="28" width="12.5546875" style="3" customWidth="1"/>
    <col min="29" max="29" width="5.109375" style="3" bestFit="1" customWidth="1"/>
    <col min="30" max="16384" width="9.109375" style="3"/>
  </cols>
  <sheetData>
    <row r="2" spans="2:33" ht="12.75" customHeight="1">
      <c r="B2" s="72"/>
      <c r="C2" s="73" t="s">
        <v>356</v>
      </c>
      <c r="D2" s="72"/>
      <c r="E2" s="72"/>
      <c r="F2" s="72"/>
      <c r="I2" s="74" t="s">
        <v>357</v>
      </c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</row>
    <row r="4" spans="2:33" ht="12.75" customHeight="1">
      <c r="B4" s="75" t="s">
        <v>358</v>
      </c>
      <c r="C4" s="75" t="s">
        <v>359</v>
      </c>
      <c r="E4" s="75" t="s">
        <v>358</v>
      </c>
      <c r="F4" s="75" t="s">
        <v>359</v>
      </c>
      <c r="I4" s="76" t="s">
        <v>360</v>
      </c>
      <c r="J4" s="76"/>
      <c r="K4" s="76"/>
      <c r="L4" s="76"/>
      <c r="V4" s="76" t="s">
        <v>360</v>
      </c>
      <c r="Z4" s="76" t="s">
        <v>360</v>
      </c>
      <c r="AB4" s="75" t="s">
        <v>361</v>
      </c>
      <c r="AC4" s="75"/>
      <c r="AD4" s="75"/>
      <c r="AE4" s="75"/>
      <c r="AF4" s="75"/>
      <c r="AG4" s="75"/>
    </row>
    <row r="5" spans="2:33" ht="12.75" customHeight="1" thickBot="1">
      <c r="M5" s="75" t="s">
        <v>362</v>
      </c>
      <c r="N5" s="75"/>
      <c r="O5" s="75"/>
      <c r="P5" s="75"/>
      <c r="Q5" s="75"/>
      <c r="R5" s="75"/>
      <c r="S5" s="75" t="s">
        <v>362</v>
      </c>
      <c r="T5" s="75"/>
      <c r="U5" s="75"/>
      <c r="W5" s="75" t="s">
        <v>362</v>
      </c>
      <c r="X5" s="75"/>
      <c r="Y5" s="75"/>
    </row>
    <row r="6" spans="2:33" ht="12.75" customHeight="1" thickBot="1">
      <c r="I6" s="77" t="s">
        <v>363</v>
      </c>
      <c r="J6" s="78"/>
      <c r="AB6" s="3" t="s">
        <v>364</v>
      </c>
    </row>
    <row r="7" spans="2:33" ht="12.75" customHeight="1">
      <c r="B7" s="79"/>
      <c r="L7" s="21" t="s">
        <v>365</v>
      </c>
    </row>
    <row r="8" spans="2:33" ht="12.75" customHeight="1" thickBot="1">
      <c r="B8" s="79"/>
      <c r="L8" s="80" t="s">
        <v>226</v>
      </c>
    </row>
    <row r="9" spans="2:33" ht="12.75" customHeight="1" thickBot="1">
      <c r="B9" s="79"/>
      <c r="L9" s="81" t="s">
        <v>366</v>
      </c>
      <c r="M9" s="82" t="s">
        <v>367</v>
      </c>
      <c r="N9" s="83"/>
      <c r="O9" s="84" t="s">
        <v>368</v>
      </c>
      <c r="P9" s="83"/>
      <c r="Q9" s="84" t="s">
        <v>369</v>
      </c>
      <c r="R9" s="85"/>
      <c r="S9" s="86" t="s">
        <v>370</v>
      </c>
      <c r="T9" s="85" t="s">
        <v>272</v>
      </c>
      <c r="U9" s="83"/>
      <c r="V9" s="87"/>
      <c r="W9" s="86" t="s">
        <v>242</v>
      </c>
      <c r="X9" s="85" t="s">
        <v>272</v>
      </c>
      <c r="Y9" s="83"/>
      <c r="Z9" s="87"/>
      <c r="AD9" s="79"/>
      <c r="AE9" s="79"/>
    </row>
    <row r="10" spans="2:33" ht="12.75" customHeight="1" thickBot="1">
      <c r="B10" s="88" t="s">
        <v>371</v>
      </c>
      <c r="C10" s="88" t="s">
        <v>360</v>
      </c>
      <c r="E10" s="88" t="s">
        <v>372</v>
      </c>
      <c r="F10" s="88" t="s">
        <v>360</v>
      </c>
      <c r="K10" s="89" t="s">
        <v>9</v>
      </c>
      <c r="L10" s="81" t="s">
        <v>373</v>
      </c>
      <c r="M10" s="90" t="s">
        <v>374</v>
      </c>
      <c r="N10" s="91" t="s">
        <v>375</v>
      </c>
      <c r="O10" s="92" t="s">
        <v>374</v>
      </c>
      <c r="P10" s="91" t="s">
        <v>375</v>
      </c>
      <c r="Q10" s="92" t="s">
        <v>374</v>
      </c>
      <c r="R10" s="93" t="s">
        <v>375</v>
      </c>
      <c r="S10" s="94" t="s">
        <v>376</v>
      </c>
      <c r="T10" s="93" t="s">
        <v>377</v>
      </c>
      <c r="U10" s="91" t="s">
        <v>378</v>
      </c>
      <c r="V10" s="95" t="s">
        <v>379</v>
      </c>
      <c r="W10" s="94" t="s">
        <v>376</v>
      </c>
      <c r="X10" s="93" t="s">
        <v>377</v>
      </c>
      <c r="Y10" s="91" t="s">
        <v>378</v>
      </c>
      <c r="Z10" s="95" t="s">
        <v>379</v>
      </c>
      <c r="AB10" s="88"/>
      <c r="AC10" s="96"/>
      <c r="AD10" s="97" t="s">
        <v>370</v>
      </c>
      <c r="AE10" s="97" t="s">
        <v>242</v>
      </c>
      <c r="AF10" s="97" t="s">
        <v>380</v>
      </c>
      <c r="AG10" s="97" t="s">
        <v>381</v>
      </c>
    </row>
    <row r="11" spans="2:33" ht="12.75" customHeight="1" thickBot="1">
      <c r="J11" s="98"/>
      <c r="K11" s="99"/>
      <c r="L11" s="98"/>
      <c r="AB11" s="100" t="s">
        <v>273</v>
      </c>
      <c r="AC11" s="101" t="s">
        <v>272</v>
      </c>
      <c r="AD11" s="102">
        <v>94.6</v>
      </c>
      <c r="AE11" s="103">
        <v>0.27199999999999996</v>
      </c>
      <c r="AF11" s="103">
        <v>4</v>
      </c>
      <c r="AG11" s="103">
        <v>0</v>
      </c>
    </row>
    <row r="12" spans="2:33" ht="12.75" customHeight="1">
      <c r="B12" s="100" t="s">
        <v>382</v>
      </c>
      <c r="C12" s="100" t="s">
        <v>287</v>
      </c>
      <c r="E12" s="100" t="s">
        <v>383</v>
      </c>
      <c r="F12" s="104" t="s">
        <v>48</v>
      </c>
      <c r="H12" s="439" t="s">
        <v>268</v>
      </c>
      <c r="I12" s="105" t="s">
        <v>287</v>
      </c>
      <c r="J12" s="106" t="s">
        <v>273</v>
      </c>
      <c r="K12" s="107">
        <v>1</v>
      </c>
      <c r="L12" s="108"/>
      <c r="M12" s="109" t="s">
        <v>273</v>
      </c>
      <c r="N12" s="110">
        <v>1</v>
      </c>
      <c r="O12" s="111"/>
      <c r="P12" s="112"/>
      <c r="Q12" s="111"/>
      <c r="R12" s="113"/>
      <c r="S12" s="114">
        <f t="shared" ref="S12:S24" si="0">+IFERROR(VLOOKUP(M12,$AB:$AE,3,FALSE),0)</f>
        <v>94.6</v>
      </c>
      <c r="T12" s="115">
        <f t="shared" ref="T12:T24" si="1">+IFERROR(VLOOKUP(O12,$AB:$AE,3,FALSE),0)</f>
        <v>0</v>
      </c>
      <c r="U12" s="116">
        <f t="shared" ref="U12:U24" si="2">+IFERROR(VLOOKUP(Q12,$AB:$AE,3,FALSE),0)</f>
        <v>0</v>
      </c>
      <c r="V12" s="117">
        <f t="shared" ref="V12:V24" si="3">+IFERROR(N12*S12,0)+IFERROR(P12*T12,0)+IFERROR(R12*U12,0)</f>
        <v>94.6</v>
      </c>
      <c r="W12" s="118">
        <f t="shared" ref="W12:W24" si="4">+IFERROR(VLOOKUP(M12,$AB:$AE,4,FALSE),0)</f>
        <v>0.27199999999999996</v>
      </c>
      <c r="X12" s="119">
        <f t="shared" ref="X12:X24" si="5">+IFERROR(VLOOKUP(O12,$AB:$AE,4,FALSE),0)</f>
        <v>0</v>
      </c>
      <c r="Y12" s="120">
        <f t="shared" ref="Y12:Y24" si="6">+IFERROR(VLOOKUP(Q12,$AB:$AE,4,FALSE),0)</f>
        <v>0</v>
      </c>
      <c r="Z12" s="121">
        <f t="shared" ref="Z12:Z24" si="7">+IFERROR(N12*W12,0)+IFERROR(P12*X12,0)+IFERROR(R12*Y12,0)</f>
        <v>0.27199999999999996</v>
      </c>
      <c r="AB12" s="100" t="s">
        <v>384</v>
      </c>
      <c r="AC12" s="101" t="s">
        <v>272</v>
      </c>
      <c r="AD12" s="102">
        <v>111.1</v>
      </c>
      <c r="AE12" s="103">
        <v>0.26666666666666666</v>
      </c>
      <c r="AF12" s="103">
        <v>6.666666666666667</v>
      </c>
      <c r="AG12" s="103">
        <v>0</v>
      </c>
    </row>
    <row r="13" spans="2:33" ht="12.75" customHeight="1">
      <c r="B13" s="100" t="s">
        <v>385</v>
      </c>
      <c r="C13" s="100" t="s">
        <v>288</v>
      </c>
      <c r="E13" s="100" t="s">
        <v>386</v>
      </c>
      <c r="F13" s="104" t="s">
        <v>48</v>
      </c>
      <c r="H13" s="440"/>
      <c r="I13" s="122" t="s">
        <v>288</v>
      </c>
      <c r="J13" s="123" t="s">
        <v>278</v>
      </c>
      <c r="K13" s="124">
        <v>1</v>
      </c>
      <c r="L13" s="125"/>
      <c r="M13" s="126" t="s">
        <v>387</v>
      </c>
      <c r="N13" s="127">
        <v>1</v>
      </c>
      <c r="O13" s="128"/>
      <c r="P13" s="129"/>
      <c r="Q13" s="128"/>
      <c r="R13" s="130"/>
      <c r="S13" s="131">
        <f t="shared" si="0"/>
        <v>79.28</v>
      </c>
      <c r="T13" s="132">
        <f t="shared" si="1"/>
        <v>0</v>
      </c>
      <c r="U13" s="133">
        <f t="shared" si="2"/>
        <v>0</v>
      </c>
      <c r="V13" s="134">
        <f t="shared" si="3"/>
        <v>79.28</v>
      </c>
      <c r="W13" s="135">
        <f t="shared" si="4"/>
        <v>0.25</v>
      </c>
      <c r="X13" s="136">
        <f t="shared" si="5"/>
        <v>0</v>
      </c>
      <c r="Y13" s="137">
        <f t="shared" si="6"/>
        <v>0</v>
      </c>
      <c r="Z13" s="138">
        <f t="shared" si="7"/>
        <v>0.25</v>
      </c>
      <c r="AB13" s="100" t="s">
        <v>387</v>
      </c>
      <c r="AC13" s="101" t="s">
        <v>272</v>
      </c>
      <c r="AD13" s="102">
        <v>79.28</v>
      </c>
      <c r="AE13" s="103">
        <v>0.25</v>
      </c>
      <c r="AF13" s="103">
        <v>2.5000000000000001E-2</v>
      </c>
      <c r="AG13" s="103">
        <v>0</v>
      </c>
    </row>
    <row r="14" spans="2:33" ht="12.75" customHeight="1">
      <c r="B14" s="100" t="s">
        <v>388</v>
      </c>
      <c r="C14" s="100" t="s">
        <v>389</v>
      </c>
      <c r="E14" s="100" t="s">
        <v>390</v>
      </c>
      <c r="F14" s="104" t="s">
        <v>48</v>
      </c>
      <c r="H14" s="440"/>
      <c r="I14" s="122" t="s">
        <v>289</v>
      </c>
      <c r="J14" s="123" t="s">
        <v>282</v>
      </c>
      <c r="K14" s="124">
        <v>1</v>
      </c>
      <c r="L14" s="125"/>
      <c r="M14" s="126" t="s">
        <v>391</v>
      </c>
      <c r="N14" s="127">
        <v>1</v>
      </c>
      <c r="O14" s="128"/>
      <c r="P14" s="129"/>
      <c r="Q14" s="128"/>
      <c r="R14" s="130"/>
      <c r="S14" s="131">
        <f t="shared" si="0"/>
        <v>74</v>
      </c>
      <c r="T14" s="132">
        <f t="shared" si="1"/>
        <v>0</v>
      </c>
      <c r="U14" s="133">
        <f t="shared" si="2"/>
        <v>0</v>
      </c>
      <c r="V14" s="134">
        <f t="shared" si="3"/>
        <v>74</v>
      </c>
      <c r="W14" s="135">
        <f t="shared" si="4"/>
        <v>6.9767441860465129E-2</v>
      </c>
      <c r="X14" s="136">
        <f t="shared" si="5"/>
        <v>0</v>
      </c>
      <c r="Y14" s="137">
        <f t="shared" si="6"/>
        <v>0</v>
      </c>
      <c r="Z14" s="138">
        <f t="shared" si="7"/>
        <v>6.9767441860465129E-2</v>
      </c>
      <c r="AB14" s="100" t="s">
        <v>391</v>
      </c>
      <c r="AC14" s="101" t="s">
        <v>272</v>
      </c>
      <c r="AD14" s="102">
        <v>74</v>
      </c>
      <c r="AE14" s="103">
        <v>6.9767441860465129E-2</v>
      </c>
      <c r="AF14" s="103">
        <v>0</v>
      </c>
      <c r="AG14" s="103">
        <v>0</v>
      </c>
    </row>
    <row r="15" spans="2:33" ht="12.75" customHeight="1">
      <c r="B15" s="100" t="s">
        <v>392</v>
      </c>
      <c r="C15" s="100" t="s">
        <v>393</v>
      </c>
      <c r="E15" s="100" t="s">
        <v>394</v>
      </c>
      <c r="F15" s="100" t="s">
        <v>299</v>
      </c>
      <c r="H15" s="440"/>
      <c r="I15" s="122" t="s">
        <v>290</v>
      </c>
      <c r="J15" s="123" t="s">
        <v>274</v>
      </c>
      <c r="K15" s="124">
        <v>1</v>
      </c>
      <c r="L15" s="125"/>
      <c r="M15" s="126" t="s">
        <v>395</v>
      </c>
      <c r="N15" s="127">
        <v>1</v>
      </c>
      <c r="O15" s="128"/>
      <c r="P15" s="129"/>
      <c r="Q15" s="128"/>
      <c r="R15" s="130"/>
      <c r="S15" s="131">
        <f t="shared" si="0"/>
        <v>56.95</v>
      </c>
      <c r="T15" s="132">
        <f t="shared" si="1"/>
        <v>0</v>
      </c>
      <c r="U15" s="133">
        <f t="shared" si="2"/>
        <v>0</v>
      </c>
      <c r="V15" s="134">
        <f t="shared" si="3"/>
        <v>56.95</v>
      </c>
      <c r="W15" s="135">
        <f t="shared" si="4"/>
        <v>0</v>
      </c>
      <c r="X15" s="136">
        <f t="shared" si="5"/>
        <v>0</v>
      </c>
      <c r="Y15" s="137">
        <f t="shared" si="6"/>
        <v>0</v>
      </c>
      <c r="Z15" s="138">
        <f t="shared" si="7"/>
        <v>0</v>
      </c>
      <c r="AB15" s="100" t="s">
        <v>395</v>
      </c>
      <c r="AC15" s="101" t="s">
        <v>272</v>
      </c>
      <c r="AD15" s="102">
        <v>56.95</v>
      </c>
      <c r="AE15" s="103">
        <v>0</v>
      </c>
      <c r="AF15" s="103">
        <v>0</v>
      </c>
      <c r="AG15" s="103">
        <v>0</v>
      </c>
    </row>
    <row r="16" spans="2:33" ht="12.75" customHeight="1">
      <c r="B16" s="100" t="s">
        <v>279</v>
      </c>
      <c r="C16" s="100" t="s">
        <v>291</v>
      </c>
      <c r="E16" s="100" t="s">
        <v>396</v>
      </c>
      <c r="F16" s="104" t="s">
        <v>48</v>
      </c>
      <c r="H16" s="440"/>
      <c r="I16" s="122" t="s">
        <v>291</v>
      </c>
      <c r="J16" s="123" t="s">
        <v>279</v>
      </c>
      <c r="K16" s="124">
        <v>1</v>
      </c>
      <c r="L16" s="125"/>
      <c r="M16" s="126" t="s">
        <v>279</v>
      </c>
      <c r="N16" s="127">
        <v>1</v>
      </c>
      <c r="O16" s="128"/>
      <c r="P16" s="129"/>
      <c r="Q16" s="128"/>
      <c r="R16" s="130"/>
      <c r="S16" s="131">
        <f t="shared" si="0"/>
        <v>0</v>
      </c>
      <c r="T16" s="132">
        <f t="shared" si="1"/>
        <v>0</v>
      </c>
      <c r="U16" s="133">
        <f t="shared" si="2"/>
        <v>0</v>
      </c>
      <c r="V16" s="134">
        <f t="shared" si="3"/>
        <v>0</v>
      </c>
      <c r="W16" s="135">
        <f t="shared" si="4"/>
        <v>0</v>
      </c>
      <c r="X16" s="136">
        <f t="shared" si="5"/>
        <v>0</v>
      </c>
      <c r="Y16" s="137">
        <f t="shared" si="6"/>
        <v>0</v>
      </c>
      <c r="Z16" s="138">
        <f t="shared" si="7"/>
        <v>0</v>
      </c>
      <c r="AB16" s="100" t="s">
        <v>397</v>
      </c>
      <c r="AC16" s="101" t="s">
        <v>272</v>
      </c>
      <c r="AD16" s="102">
        <v>106</v>
      </c>
      <c r="AE16" s="103">
        <v>0.24</v>
      </c>
      <c r="AF16" s="103">
        <v>4</v>
      </c>
      <c r="AG16" s="103">
        <v>0</v>
      </c>
    </row>
    <row r="17" spans="2:33" ht="12.75" customHeight="1">
      <c r="B17" s="100" t="s">
        <v>398</v>
      </c>
      <c r="C17" s="100" t="s">
        <v>389</v>
      </c>
      <c r="E17" s="100" t="s">
        <v>399</v>
      </c>
      <c r="F17" s="100" t="s">
        <v>297</v>
      </c>
      <c r="H17" s="440"/>
      <c r="I17" s="122" t="s">
        <v>292</v>
      </c>
      <c r="J17" s="123" t="s">
        <v>283</v>
      </c>
      <c r="K17" s="124">
        <v>1</v>
      </c>
      <c r="L17" s="125"/>
      <c r="M17" s="126" t="s">
        <v>400</v>
      </c>
      <c r="N17" s="127">
        <v>1</v>
      </c>
      <c r="O17" s="128"/>
      <c r="P17" s="129"/>
      <c r="Q17" s="128"/>
      <c r="R17" s="130"/>
      <c r="S17" s="131">
        <f t="shared" si="0"/>
        <v>0</v>
      </c>
      <c r="T17" s="132">
        <f t="shared" si="1"/>
        <v>0</v>
      </c>
      <c r="U17" s="133">
        <f t="shared" si="2"/>
        <v>0</v>
      </c>
      <c r="V17" s="134">
        <f t="shared" si="3"/>
        <v>0</v>
      </c>
      <c r="W17" s="135">
        <f t="shared" si="4"/>
        <v>0</v>
      </c>
      <c r="X17" s="136">
        <f t="shared" si="5"/>
        <v>0</v>
      </c>
      <c r="Y17" s="137">
        <f t="shared" si="6"/>
        <v>0</v>
      </c>
      <c r="Z17" s="138">
        <f t="shared" si="7"/>
        <v>0</v>
      </c>
      <c r="AB17" s="100" t="s">
        <v>280</v>
      </c>
      <c r="AC17" s="101" t="s">
        <v>272</v>
      </c>
      <c r="AD17" s="102">
        <v>0</v>
      </c>
      <c r="AE17" s="103">
        <v>0.2</v>
      </c>
      <c r="AF17" s="103">
        <v>2.666666666666667</v>
      </c>
      <c r="AG17" s="103">
        <v>1</v>
      </c>
    </row>
    <row r="18" spans="2:33" ht="12.75" customHeight="1">
      <c r="B18" s="100" t="s">
        <v>401</v>
      </c>
      <c r="C18" s="100" t="s">
        <v>294</v>
      </c>
      <c r="E18" s="100" t="s">
        <v>402</v>
      </c>
      <c r="F18" s="100" t="s">
        <v>297</v>
      </c>
      <c r="H18" s="440"/>
      <c r="I18" s="122" t="s">
        <v>293</v>
      </c>
      <c r="J18" s="123" t="s">
        <v>275</v>
      </c>
      <c r="K18" s="124">
        <v>1</v>
      </c>
      <c r="L18" s="125"/>
      <c r="M18" s="126" t="s">
        <v>403</v>
      </c>
      <c r="N18" s="127">
        <v>1</v>
      </c>
      <c r="O18" s="128"/>
      <c r="P18" s="129"/>
      <c r="Q18" s="128"/>
      <c r="R18" s="130"/>
      <c r="S18" s="131">
        <f t="shared" si="0"/>
        <v>0</v>
      </c>
      <c r="T18" s="132">
        <f t="shared" si="1"/>
        <v>0</v>
      </c>
      <c r="U18" s="133">
        <f t="shared" si="2"/>
        <v>0</v>
      </c>
      <c r="V18" s="134">
        <f t="shared" si="3"/>
        <v>0</v>
      </c>
      <c r="W18" s="135">
        <f t="shared" si="4"/>
        <v>0</v>
      </c>
      <c r="X18" s="136">
        <f t="shared" si="5"/>
        <v>0</v>
      </c>
      <c r="Y18" s="137">
        <f t="shared" si="6"/>
        <v>0</v>
      </c>
      <c r="Z18" s="138">
        <f t="shared" si="7"/>
        <v>0</v>
      </c>
      <c r="AB18" s="100" t="s">
        <v>400</v>
      </c>
      <c r="AC18" s="101" t="s">
        <v>272</v>
      </c>
      <c r="AD18" s="102">
        <v>0</v>
      </c>
      <c r="AE18" s="103">
        <v>0</v>
      </c>
      <c r="AF18" s="103">
        <v>0.5</v>
      </c>
      <c r="AG18" s="103">
        <v>1</v>
      </c>
    </row>
    <row r="19" spans="2:33" ht="12.75" customHeight="1">
      <c r="B19" s="100" t="s">
        <v>404</v>
      </c>
      <c r="C19" s="100" t="s">
        <v>292</v>
      </c>
      <c r="E19" s="100" t="s">
        <v>405</v>
      </c>
      <c r="F19" s="100" t="s">
        <v>296</v>
      </c>
      <c r="H19" s="440"/>
      <c r="I19" s="122" t="s">
        <v>294</v>
      </c>
      <c r="J19" s="123" t="s">
        <v>280</v>
      </c>
      <c r="K19" s="124">
        <v>1</v>
      </c>
      <c r="L19" s="125"/>
      <c r="M19" s="126" t="s">
        <v>280</v>
      </c>
      <c r="N19" s="127">
        <v>1</v>
      </c>
      <c r="O19" s="128"/>
      <c r="P19" s="129"/>
      <c r="Q19" s="128"/>
      <c r="R19" s="130"/>
      <c r="S19" s="131">
        <f t="shared" si="0"/>
        <v>0</v>
      </c>
      <c r="T19" s="132">
        <f t="shared" si="1"/>
        <v>0</v>
      </c>
      <c r="U19" s="133">
        <f t="shared" si="2"/>
        <v>0</v>
      </c>
      <c r="V19" s="134">
        <f t="shared" si="3"/>
        <v>0</v>
      </c>
      <c r="W19" s="135">
        <f t="shared" si="4"/>
        <v>0.2</v>
      </c>
      <c r="X19" s="136">
        <f t="shared" si="5"/>
        <v>0</v>
      </c>
      <c r="Y19" s="137">
        <f t="shared" si="6"/>
        <v>0</v>
      </c>
      <c r="Z19" s="138">
        <f t="shared" si="7"/>
        <v>0.2</v>
      </c>
      <c r="AB19" s="100" t="s">
        <v>403</v>
      </c>
      <c r="AC19" s="101" t="s">
        <v>272</v>
      </c>
      <c r="AD19" s="102">
        <v>0</v>
      </c>
      <c r="AE19" s="103">
        <v>0</v>
      </c>
      <c r="AF19" s="103">
        <v>0.5</v>
      </c>
      <c r="AG19" s="103">
        <v>1</v>
      </c>
    </row>
    <row r="20" spans="2:33" ht="12.75" customHeight="1">
      <c r="B20" s="100" t="s">
        <v>406</v>
      </c>
      <c r="C20" s="100" t="s">
        <v>293</v>
      </c>
      <c r="E20" s="100" t="s">
        <v>407</v>
      </c>
      <c r="F20" s="100" t="s">
        <v>296</v>
      </c>
      <c r="H20" s="440"/>
      <c r="I20" s="122" t="s">
        <v>295</v>
      </c>
      <c r="J20" s="123" t="s">
        <v>284</v>
      </c>
      <c r="K20" s="124">
        <v>1</v>
      </c>
      <c r="L20" s="125" t="s">
        <v>257</v>
      </c>
      <c r="M20" s="126" t="s">
        <v>284</v>
      </c>
      <c r="N20" s="127">
        <v>1</v>
      </c>
      <c r="O20" s="128"/>
      <c r="P20" s="129"/>
      <c r="Q20" s="128"/>
      <c r="R20" s="130"/>
      <c r="S20" s="131">
        <f t="shared" si="0"/>
        <v>37</v>
      </c>
      <c r="T20" s="132">
        <f t="shared" si="1"/>
        <v>0</v>
      </c>
      <c r="U20" s="133">
        <f t="shared" si="2"/>
        <v>0</v>
      </c>
      <c r="V20" s="134">
        <f t="shared" si="3"/>
        <v>37</v>
      </c>
      <c r="W20" s="135">
        <f t="shared" si="4"/>
        <v>7.4999999999999997E-2</v>
      </c>
      <c r="X20" s="136">
        <f t="shared" si="5"/>
        <v>0</v>
      </c>
      <c r="Y20" s="137">
        <f t="shared" si="6"/>
        <v>0</v>
      </c>
      <c r="Z20" s="138">
        <f t="shared" si="7"/>
        <v>7.4999999999999997E-2</v>
      </c>
      <c r="AB20" s="100" t="s">
        <v>408</v>
      </c>
      <c r="AC20" s="101" t="s">
        <v>272</v>
      </c>
      <c r="AD20" s="102">
        <v>0</v>
      </c>
      <c r="AE20" s="103">
        <v>0</v>
      </c>
      <c r="AF20" s="103">
        <v>0.5</v>
      </c>
      <c r="AG20" s="103">
        <v>1</v>
      </c>
    </row>
    <row r="21" spans="2:33" ht="12.75" customHeight="1">
      <c r="B21" s="100" t="s">
        <v>409</v>
      </c>
      <c r="C21" s="100" t="s">
        <v>295</v>
      </c>
      <c r="E21" s="100"/>
      <c r="F21" s="100"/>
      <c r="H21" s="440"/>
      <c r="I21" s="122" t="s">
        <v>296</v>
      </c>
      <c r="J21" s="123" t="s">
        <v>276</v>
      </c>
      <c r="K21" s="124">
        <v>1</v>
      </c>
      <c r="L21" s="125"/>
      <c r="M21" s="126"/>
      <c r="N21" s="127"/>
      <c r="O21" s="128"/>
      <c r="P21" s="129"/>
      <c r="Q21" s="128"/>
      <c r="R21" s="130"/>
      <c r="S21" s="131">
        <f t="shared" si="0"/>
        <v>0</v>
      </c>
      <c r="T21" s="132">
        <f t="shared" si="1"/>
        <v>0</v>
      </c>
      <c r="U21" s="133">
        <f t="shared" si="2"/>
        <v>0</v>
      </c>
      <c r="V21" s="134">
        <f t="shared" si="3"/>
        <v>0</v>
      </c>
      <c r="W21" s="135">
        <f t="shared" si="4"/>
        <v>0</v>
      </c>
      <c r="X21" s="136">
        <f t="shared" si="5"/>
        <v>0</v>
      </c>
      <c r="Y21" s="137">
        <f t="shared" si="6"/>
        <v>0</v>
      </c>
      <c r="Z21" s="138">
        <f t="shared" si="7"/>
        <v>0</v>
      </c>
      <c r="AB21" s="100" t="s">
        <v>284</v>
      </c>
      <c r="AC21" s="101" t="s">
        <v>272</v>
      </c>
      <c r="AD21" s="102">
        <v>37</v>
      </c>
      <c r="AE21" s="103">
        <v>7.4999999999999997E-2</v>
      </c>
      <c r="AF21" s="103">
        <v>11.111111111111112</v>
      </c>
      <c r="AG21" s="103">
        <v>0.55000000000000004</v>
      </c>
    </row>
    <row r="22" spans="2:33" ht="12.75" customHeight="1">
      <c r="B22" s="100"/>
      <c r="C22" s="100"/>
      <c r="E22" s="100"/>
      <c r="F22" s="100"/>
      <c r="H22" s="440"/>
      <c r="I22" s="122" t="s">
        <v>297</v>
      </c>
      <c r="J22" s="123" t="s">
        <v>281</v>
      </c>
      <c r="K22" s="124">
        <v>1</v>
      </c>
      <c r="L22" s="125"/>
      <c r="M22" s="126"/>
      <c r="N22" s="127"/>
      <c r="O22" s="128"/>
      <c r="P22" s="129"/>
      <c r="Q22" s="128"/>
      <c r="R22" s="130"/>
      <c r="S22" s="131">
        <f t="shared" si="0"/>
        <v>0</v>
      </c>
      <c r="T22" s="132">
        <f t="shared" si="1"/>
        <v>0</v>
      </c>
      <c r="U22" s="133">
        <f t="shared" si="2"/>
        <v>0</v>
      </c>
      <c r="V22" s="134">
        <f t="shared" si="3"/>
        <v>0</v>
      </c>
      <c r="W22" s="135">
        <f t="shared" si="4"/>
        <v>0</v>
      </c>
      <c r="X22" s="136">
        <f t="shared" si="5"/>
        <v>0</v>
      </c>
      <c r="Y22" s="137">
        <f t="shared" si="6"/>
        <v>0</v>
      </c>
      <c r="Z22" s="138">
        <f t="shared" si="7"/>
        <v>0</v>
      </c>
      <c r="AB22" s="100" t="s">
        <v>279</v>
      </c>
      <c r="AC22" s="101" t="s">
        <v>272</v>
      </c>
      <c r="AD22" s="102">
        <v>0</v>
      </c>
      <c r="AE22" s="103">
        <v>0</v>
      </c>
      <c r="AF22" s="103">
        <v>0</v>
      </c>
      <c r="AG22" s="103">
        <v>1</v>
      </c>
    </row>
    <row r="23" spans="2:33" ht="12.75" customHeight="1">
      <c r="B23" s="100" t="s">
        <v>410</v>
      </c>
      <c r="C23" s="100" t="s">
        <v>411</v>
      </c>
      <c r="E23" s="100"/>
      <c r="F23" s="100"/>
      <c r="H23" s="440"/>
      <c r="I23" s="122" t="s">
        <v>298</v>
      </c>
      <c r="J23" s="123" t="s">
        <v>285</v>
      </c>
      <c r="K23" s="124">
        <v>1</v>
      </c>
      <c r="L23" s="125"/>
      <c r="M23" s="126"/>
      <c r="N23" s="127"/>
      <c r="O23" s="128"/>
      <c r="P23" s="129"/>
      <c r="Q23" s="128"/>
      <c r="R23" s="130"/>
      <c r="S23" s="131">
        <f t="shared" si="0"/>
        <v>0</v>
      </c>
      <c r="T23" s="132">
        <f t="shared" si="1"/>
        <v>0</v>
      </c>
      <c r="U23" s="133">
        <f t="shared" si="2"/>
        <v>0</v>
      </c>
      <c r="V23" s="134">
        <f t="shared" si="3"/>
        <v>0</v>
      </c>
      <c r="W23" s="135">
        <f t="shared" si="4"/>
        <v>0</v>
      </c>
      <c r="X23" s="136">
        <f t="shared" si="5"/>
        <v>0</v>
      </c>
      <c r="Y23" s="137">
        <f t="shared" si="6"/>
        <v>0</v>
      </c>
      <c r="Z23" s="138">
        <f t="shared" si="7"/>
        <v>0</v>
      </c>
      <c r="AB23" s="100" t="s">
        <v>412</v>
      </c>
      <c r="AC23" s="101" t="s">
        <v>272</v>
      </c>
      <c r="AD23" s="102">
        <v>0</v>
      </c>
      <c r="AE23" s="103">
        <v>0</v>
      </c>
      <c r="AF23" s="103">
        <v>0</v>
      </c>
      <c r="AG23" s="103">
        <v>1</v>
      </c>
    </row>
    <row r="24" spans="2:33" ht="12.75" customHeight="1" thickBot="1">
      <c r="B24" s="100" t="s">
        <v>413</v>
      </c>
      <c r="C24" s="100" t="s">
        <v>414</v>
      </c>
      <c r="E24" s="100"/>
      <c r="F24" s="100"/>
      <c r="H24" s="441"/>
      <c r="I24" s="139" t="s">
        <v>299</v>
      </c>
      <c r="J24" s="140" t="s">
        <v>277</v>
      </c>
      <c r="K24" s="141">
        <v>1</v>
      </c>
      <c r="L24" s="142"/>
      <c r="M24" s="143"/>
      <c r="N24" s="144"/>
      <c r="O24" s="145"/>
      <c r="P24" s="146"/>
      <c r="Q24" s="145"/>
      <c r="R24" s="147"/>
      <c r="S24" s="148">
        <f t="shared" si="0"/>
        <v>0</v>
      </c>
      <c r="T24" s="149">
        <f t="shared" si="1"/>
        <v>0</v>
      </c>
      <c r="U24" s="150">
        <f t="shared" si="2"/>
        <v>0</v>
      </c>
      <c r="V24" s="151">
        <f t="shared" si="3"/>
        <v>0</v>
      </c>
      <c r="W24" s="152">
        <f t="shared" si="4"/>
        <v>0</v>
      </c>
      <c r="X24" s="153">
        <f t="shared" si="5"/>
        <v>0</v>
      </c>
      <c r="Y24" s="154">
        <f t="shared" si="6"/>
        <v>0</v>
      </c>
      <c r="Z24" s="155">
        <f t="shared" si="7"/>
        <v>0</v>
      </c>
      <c r="AB24" s="100" t="s">
        <v>415</v>
      </c>
      <c r="AC24" s="101" t="s">
        <v>272</v>
      </c>
      <c r="AD24" s="102">
        <v>0</v>
      </c>
      <c r="AE24" s="103">
        <v>0</v>
      </c>
      <c r="AF24" s="103">
        <v>0</v>
      </c>
      <c r="AG24" s="103">
        <v>1</v>
      </c>
    </row>
    <row r="25" spans="2:33" ht="12.75" customHeight="1">
      <c r="B25" s="100"/>
      <c r="C25" s="100"/>
      <c r="H25" s="442" t="s">
        <v>416</v>
      </c>
      <c r="I25" s="122" t="s">
        <v>417</v>
      </c>
      <c r="J25" s="123" t="s">
        <v>418</v>
      </c>
      <c r="K25" s="124"/>
      <c r="L25" s="125"/>
      <c r="AB25" s="100" t="s">
        <v>419</v>
      </c>
      <c r="AC25" s="101" t="s">
        <v>272</v>
      </c>
      <c r="AD25" s="102">
        <v>0</v>
      </c>
      <c r="AE25" s="103">
        <v>0</v>
      </c>
      <c r="AF25" s="103">
        <v>0</v>
      </c>
      <c r="AG25" s="103">
        <v>0</v>
      </c>
    </row>
    <row r="26" spans="2:33" ht="12.75" customHeight="1">
      <c r="B26" s="100" t="s">
        <v>420</v>
      </c>
      <c r="C26" s="100" t="s">
        <v>295</v>
      </c>
      <c r="G26" s="79"/>
      <c r="H26" s="443"/>
      <c r="I26" s="122" t="s">
        <v>415</v>
      </c>
      <c r="J26" s="123" t="s">
        <v>421</v>
      </c>
      <c r="K26" s="124"/>
      <c r="L26" s="125"/>
    </row>
    <row r="27" spans="2:33" ht="12.75" customHeight="1" thickBot="1">
      <c r="B27" s="100" t="s">
        <v>422</v>
      </c>
      <c r="C27" s="100" t="s">
        <v>414</v>
      </c>
      <c r="H27" s="444"/>
      <c r="I27" s="156" t="s">
        <v>393</v>
      </c>
      <c r="J27" s="140" t="s">
        <v>423</v>
      </c>
      <c r="K27" s="141"/>
      <c r="L27" s="157"/>
    </row>
    <row r="28" spans="2:33" ht="12.75" customHeight="1">
      <c r="B28" s="100" t="s">
        <v>424</v>
      </c>
      <c r="C28" s="100" t="s">
        <v>425</v>
      </c>
      <c r="H28" s="439" t="s">
        <v>426</v>
      </c>
      <c r="I28" s="122" t="s">
        <v>427</v>
      </c>
      <c r="J28" s="123" t="s">
        <v>428</v>
      </c>
      <c r="K28" s="124"/>
      <c r="L28" s="125"/>
    </row>
    <row r="29" spans="2:33" ht="12.75" customHeight="1">
      <c r="B29" s="100" t="s">
        <v>429</v>
      </c>
      <c r="C29" s="100" t="s">
        <v>427</v>
      </c>
      <c r="H29" s="440"/>
      <c r="I29" s="122" t="s">
        <v>430</v>
      </c>
      <c r="J29" s="123" t="s">
        <v>431</v>
      </c>
      <c r="K29" s="124"/>
      <c r="L29" s="125"/>
    </row>
    <row r="30" spans="2:33" ht="12.75" customHeight="1">
      <c r="B30" s="100" t="s">
        <v>432</v>
      </c>
      <c r="C30" s="100" t="s">
        <v>293</v>
      </c>
      <c r="H30" s="440"/>
      <c r="I30" s="122" t="s">
        <v>414</v>
      </c>
      <c r="J30" s="123" t="s">
        <v>433</v>
      </c>
      <c r="K30" s="124"/>
      <c r="L30" s="125"/>
    </row>
    <row r="31" spans="2:33" ht="12.75" customHeight="1">
      <c r="B31" s="100" t="s">
        <v>434</v>
      </c>
      <c r="C31" s="100" t="s">
        <v>435</v>
      </c>
      <c r="H31" s="440"/>
      <c r="I31" s="122" t="s">
        <v>411</v>
      </c>
      <c r="J31" s="123" t="s">
        <v>436</v>
      </c>
      <c r="K31" s="124"/>
      <c r="L31" s="125"/>
    </row>
    <row r="32" spans="2:33" ht="12.75" customHeight="1">
      <c r="B32" s="100" t="s">
        <v>437</v>
      </c>
      <c r="C32" s="100" t="s">
        <v>438</v>
      </c>
      <c r="H32" s="440"/>
      <c r="I32" s="122" t="s">
        <v>425</v>
      </c>
      <c r="J32" s="123" t="s">
        <v>439</v>
      </c>
      <c r="K32" s="124"/>
      <c r="L32" s="125"/>
    </row>
    <row r="33" spans="2:24" ht="12.75" customHeight="1">
      <c r="B33" s="100" t="s">
        <v>440</v>
      </c>
      <c r="C33" s="100" t="s">
        <v>441</v>
      </c>
      <c r="H33" s="440"/>
      <c r="I33" s="122" t="s">
        <v>442</v>
      </c>
      <c r="J33" s="123" t="s">
        <v>443</v>
      </c>
      <c r="K33" s="124"/>
      <c r="L33" s="125"/>
    </row>
    <row r="34" spans="2:24" ht="12.75" customHeight="1">
      <c r="B34" s="100" t="s">
        <v>444</v>
      </c>
      <c r="C34" s="100" t="s">
        <v>295</v>
      </c>
      <c r="H34" s="440"/>
      <c r="I34" s="122" t="s">
        <v>441</v>
      </c>
      <c r="J34" s="123" t="s">
        <v>408</v>
      </c>
      <c r="K34" s="124"/>
      <c r="L34" s="125"/>
    </row>
    <row r="35" spans="2:24" ht="12.75" customHeight="1">
      <c r="B35" s="100" t="s">
        <v>445</v>
      </c>
      <c r="C35" s="100" t="s">
        <v>389</v>
      </c>
      <c r="H35" s="440"/>
      <c r="I35" s="122" t="s">
        <v>435</v>
      </c>
      <c r="J35" s="123" t="s">
        <v>446</v>
      </c>
      <c r="K35" s="124"/>
      <c r="L35" s="125"/>
    </row>
    <row r="36" spans="2:24" ht="12.75" customHeight="1">
      <c r="B36" s="100"/>
      <c r="C36" s="100"/>
      <c r="H36" s="440"/>
      <c r="I36" s="122" t="s">
        <v>438</v>
      </c>
      <c r="J36" s="123" t="s">
        <v>447</v>
      </c>
      <c r="K36" s="124"/>
      <c r="L36" s="125"/>
    </row>
    <row r="37" spans="2:24" ht="12.75" customHeight="1">
      <c r="B37" s="100" t="s">
        <v>448</v>
      </c>
      <c r="C37" s="100" t="s">
        <v>393</v>
      </c>
      <c r="H37" s="440"/>
      <c r="I37" s="158" t="s">
        <v>449</v>
      </c>
      <c r="J37" s="159" t="s">
        <v>450</v>
      </c>
      <c r="K37" s="160"/>
      <c r="L37" s="125"/>
    </row>
    <row r="38" spans="2:24" ht="12.75" customHeight="1">
      <c r="B38" s="100" t="s">
        <v>451</v>
      </c>
      <c r="C38" s="100" t="s">
        <v>393</v>
      </c>
      <c r="H38" s="440"/>
      <c r="I38" s="122" t="s">
        <v>389</v>
      </c>
      <c r="J38" s="123" t="s">
        <v>452</v>
      </c>
      <c r="K38" s="124"/>
      <c r="L38" s="125"/>
    </row>
    <row r="39" spans="2:24" ht="12.75" customHeight="1" thickBot="1">
      <c r="B39" s="100"/>
      <c r="C39" s="100"/>
      <c r="H39" s="441"/>
      <c r="I39" s="156" t="s">
        <v>453</v>
      </c>
      <c r="J39" s="140" t="s">
        <v>454</v>
      </c>
      <c r="K39" s="141"/>
      <c r="L39" s="157"/>
    </row>
    <row r="40" spans="2:24" ht="12.75" customHeight="1">
      <c r="B40" s="100" t="s">
        <v>455</v>
      </c>
      <c r="C40" s="100" t="s">
        <v>427</v>
      </c>
    </row>
    <row r="41" spans="2:24" ht="12.75" customHeight="1" thickBot="1">
      <c r="B41" s="100" t="s">
        <v>456</v>
      </c>
      <c r="C41" s="100" t="s">
        <v>430</v>
      </c>
    </row>
    <row r="42" spans="2:24" ht="12.75" customHeight="1">
      <c r="B42" s="100" t="s">
        <v>457</v>
      </c>
      <c r="C42" s="100" t="s">
        <v>441</v>
      </c>
      <c r="F42" s="161" t="s">
        <v>458</v>
      </c>
      <c r="H42" s="162" t="s">
        <v>459</v>
      </c>
      <c r="K42" s="163" t="s">
        <v>9</v>
      </c>
      <c r="L42" s="164" t="s">
        <v>460</v>
      </c>
      <c r="M42" s="165"/>
      <c r="N42" s="165"/>
      <c r="O42" s="165"/>
      <c r="P42" s="165"/>
      <c r="Q42" s="165"/>
      <c r="R42" s="165"/>
      <c r="S42" s="165"/>
      <c r="T42" s="165"/>
      <c r="U42" s="166"/>
    </row>
    <row r="43" spans="2:24" ht="12.75" customHeight="1" thickBot="1">
      <c r="B43" s="100"/>
      <c r="C43" s="100"/>
      <c r="D43" s="21"/>
      <c r="F43" s="167" t="s">
        <v>461</v>
      </c>
      <c r="K43" s="168"/>
      <c r="L43" s="94" t="s">
        <v>376</v>
      </c>
      <c r="M43" s="93" t="s">
        <v>377</v>
      </c>
      <c r="N43" s="93" t="s">
        <v>378</v>
      </c>
      <c r="O43" s="93" t="s">
        <v>462</v>
      </c>
      <c r="P43" s="93" t="s">
        <v>463</v>
      </c>
      <c r="Q43" s="93" t="s">
        <v>464</v>
      </c>
      <c r="R43" s="93" t="s">
        <v>465</v>
      </c>
      <c r="S43" s="93" t="s">
        <v>466</v>
      </c>
      <c r="T43" s="93" t="s">
        <v>467</v>
      </c>
      <c r="U43" s="95" t="s">
        <v>468</v>
      </c>
    </row>
    <row r="44" spans="2:24" ht="12.75" customHeight="1">
      <c r="B44" s="100" t="s">
        <v>469</v>
      </c>
      <c r="C44" s="100" t="s">
        <v>295</v>
      </c>
      <c r="D44" s="21"/>
      <c r="F44" s="169" t="s">
        <v>425</v>
      </c>
      <c r="H44" s="442" t="s">
        <v>470</v>
      </c>
      <c r="I44" s="170" t="str">
        <f t="shared" ref="I44:J46" si="8">+I25</f>
        <v>DSB</v>
      </c>
      <c r="J44" s="105" t="str">
        <f t="shared" si="8"/>
        <v>BioDiesel</v>
      </c>
      <c r="K44" s="171">
        <v>1</v>
      </c>
      <c r="L44" s="172" t="s">
        <v>300</v>
      </c>
      <c r="M44" s="173" t="s">
        <v>301</v>
      </c>
      <c r="N44" s="173"/>
      <c r="O44" s="173"/>
      <c r="P44" s="173"/>
      <c r="Q44" s="173"/>
      <c r="R44" s="173"/>
      <c r="S44" s="173"/>
      <c r="T44" s="173"/>
      <c r="U44" s="174"/>
      <c r="V44" s="52" t="s">
        <v>471</v>
      </c>
      <c r="W44" s="52"/>
      <c r="X44" s="52"/>
    </row>
    <row r="45" spans="2:24" ht="12.75" customHeight="1">
      <c r="B45" s="100" t="s">
        <v>472</v>
      </c>
      <c r="C45" s="100" t="s">
        <v>295</v>
      </c>
      <c r="D45" s="21"/>
      <c r="H45" s="443"/>
      <c r="I45" s="175" t="str">
        <f t="shared" si="8"/>
        <v>SNG</v>
      </c>
      <c r="J45" s="122" t="str">
        <f t="shared" si="8"/>
        <v>Synt.Nat.Gas</v>
      </c>
      <c r="K45" s="176">
        <v>1</v>
      </c>
      <c r="L45" s="172" t="s">
        <v>303</v>
      </c>
      <c r="M45" s="173" t="s">
        <v>304</v>
      </c>
      <c r="N45" s="173"/>
      <c r="O45" s="173"/>
      <c r="P45" s="173"/>
      <c r="Q45" s="173"/>
      <c r="R45" s="173"/>
      <c r="S45" s="173"/>
      <c r="T45" s="173"/>
      <c r="U45" s="174"/>
    </row>
    <row r="46" spans="2:24" ht="12.75" customHeight="1" thickBot="1">
      <c r="B46" s="100" t="s">
        <v>473</v>
      </c>
      <c r="C46" s="100" t="s">
        <v>295</v>
      </c>
      <c r="D46" s="21"/>
      <c r="H46" s="444"/>
      <c r="I46" s="139" t="str">
        <f t="shared" si="8"/>
        <v>GAS</v>
      </c>
      <c r="J46" s="156" t="str">
        <f t="shared" si="8"/>
        <v>Gas</v>
      </c>
      <c r="K46" s="177">
        <v>1</v>
      </c>
      <c r="L46" s="178" t="s">
        <v>290</v>
      </c>
      <c r="M46" s="179" t="s">
        <v>303</v>
      </c>
      <c r="N46" s="179" t="s">
        <v>304</v>
      </c>
      <c r="O46" s="179"/>
      <c r="P46" s="179"/>
      <c r="Q46" s="179"/>
      <c r="R46" s="179"/>
      <c r="S46" s="179"/>
      <c r="T46" s="179"/>
      <c r="U46" s="180"/>
    </row>
    <row r="47" spans="2:24" ht="12.75" customHeight="1">
      <c r="B47" s="100" t="s">
        <v>474</v>
      </c>
      <c r="C47" s="100" t="s">
        <v>295</v>
      </c>
      <c r="D47" s="21"/>
      <c r="H47" s="442" t="s">
        <v>470</v>
      </c>
      <c r="I47" s="170" t="str">
        <f t="shared" ref="I47:J61" si="9">+I25</f>
        <v>DSB</v>
      </c>
      <c r="J47" s="105" t="str">
        <f t="shared" si="9"/>
        <v>BioDiesel</v>
      </c>
      <c r="K47" s="181">
        <v>1</v>
      </c>
      <c r="L47" s="182" t="s">
        <v>417</v>
      </c>
      <c r="M47" s="183"/>
      <c r="N47" s="183"/>
      <c r="O47" s="183"/>
      <c r="P47" s="183"/>
      <c r="Q47" s="183"/>
      <c r="R47" s="183"/>
      <c r="S47" s="183"/>
      <c r="T47" s="183"/>
      <c r="U47" s="184"/>
      <c r="V47" s="6" t="s">
        <v>521</v>
      </c>
    </row>
    <row r="48" spans="2:24" ht="12.75" customHeight="1">
      <c r="B48" s="100" t="s">
        <v>475</v>
      </c>
      <c r="C48" s="100" t="s">
        <v>295</v>
      </c>
      <c r="D48" s="21"/>
      <c r="H48" s="443"/>
      <c r="I48" s="175" t="str">
        <f t="shared" si="9"/>
        <v>SNG</v>
      </c>
      <c r="J48" s="122" t="str">
        <f t="shared" si="9"/>
        <v>Synt.Nat.Gas</v>
      </c>
      <c r="K48" s="185">
        <v>1</v>
      </c>
      <c r="L48" s="182" t="s">
        <v>415</v>
      </c>
      <c r="M48" s="183"/>
      <c r="N48" s="183"/>
      <c r="O48" s="183"/>
      <c r="P48" s="183"/>
      <c r="Q48" s="183"/>
      <c r="R48" s="183"/>
      <c r="S48" s="183"/>
      <c r="T48" s="183"/>
      <c r="U48" s="184"/>
      <c r="V48" s="6" t="s">
        <v>521</v>
      </c>
    </row>
    <row r="49" spans="2:26" ht="12.75" customHeight="1" thickBot="1">
      <c r="B49" s="100" t="s">
        <v>476</v>
      </c>
      <c r="C49" s="100" t="s">
        <v>295</v>
      </c>
      <c r="D49" s="21"/>
      <c r="H49" s="444"/>
      <c r="I49" s="139" t="str">
        <f t="shared" si="9"/>
        <v>GAS</v>
      </c>
      <c r="J49" s="156" t="str">
        <f t="shared" si="9"/>
        <v>Gas</v>
      </c>
      <c r="K49" s="157">
        <v>1</v>
      </c>
      <c r="L49" s="186" t="s">
        <v>290</v>
      </c>
      <c r="M49" s="187" t="s">
        <v>415</v>
      </c>
      <c r="N49" s="187"/>
      <c r="O49" s="187"/>
      <c r="P49" s="187"/>
      <c r="Q49" s="187"/>
      <c r="R49" s="187"/>
      <c r="S49" s="187"/>
      <c r="T49" s="187"/>
      <c r="U49" s="188"/>
      <c r="V49" s="6"/>
    </row>
    <row r="50" spans="2:26" ht="12.75" customHeight="1">
      <c r="B50" s="100" t="s">
        <v>477</v>
      </c>
      <c r="C50" s="100" t="s">
        <v>441</v>
      </c>
      <c r="D50" s="21"/>
      <c r="H50" s="439" t="s">
        <v>426</v>
      </c>
      <c r="I50" s="170" t="str">
        <f t="shared" si="9"/>
        <v>GWA</v>
      </c>
      <c r="J50" s="105" t="str">
        <f t="shared" si="9"/>
        <v>GasWaste</v>
      </c>
      <c r="K50" s="181">
        <v>1</v>
      </c>
      <c r="L50" s="189" t="s">
        <v>393</v>
      </c>
      <c r="M50" s="190" t="s">
        <v>295</v>
      </c>
      <c r="N50" s="190"/>
      <c r="O50" s="190"/>
      <c r="P50" s="190"/>
      <c r="Q50" s="190"/>
      <c r="R50" s="190"/>
      <c r="S50" s="190"/>
      <c r="T50" s="190"/>
      <c r="U50" s="191"/>
    </row>
    <row r="51" spans="2:26" ht="12.75" customHeight="1">
      <c r="B51" s="100"/>
      <c r="C51" s="100"/>
      <c r="D51" s="21"/>
      <c r="H51" s="440"/>
      <c r="I51" s="175" t="str">
        <f t="shared" si="9"/>
        <v>WAS</v>
      </c>
      <c r="J51" s="122" t="str">
        <f t="shared" si="9"/>
        <v>WasteStraw</v>
      </c>
      <c r="K51" s="185">
        <v>1</v>
      </c>
      <c r="L51" s="182" t="s">
        <v>295</v>
      </c>
      <c r="M51" s="183" t="s">
        <v>294</v>
      </c>
      <c r="N51" s="183"/>
      <c r="O51" s="183"/>
      <c r="P51" s="183"/>
      <c r="Q51" s="183"/>
      <c r="R51" s="183"/>
      <c r="S51" s="183"/>
      <c r="T51" s="183"/>
      <c r="U51" s="184"/>
    </row>
    <row r="52" spans="2:26" ht="12.75" customHeight="1">
      <c r="B52" s="100" t="s">
        <v>478</v>
      </c>
      <c r="C52" s="100" t="s">
        <v>435</v>
      </c>
      <c r="D52" s="21"/>
      <c r="H52" s="440"/>
      <c r="I52" s="175" t="str">
        <f t="shared" si="9"/>
        <v>COS</v>
      </c>
      <c r="J52" s="122" t="str">
        <f t="shared" si="9"/>
        <v>CoalStraw</v>
      </c>
      <c r="K52" s="185">
        <v>1</v>
      </c>
      <c r="L52" s="182" t="s">
        <v>287</v>
      </c>
      <c r="M52" s="183" t="s">
        <v>294</v>
      </c>
      <c r="N52" s="183"/>
      <c r="O52" s="183"/>
      <c r="P52" s="183"/>
      <c r="Q52" s="183"/>
      <c r="R52" s="183"/>
      <c r="S52" s="183"/>
      <c r="T52" s="183"/>
      <c r="U52" s="184"/>
    </row>
    <row r="53" spans="2:26" ht="12.75" customHeight="1">
      <c r="B53" s="100" t="s">
        <v>479</v>
      </c>
      <c r="C53" s="100" t="s">
        <v>453</v>
      </c>
      <c r="D53" s="21"/>
      <c r="H53" s="440"/>
      <c r="I53" s="175" t="str">
        <f t="shared" si="9"/>
        <v>COW</v>
      </c>
      <c r="J53" s="122" t="str">
        <f t="shared" si="9"/>
        <v>CoalWood</v>
      </c>
      <c r="K53" s="185">
        <v>1</v>
      </c>
      <c r="L53" s="182" t="s">
        <v>287</v>
      </c>
      <c r="M53" s="183" t="s">
        <v>292</v>
      </c>
      <c r="N53" s="183" t="s">
        <v>293</v>
      </c>
      <c r="O53" s="183"/>
      <c r="P53" s="183"/>
      <c r="Q53" s="183"/>
      <c r="R53" s="183"/>
      <c r="S53" s="183"/>
      <c r="T53" s="183"/>
      <c r="U53" s="184"/>
    </row>
    <row r="54" spans="2:26" ht="12.75" customHeight="1">
      <c r="B54" s="100"/>
      <c r="C54" s="100"/>
      <c r="D54" s="21"/>
      <c r="H54" s="440"/>
      <c r="I54" s="175" t="str">
        <f t="shared" si="9"/>
        <v>WOG</v>
      </c>
      <c r="J54" s="122" t="str">
        <f t="shared" si="9"/>
        <v>WoodGas</v>
      </c>
      <c r="K54" s="185">
        <v>1</v>
      </c>
      <c r="L54" s="182" t="s">
        <v>292</v>
      </c>
      <c r="M54" s="183" t="s">
        <v>293</v>
      </c>
      <c r="N54" s="192" t="s">
        <v>393</v>
      </c>
      <c r="O54" s="183" t="s">
        <v>291</v>
      </c>
      <c r="P54" s="183"/>
      <c r="Q54" s="183"/>
      <c r="R54" s="183"/>
      <c r="S54" s="183"/>
      <c r="T54" s="183"/>
      <c r="U54" s="184"/>
    </row>
    <row r="55" spans="2:26" ht="12.75" customHeight="1">
      <c r="B55" s="100" t="s">
        <v>480</v>
      </c>
      <c r="C55" s="100" t="s">
        <v>295</v>
      </c>
      <c r="D55" s="21"/>
      <c r="H55" s="440"/>
      <c r="I55" s="175" t="str">
        <f t="shared" si="9"/>
        <v>WOO</v>
      </c>
      <c r="J55" s="122" t="str">
        <f t="shared" si="9"/>
        <v>Wood</v>
      </c>
      <c r="K55" s="185">
        <v>1</v>
      </c>
      <c r="L55" s="182" t="s">
        <v>292</v>
      </c>
      <c r="M55" s="183" t="s">
        <v>293</v>
      </c>
      <c r="N55" s="183"/>
      <c r="O55" s="183"/>
      <c r="P55" s="183"/>
      <c r="Q55" s="183"/>
      <c r="R55" s="183"/>
      <c r="S55" s="183"/>
      <c r="T55" s="183"/>
      <c r="U55" s="184"/>
      <c r="V55" s="193" t="s">
        <v>481</v>
      </c>
      <c r="W55" s="194"/>
      <c r="X55" s="194"/>
      <c r="Y55" s="194"/>
      <c r="Z55" s="194"/>
    </row>
    <row r="56" spans="2:26" ht="12.75" customHeight="1">
      <c r="B56" s="100" t="s">
        <v>482</v>
      </c>
      <c r="C56" s="100" t="s">
        <v>295</v>
      </c>
      <c r="D56" s="21"/>
      <c r="H56" s="440"/>
      <c r="I56" s="175" t="str">
        <f t="shared" si="9"/>
        <v>WOW</v>
      </c>
      <c r="J56" s="122" t="str">
        <f t="shared" si="9"/>
        <v>WoodWaste</v>
      </c>
      <c r="K56" s="185">
        <v>1</v>
      </c>
      <c r="L56" s="182" t="s">
        <v>292</v>
      </c>
      <c r="M56" s="183" t="s">
        <v>293</v>
      </c>
      <c r="N56" s="183" t="s">
        <v>295</v>
      </c>
      <c r="O56" s="183"/>
      <c r="P56" s="183"/>
      <c r="Q56" s="183"/>
      <c r="R56" s="183"/>
      <c r="S56" s="183"/>
      <c r="T56" s="183"/>
      <c r="U56" s="184"/>
    </row>
    <row r="57" spans="2:26" ht="12.75" customHeight="1">
      <c r="B57" s="100"/>
      <c r="C57" s="100"/>
      <c r="D57" s="21"/>
      <c r="H57" s="440"/>
      <c r="I57" s="175" t="str">
        <f t="shared" si="9"/>
        <v>WOS</v>
      </c>
      <c r="J57" s="122" t="str">
        <f t="shared" si="9"/>
        <v>WoodStraw</v>
      </c>
      <c r="K57" s="185">
        <v>1</v>
      </c>
      <c r="L57" s="182" t="s">
        <v>292</v>
      </c>
      <c r="M57" s="183" t="s">
        <v>293</v>
      </c>
      <c r="N57" s="183" t="s">
        <v>294</v>
      </c>
      <c r="O57" s="183"/>
      <c r="P57" s="183"/>
      <c r="Q57" s="183"/>
      <c r="R57" s="183"/>
      <c r="S57" s="183"/>
      <c r="T57" s="183"/>
      <c r="U57" s="184"/>
    </row>
    <row r="58" spans="2:26" ht="12.75" customHeight="1">
      <c r="B58" s="100" t="s">
        <v>483</v>
      </c>
      <c r="C58" s="100" t="s">
        <v>288</v>
      </c>
      <c r="D58" s="21"/>
      <c r="H58" s="440"/>
      <c r="I58" s="175" t="str">
        <f t="shared" si="9"/>
        <v>FL1</v>
      </c>
      <c r="J58" s="122" t="str">
        <f t="shared" si="9"/>
        <v>Flex1</v>
      </c>
      <c r="K58" s="185">
        <v>1</v>
      </c>
      <c r="L58" s="182" t="s">
        <v>295</v>
      </c>
      <c r="M58" s="183" t="s">
        <v>294</v>
      </c>
      <c r="N58" s="183" t="s">
        <v>293</v>
      </c>
      <c r="O58" s="192" t="s">
        <v>393</v>
      </c>
      <c r="P58" s="183" t="s">
        <v>291</v>
      </c>
      <c r="Q58" s="183"/>
      <c r="R58" s="183"/>
      <c r="S58" s="183"/>
      <c r="T58" s="183"/>
      <c r="U58" s="184"/>
    </row>
    <row r="59" spans="2:26" ht="12.75" customHeight="1">
      <c r="B59" s="100" t="s">
        <v>484</v>
      </c>
      <c r="C59" s="100" t="s">
        <v>288</v>
      </c>
      <c r="D59" s="21"/>
      <c r="H59" s="440"/>
      <c r="I59" s="195" t="str">
        <f t="shared" si="9"/>
        <v>FL2</v>
      </c>
      <c r="J59" s="158" t="str">
        <f t="shared" si="9"/>
        <v>Flex2</v>
      </c>
      <c r="K59" s="196">
        <v>1</v>
      </c>
      <c r="L59" s="197" t="s">
        <v>292</v>
      </c>
      <c r="M59" s="198" t="s">
        <v>294</v>
      </c>
      <c r="N59" s="199" t="s">
        <v>393</v>
      </c>
      <c r="O59" s="198" t="s">
        <v>291</v>
      </c>
      <c r="P59" s="198"/>
      <c r="Q59" s="198"/>
      <c r="R59" s="198"/>
      <c r="S59" s="198"/>
      <c r="T59" s="198"/>
      <c r="U59" s="200"/>
    </row>
    <row r="60" spans="2:26" ht="12.75" customHeight="1">
      <c r="B60" s="100" t="s">
        <v>485</v>
      </c>
      <c r="C60" s="100" t="s">
        <v>288</v>
      </c>
      <c r="D60" s="21"/>
      <c r="H60" s="440"/>
      <c r="I60" s="175" t="str">
        <f t="shared" si="9"/>
        <v>ADS</v>
      </c>
      <c r="J60" s="122" t="str">
        <f t="shared" si="9"/>
        <v>DSL &amp; DSB</v>
      </c>
      <c r="K60" s="185">
        <v>1</v>
      </c>
      <c r="L60" s="182" t="s">
        <v>289</v>
      </c>
      <c r="M60" s="192" t="s">
        <v>417</v>
      </c>
      <c r="N60" s="183"/>
      <c r="O60" s="183"/>
      <c r="P60" s="183"/>
      <c r="Q60" s="183"/>
      <c r="R60" s="183"/>
      <c r="S60" s="183"/>
      <c r="T60" s="183"/>
      <c r="U60" s="184"/>
    </row>
    <row r="61" spans="2:26" ht="12.75" customHeight="1" thickBot="1">
      <c r="B61" s="100"/>
      <c r="C61" s="100"/>
      <c r="D61" s="21"/>
      <c r="H61" s="441"/>
      <c r="I61" s="139" t="str">
        <f t="shared" si="9"/>
        <v>ANG</v>
      </c>
      <c r="J61" s="156" t="str">
        <f t="shared" si="9"/>
        <v>NGA &amp; SNG</v>
      </c>
      <c r="K61" s="157">
        <v>1</v>
      </c>
      <c r="L61" s="186" t="s">
        <v>290</v>
      </c>
      <c r="M61" s="201" t="s">
        <v>415</v>
      </c>
      <c r="N61" s="187"/>
      <c r="O61" s="187"/>
      <c r="P61" s="187"/>
      <c r="Q61" s="187"/>
      <c r="R61" s="187"/>
      <c r="S61" s="187"/>
      <c r="T61" s="187"/>
      <c r="U61" s="188"/>
    </row>
    <row r="62" spans="2:26" ht="12.75" customHeight="1">
      <c r="B62" s="100" t="s">
        <v>486</v>
      </c>
      <c r="C62" s="100" t="s">
        <v>389</v>
      </c>
      <c r="D62" s="21"/>
    </row>
    <row r="63" spans="2:26" ht="12.75" customHeight="1" thickBot="1">
      <c r="B63" s="100" t="s">
        <v>487</v>
      </c>
      <c r="C63" s="100" t="s">
        <v>287</v>
      </c>
      <c r="D63" s="21"/>
    </row>
    <row r="64" spans="2:26" ht="12.75" customHeight="1">
      <c r="B64" s="100"/>
      <c r="C64" s="100"/>
      <c r="D64" s="21"/>
      <c r="H64" s="162" t="s">
        <v>488</v>
      </c>
      <c r="L64" s="164" t="s">
        <v>14</v>
      </c>
      <c r="M64" s="165"/>
      <c r="N64" s="165"/>
      <c r="O64" s="165"/>
      <c r="P64" s="165"/>
      <c r="Q64" s="165"/>
      <c r="R64" s="165"/>
      <c r="S64" s="165"/>
      <c r="T64" s="165"/>
      <c r="U64" s="166"/>
      <c r="V64" s="21"/>
    </row>
    <row r="65" spans="2:33" ht="12.75" customHeight="1" thickBot="1">
      <c r="B65" s="100" t="s">
        <v>489</v>
      </c>
      <c r="C65" s="100" t="s">
        <v>441</v>
      </c>
      <c r="D65" s="21"/>
      <c r="L65" s="94" t="s">
        <v>376</v>
      </c>
      <c r="M65" s="93" t="s">
        <v>377</v>
      </c>
      <c r="N65" s="93" t="s">
        <v>378</v>
      </c>
      <c r="O65" s="93" t="s">
        <v>462</v>
      </c>
      <c r="P65" s="93" t="s">
        <v>463</v>
      </c>
      <c r="Q65" s="93" t="s">
        <v>464</v>
      </c>
      <c r="R65" s="93" t="s">
        <v>465</v>
      </c>
      <c r="S65" s="93" t="s">
        <v>466</v>
      </c>
      <c r="T65" s="93" t="s">
        <v>467</v>
      </c>
      <c r="U65" s="95" t="s">
        <v>468</v>
      </c>
    </row>
    <row r="66" spans="2:33" ht="12.75" customHeight="1">
      <c r="B66" s="100" t="s">
        <v>490</v>
      </c>
      <c r="C66" s="100" t="s">
        <v>292</v>
      </c>
      <c r="D66" s="21"/>
      <c r="H66" s="442" t="s">
        <v>470</v>
      </c>
      <c r="I66" s="170" t="str">
        <f t="shared" ref="I66:J80" si="10">+I47</f>
        <v>DSB</v>
      </c>
      <c r="J66" s="105" t="str">
        <f t="shared" si="10"/>
        <v>BioDiesel</v>
      </c>
      <c r="K66" s="105"/>
      <c r="L66" s="202"/>
      <c r="M66" s="203">
        <v>0</v>
      </c>
      <c r="N66" s="203"/>
      <c r="O66" s="203"/>
      <c r="P66" s="203"/>
      <c r="Q66" s="203"/>
      <c r="R66" s="203"/>
      <c r="S66" s="203"/>
      <c r="T66" s="203"/>
      <c r="U66" s="204"/>
    </row>
    <row r="67" spans="2:33" ht="12.75" customHeight="1">
      <c r="B67" s="100" t="s">
        <v>491</v>
      </c>
      <c r="C67" s="100" t="s">
        <v>442</v>
      </c>
      <c r="D67" s="21"/>
      <c r="H67" s="443"/>
      <c r="I67" s="175" t="str">
        <f t="shared" si="10"/>
        <v>SNG</v>
      </c>
      <c r="J67" s="122" t="str">
        <f t="shared" si="10"/>
        <v>Synt.Nat.Gas</v>
      </c>
      <c r="K67" s="122"/>
      <c r="L67" s="202"/>
      <c r="M67" s="203">
        <v>0</v>
      </c>
      <c r="N67" s="203"/>
      <c r="O67" s="203"/>
      <c r="P67" s="203"/>
      <c r="Q67" s="203"/>
      <c r="R67" s="203"/>
      <c r="S67" s="203"/>
      <c r="T67" s="203"/>
      <c r="U67" s="204"/>
    </row>
    <row r="68" spans="2:33" ht="12.75" customHeight="1" thickBot="1">
      <c r="B68" s="100" t="s">
        <v>492</v>
      </c>
      <c r="C68" s="100" t="s">
        <v>425</v>
      </c>
      <c r="D68" s="21"/>
      <c r="H68" s="444"/>
      <c r="I68" s="139" t="str">
        <f t="shared" si="10"/>
        <v>GAS</v>
      </c>
      <c r="J68" s="156" t="str">
        <f t="shared" si="10"/>
        <v>Gas</v>
      </c>
      <c r="K68" s="156"/>
      <c r="L68" s="205"/>
      <c r="M68" s="206">
        <v>0</v>
      </c>
      <c r="N68" s="206">
        <v>0</v>
      </c>
      <c r="O68" s="206"/>
      <c r="P68" s="206"/>
      <c r="Q68" s="206"/>
      <c r="R68" s="206"/>
      <c r="S68" s="206"/>
      <c r="T68" s="206"/>
      <c r="U68" s="207"/>
    </row>
    <row r="69" spans="2:33" ht="12.75" customHeight="1">
      <c r="B69" s="100" t="s">
        <v>493</v>
      </c>
      <c r="C69" s="100" t="s">
        <v>435</v>
      </c>
      <c r="D69" s="21"/>
      <c r="H69" s="439" t="s">
        <v>426</v>
      </c>
      <c r="I69" s="170" t="str">
        <f t="shared" si="10"/>
        <v>GWA</v>
      </c>
      <c r="J69" s="105" t="str">
        <f t="shared" si="10"/>
        <v>GasWaste</v>
      </c>
      <c r="K69" s="108"/>
      <c r="L69" s="208">
        <v>0.35</v>
      </c>
      <c r="M69" s="209">
        <v>0.75</v>
      </c>
      <c r="N69" s="209"/>
      <c r="O69" s="209"/>
      <c r="P69" s="209"/>
      <c r="Q69" s="209"/>
      <c r="R69" s="209"/>
      <c r="S69" s="209"/>
      <c r="T69" s="209"/>
      <c r="U69" s="210"/>
    </row>
    <row r="70" spans="2:33" ht="12.75" customHeight="1">
      <c r="B70" s="100" t="s">
        <v>494</v>
      </c>
      <c r="C70" s="100" t="s">
        <v>389</v>
      </c>
      <c r="H70" s="440"/>
      <c r="I70" s="175" t="str">
        <f t="shared" si="10"/>
        <v>WAS</v>
      </c>
      <c r="J70" s="122" t="str">
        <f t="shared" si="10"/>
        <v>WasteStraw</v>
      </c>
      <c r="K70" s="125"/>
      <c r="L70" s="202">
        <v>0.6</v>
      </c>
      <c r="M70" s="203">
        <v>0.45</v>
      </c>
      <c r="N70" s="203"/>
      <c r="O70" s="203"/>
      <c r="P70" s="203"/>
      <c r="Q70" s="203"/>
      <c r="R70" s="203"/>
      <c r="S70" s="203"/>
      <c r="T70" s="203"/>
      <c r="U70" s="204"/>
      <c r="AF70" s="21"/>
      <c r="AG70" s="21"/>
    </row>
    <row r="71" spans="2:33" ht="12.75" customHeight="1">
      <c r="B71" s="100" t="s">
        <v>495</v>
      </c>
      <c r="C71" s="100" t="s">
        <v>442</v>
      </c>
      <c r="H71" s="440"/>
      <c r="I71" s="175" t="str">
        <f t="shared" si="10"/>
        <v>COS</v>
      </c>
      <c r="J71" s="122" t="str">
        <f t="shared" si="10"/>
        <v>CoalStraw</v>
      </c>
      <c r="K71" s="125"/>
      <c r="L71" s="202">
        <v>0.9</v>
      </c>
      <c r="M71" s="203">
        <v>0.15</v>
      </c>
      <c r="N71" s="203"/>
      <c r="O71" s="203"/>
      <c r="P71" s="203"/>
      <c r="Q71" s="203"/>
      <c r="R71" s="203"/>
      <c r="S71" s="203"/>
      <c r="T71" s="203"/>
      <c r="U71" s="204"/>
      <c r="AF71" s="21"/>
      <c r="AG71" s="21"/>
    </row>
    <row r="72" spans="2:33" ht="12.75" customHeight="1">
      <c r="B72" s="100" t="s">
        <v>496</v>
      </c>
      <c r="C72" s="100" t="s">
        <v>389</v>
      </c>
      <c r="H72" s="440"/>
      <c r="I72" s="175" t="str">
        <f t="shared" si="10"/>
        <v>COW</v>
      </c>
      <c r="J72" s="122" t="str">
        <f t="shared" si="10"/>
        <v>CoalWood</v>
      </c>
      <c r="K72" s="125"/>
      <c r="L72" s="202">
        <v>0.85</v>
      </c>
      <c r="M72" s="203">
        <v>0.2</v>
      </c>
      <c r="N72" s="203">
        <v>0.2</v>
      </c>
      <c r="O72" s="203"/>
      <c r="P72" s="203"/>
      <c r="Q72" s="203"/>
      <c r="R72" s="203"/>
      <c r="S72" s="203"/>
      <c r="T72" s="203"/>
      <c r="U72" s="204"/>
      <c r="AF72" s="21"/>
      <c r="AG72" s="21"/>
    </row>
    <row r="73" spans="2:33" ht="12.75" customHeight="1">
      <c r="B73" s="100" t="s">
        <v>497</v>
      </c>
      <c r="C73" s="100" t="s">
        <v>293</v>
      </c>
      <c r="H73" s="440"/>
      <c r="I73" s="175" t="str">
        <f t="shared" si="10"/>
        <v>WOG</v>
      </c>
      <c r="J73" s="122" t="str">
        <f t="shared" si="10"/>
        <v>WoodGas</v>
      </c>
      <c r="K73" s="125"/>
      <c r="L73" s="202">
        <v>0.65</v>
      </c>
      <c r="M73" s="203">
        <v>0.65</v>
      </c>
      <c r="N73" s="203">
        <v>0.1</v>
      </c>
      <c r="O73" s="203">
        <v>0.1</v>
      </c>
      <c r="P73" s="203"/>
      <c r="Q73" s="203"/>
      <c r="R73" s="203"/>
      <c r="S73" s="203"/>
      <c r="T73" s="203"/>
      <c r="U73" s="204"/>
      <c r="AF73" s="21"/>
      <c r="AG73" s="21"/>
    </row>
    <row r="74" spans="2:33" ht="12.75" customHeight="1">
      <c r="B74" s="100"/>
      <c r="C74" s="100"/>
      <c r="H74" s="440"/>
      <c r="I74" s="175" t="str">
        <f t="shared" si="10"/>
        <v>WOO</v>
      </c>
      <c r="J74" s="122" t="str">
        <f t="shared" si="10"/>
        <v>Wood</v>
      </c>
      <c r="K74" s="125"/>
      <c r="L74" s="202">
        <v>0.15</v>
      </c>
      <c r="M74" s="203">
        <v>0.85</v>
      </c>
      <c r="N74" s="203"/>
      <c r="O74" s="203"/>
      <c r="P74" s="203"/>
      <c r="Q74" s="203"/>
      <c r="R74" s="203"/>
      <c r="S74" s="203"/>
      <c r="T74" s="203"/>
      <c r="U74" s="204"/>
      <c r="AF74" s="21"/>
      <c r="AG74" s="21"/>
    </row>
    <row r="75" spans="2:33" ht="12.75" customHeight="1">
      <c r="B75" s="100" t="s">
        <v>498</v>
      </c>
      <c r="C75" s="100" t="s">
        <v>442</v>
      </c>
      <c r="H75" s="440"/>
      <c r="I75" s="175" t="str">
        <f t="shared" si="10"/>
        <v>WOW</v>
      </c>
      <c r="J75" s="122" t="str">
        <f t="shared" si="10"/>
        <v>WoodWaste</v>
      </c>
      <c r="K75" s="125"/>
      <c r="L75" s="202">
        <v>0</v>
      </c>
      <c r="M75" s="203">
        <v>0.1</v>
      </c>
      <c r="N75" s="203">
        <v>0.9</v>
      </c>
      <c r="O75" s="203"/>
      <c r="P75" s="203"/>
      <c r="Q75" s="203"/>
      <c r="R75" s="203"/>
      <c r="S75" s="203"/>
      <c r="T75" s="203"/>
      <c r="U75" s="204"/>
      <c r="AF75" s="21"/>
      <c r="AG75" s="21"/>
    </row>
    <row r="76" spans="2:33" ht="12.75" customHeight="1">
      <c r="B76" s="100" t="s">
        <v>499</v>
      </c>
      <c r="C76" s="100" t="s">
        <v>435</v>
      </c>
      <c r="H76" s="440"/>
      <c r="I76" s="175" t="str">
        <f t="shared" si="10"/>
        <v>WOS</v>
      </c>
      <c r="J76" s="122" t="str">
        <f t="shared" si="10"/>
        <v>WoodStraw</v>
      </c>
      <c r="K76" s="125"/>
      <c r="L76" s="202">
        <v>0.1</v>
      </c>
      <c r="M76" s="203">
        <v>0.5</v>
      </c>
      <c r="N76" s="203">
        <v>0.4</v>
      </c>
      <c r="O76" s="203"/>
      <c r="P76" s="203"/>
      <c r="Q76" s="203"/>
      <c r="R76" s="203"/>
      <c r="S76" s="203"/>
      <c r="T76" s="203"/>
      <c r="U76" s="204"/>
      <c r="AF76" s="21"/>
      <c r="AG76" s="21"/>
    </row>
    <row r="77" spans="2:33" ht="12.75" customHeight="1">
      <c r="B77" s="100" t="s">
        <v>500</v>
      </c>
      <c r="C77" s="100" t="s">
        <v>435</v>
      </c>
      <c r="H77" s="440"/>
      <c r="I77" s="175" t="str">
        <f t="shared" si="10"/>
        <v>FL1</v>
      </c>
      <c r="J77" s="122" t="str">
        <f t="shared" si="10"/>
        <v>Flex1</v>
      </c>
      <c r="K77" s="125"/>
      <c r="L77" s="202">
        <v>0.7</v>
      </c>
      <c r="M77" s="203">
        <v>0.15</v>
      </c>
      <c r="N77" s="203">
        <v>0.1</v>
      </c>
      <c r="O77" s="203">
        <v>0</v>
      </c>
      <c r="P77" s="203">
        <v>0.05</v>
      </c>
      <c r="Q77" s="203"/>
      <c r="R77" s="203"/>
      <c r="S77" s="203"/>
      <c r="T77" s="203"/>
      <c r="U77" s="204"/>
      <c r="AF77" s="21"/>
      <c r="AG77" s="21"/>
    </row>
    <row r="78" spans="2:33" ht="12.75" customHeight="1">
      <c r="B78" s="100" t="s">
        <v>501</v>
      </c>
      <c r="C78" s="100" t="s">
        <v>435</v>
      </c>
      <c r="H78" s="440"/>
      <c r="I78" s="195" t="str">
        <f t="shared" si="10"/>
        <v>FL2</v>
      </c>
      <c r="J78" s="158" t="str">
        <f t="shared" si="10"/>
        <v>Flex2</v>
      </c>
      <c r="K78" s="211"/>
      <c r="L78" s="212">
        <v>0.45</v>
      </c>
      <c r="M78" s="213">
        <v>0.1</v>
      </c>
      <c r="N78" s="213">
        <v>0.5</v>
      </c>
      <c r="O78" s="213"/>
      <c r="P78" s="213"/>
      <c r="Q78" s="213"/>
      <c r="R78" s="213"/>
      <c r="S78" s="213"/>
      <c r="T78" s="213"/>
      <c r="U78" s="214"/>
      <c r="AF78" s="21"/>
      <c r="AG78" s="21"/>
    </row>
    <row r="79" spans="2:33" ht="12.75" customHeight="1">
      <c r="B79" s="100" t="s">
        <v>502</v>
      </c>
      <c r="C79" s="100" t="s">
        <v>425</v>
      </c>
      <c r="H79" s="440"/>
      <c r="I79" s="175" t="str">
        <f t="shared" si="10"/>
        <v>ADS</v>
      </c>
      <c r="J79" s="122" t="str">
        <f t="shared" si="10"/>
        <v>DSL &amp; DSB</v>
      </c>
      <c r="K79" s="125"/>
      <c r="L79" s="202">
        <v>0.95</v>
      </c>
      <c r="M79" s="203">
        <v>0.1</v>
      </c>
      <c r="N79" s="203"/>
      <c r="O79" s="203"/>
      <c r="P79" s="203"/>
      <c r="Q79" s="203"/>
      <c r="R79" s="203"/>
      <c r="S79" s="203"/>
      <c r="T79" s="203"/>
      <c r="U79" s="204"/>
      <c r="AD79" s="21"/>
      <c r="AE79" s="21"/>
      <c r="AF79" s="21"/>
      <c r="AG79" s="21"/>
    </row>
    <row r="80" spans="2:33" ht="12.75" customHeight="1" thickBot="1">
      <c r="B80" s="100" t="s">
        <v>503</v>
      </c>
      <c r="C80" s="100" t="s">
        <v>449</v>
      </c>
      <c r="D80" s="215"/>
      <c r="H80" s="441"/>
      <c r="I80" s="139" t="str">
        <f t="shared" si="10"/>
        <v>ANG</v>
      </c>
      <c r="J80" s="156" t="str">
        <f t="shared" si="10"/>
        <v>NGA &amp; SNG</v>
      </c>
      <c r="K80" s="142"/>
      <c r="L80" s="205">
        <v>1</v>
      </c>
      <c r="M80" s="206">
        <v>0</v>
      </c>
      <c r="N80" s="206">
        <v>0</v>
      </c>
      <c r="O80" s="206"/>
      <c r="P80" s="206"/>
      <c r="Q80" s="206"/>
      <c r="R80" s="206"/>
      <c r="S80" s="206"/>
      <c r="T80" s="206"/>
      <c r="U80" s="207"/>
      <c r="AD80" s="21"/>
      <c r="AE80" s="21"/>
      <c r="AF80" s="21"/>
      <c r="AG80" s="21"/>
    </row>
    <row r="81" spans="2:33" ht="12.75" customHeight="1">
      <c r="B81" s="100" t="s">
        <v>504</v>
      </c>
      <c r="C81" s="100" t="s">
        <v>435</v>
      </c>
      <c r="D81" s="215"/>
      <c r="K81" s="216"/>
      <c r="AD81" s="21"/>
      <c r="AE81" s="21"/>
      <c r="AF81" s="21"/>
      <c r="AG81" s="21"/>
    </row>
    <row r="82" spans="2:33" ht="12.75" customHeight="1" thickBot="1">
      <c r="B82" s="100"/>
      <c r="C82" s="100"/>
      <c r="D82"/>
      <c r="AD82" s="21"/>
      <c r="AE82" s="21"/>
      <c r="AF82" s="21"/>
      <c r="AG82" s="21"/>
    </row>
    <row r="83" spans="2:33" ht="12.75" customHeight="1">
      <c r="B83" s="100" t="s">
        <v>505</v>
      </c>
      <c r="C83" s="100" t="s">
        <v>435</v>
      </c>
      <c r="H83" s="162" t="s">
        <v>506</v>
      </c>
      <c r="K83" s="216"/>
      <c r="L83" s="164" t="s">
        <v>15</v>
      </c>
      <c r="M83" s="165"/>
      <c r="N83" s="165"/>
      <c r="O83" s="165"/>
      <c r="P83" s="165"/>
      <c r="Q83" s="165"/>
      <c r="R83" s="165"/>
      <c r="S83" s="165"/>
      <c r="T83" s="165"/>
      <c r="U83" s="166"/>
      <c r="V83" s="21"/>
      <c r="W83" s="162" t="s">
        <v>507</v>
      </c>
      <c r="AD83" s="21"/>
      <c r="AE83" s="21"/>
      <c r="AF83" s="21"/>
    </row>
    <row r="84" spans="2:33" ht="12.75" customHeight="1" thickBot="1">
      <c r="B84" s="100" t="s">
        <v>508</v>
      </c>
      <c r="C84" s="100" t="s">
        <v>411</v>
      </c>
      <c r="K84" s="216"/>
      <c r="L84" s="94" t="s">
        <v>376</v>
      </c>
      <c r="M84" s="93" t="s">
        <v>377</v>
      </c>
      <c r="N84" s="93" t="s">
        <v>378</v>
      </c>
      <c r="O84" s="93" t="s">
        <v>462</v>
      </c>
      <c r="P84" s="93" t="s">
        <v>463</v>
      </c>
      <c r="Q84" s="93" t="s">
        <v>464</v>
      </c>
      <c r="R84" s="93" t="s">
        <v>465</v>
      </c>
      <c r="S84" s="93" t="s">
        <v>466</v>
      </c>
      <c r="T84" s="93" t="s">
        <v>467</v>
      </c>
      <c r="U84" s="95" t="s">
        <v>468</v>
      </c>
      <c r="AD84" s="21"/>
      <c r="AE84" s="21"/>
      <c r="AF84" s="21"/>
    </row>
    <row r="85" spans="2:33" ht="12.75" customHeight="1">
      <c r="B85" s="100" t="s">
        <v>509</v>
      </c>
      <c r="C85" s="100" t="s">
        <v>411</v>
      </c>
      <c r="H85" s="442" t="s">
        <v>470</v>
      </c>
      <c r="I85" s="170" t="str">
        <f t="shared" ref="I85:J99" si="11">+I66</f>
        <v>DSB</v>
      </c>
      <c r="J85" s="105" t="str">
        <f t="shared" si="11"/>
        <v>BioDiesel</v>
      </c>
      <c r="K85" s="105"/>
      <c r="L85" s="202"/>
      <c r="M85" s="203">
        <v>0</v>
      </c>
      <c r="N85" s="203"/>
      <c r="O85" s="203"/>
      <c r="P85" s="203"/>
      <c r="Q85" s="203"/>
      <c r="R85" s="203"/>
      <c r="S85" s="203"/>
      <c r="T85" s="203"/>
      <c r="U85" s="204"/>
      <c r="W85" s="217">
        <f t="shared" ref="W85:AF99" si="12">+L85-L66</f>
        <v>0</v>
      </c>
      <c r="X85" s="218">
        <f t="shared" si="12"/>
        <v>0</v>
      </c>
      <c r="Y85" s="218">
        <f t="shared" si="12"/>
        <v>0</v>
      </c>
      <c r="Z85" s="218">
        <f t="shared" si="12"/>
        <v>0</v>
      </c>
      <c r="AA85" s="218">
        <f t="shared" si="12"/>
        <v>0</v>
      </c>
      <c r="AB85" s="218">
        <f t="shared" si="12"/>
        <v>0</v>
      </c>
      <c r="AC85" s="218">
        <f t="shared" si="12"/>
        <v>0</v>
      </c>
      <c r="AD85" s="218">
        <f t="shared" si="12"/>
        <v>0</v>
      </c>
      <c r="AE85" s="218">
        <f t="shared" si="12"/>
        <v>0</v>
      </c>
      <c r="AF85" s="219">
        <f t="shared" si="12"/>
        <v>0</v>
      </c>
    </row>
    <row r="86" spans="2:33" ht="12.75" customHeight="1">
      <c r="B86" s="100" t="s">
        <v>510</v>
      </c>
      <c r="C86" s="100" t="s">
        <v>449</v>
      </c>
      <c r="H86" s="443"/>
      <c r="I86" s="175" t="str">
        <f t="shared" si="11"/>
        <v>SNG</v>
      </c>
      <c r="J86" s="122" t="str">
        <f t="shared" si="11"/>
        <v>Synt.Nat.Gas</v>
      </c>
      <c r="K86" s="122"/>
      <c r="L86" s="202"/>
      <c r="M86" s="203">
        <v>0</v>
      </c>
      <c r="N86" s="203"/>
      <c r="O86" s="203"/>
      <c r="P86" s="203"/>
      <c r="Q86" s="203"/>
      <c r="R86" s="203"/>
      <c r="S86" s="203"/>
      <c r="T86" s="203"/>
      <c r="U86" s="204"/>
      <c r="W86" s="217">
        <f t="shared" si="12"/>
        <v>0</v>
      </c>
      <c r="X86" s="218">
        <f t="shared" si="12"/>
        <v>0</v>
      </c>
      <c r="Y86" s="218">
        <f t="shared" si="12"/>
        <v>0</v>
      </c>
      <c r="Z86" s="218">
        <f t="shared" si="12"/>
        <v>0</v>
      </c>
      <c r="AA86" s="218">
        <f t="shared" si="12"/>
        <v>0</v>
      </c>
      <c r="AB86" s="218">
        <f t="shared" si="12"/>
        <v>0</v>
      </c>
      <c r="AC86" s="218">
        <f t="shared" si="12"/>
        <v>0</v>
      </c>
      <c r="AD86" s="218">
        <f t="shared" si="12"/>
        <v>0</v>
      </c>
      <c r="AE86" s="218">
        <f t="shared" si="12"/>
        <v>0</v>
      </c>
      <c r="AF86" s="219">
        <f t="shared" si="12"/>
        <v>0</v>
      </c>
    </row>
    <row r="87" spans="2:33" ht="12.75" customHeight="1" thickBot="1">
      <c r="B87" s="100"/>
      <c r="C87" s="100"/>
      <c r="H87" s="444"/>
      <c r="I87" s="139" t="str">
        <f t="shared" si="11"/>
        <v>GAS</v>
      </c>
      <c r="J87" s="156" t="str">
        <f t="shared" si="11"/>
        <v>Gas</v>
      </c>
      <c r="K87" s="156"/>
      <c r="L87" s="205"/>
      <c r="M87" s="206">
        <v>0</v>
      </c>
      <c r="N87" s="206">
        <v>0</v>
      </c>
      <c r="O87" s="206"/>
      <c r="P87" s="206"/>
      <c r="Q87" s="206"/>
      <c r="R87" s="206"/>
      <c r="S87" s="206"/>
      <c r="T87" s="206"/>
      <c r="U87" s="207"/>
      <c r="W87" s="220">
        <f t="shared" si="12"/>
        <v>0</v>
      </c>
      <c r="X87" s="221">
        <f t="shared" si="12"/>
        <v>0</v>
      </c>
      <c r="Y87" s="221">
        <f t="shared" si="12"/>
        <v>0</v>
      </c>
      <c r="Z87" s="221">
        <f t="shared" si="12"/>
        <v>0</v>
      </c>
      <c r="AA87" s="221">
        <f t="shared" si="12"/>
        <v>0</v>
      </c>
      <c r="AB87" s="221">
        <f t="shared" si="12"/>
        <v>0</v>
      </c>
      <c r="AC87" s="221">
        <f t="shared" si="12"/>
        <v>0</v>
      </c>
      <c r="AD87" s="221">
        <f t="shared" si="12"/>
        <v>0</v>
      </c>
      <c r="AE87" s="221">
        <f t="shared" si="12"/>
        <v>0</v>
      </c>
      <c r="AF87" s="222">
        <f t="shared" si="12"/>
        <v>0</v>
      </c>
    </row>
    <row r="88" spans="2:33" ht="12.75" customHeight="1">
      <c r="B88" s="100"/>
      <c r="C88" s="100"/>
      <c r="H88" s="439" t="s">
        <v>426</v>
      </c>
      <c r="I88" s="170" t="str">
        <f t="shared" si="11"/>
        <v>GWA</v>
      </c>
      <c r="J88" s="105" t="str">
        <f t="shared" si="11"/>
        <v>GasWaste</v>
      </c>
      <c r="K88" s="108"/>
      <c r="L88" s="208">
        <v>0.35</v>
      </c>
      <c r="M88" s="209">
        <v>0.75</v>
      </c>
      <c r="N88" s="209"/>
      <c r="O88" s="209"/>
      <c r="P88" s="209"/>
      <c r="Q88" s="209"/>
      <c r="R88" s="209"/>
      <c r="S88" s="209"/>
      <c r="T88" s="209"/>
      <c r="U88" s="210"/>
      <c r="W88" s="223">
        <f t="shared" si="12"/>
        <v>0</v>
      </c>
      <c r="X88" s="224">
        <f t="shared" si="12"/>
        <v>0</v>
      </c>
      <c r="Y88" s="224">
        <f t="shared" si="12"/>
        <v>0</v>
      </c>
      <c r="Z88" s="224">
        <f t="shared" si="12"/>
        <v>0</v>
      </c>
      <c r="AA88" s="224">
        <f t="shared" si="12"/>
        <v>0</v>
      </c>
      <c r="AB88" s="224">
        <f t="shared" si="12"/>
        <v>0</v>
      </c>
      <c r="AC88" s="224">
        <f t="shared" si="12"/>
        <v>0</v>
      </c>
      <c r="AD88" s="224">
        <f t="shared" si="12"/>
        <v>0</v>
      </c>
      <c r="AE88" s="224">
        <f t="shared" si="12"/>
        <v>0</v>
      </c>
      <c r="AF88" s="225">
        <f t="shared" si="12"/>
        <v>0</v>
      </c>
    </row>
    <row r="89" spans="2:33" ht="12.75" customHeight="1">
      <c r="B89" s="100"/>
      <c r="C89" s="100"/>
      <c r="H89" s="440"/>
      <c r="I89" s="175" t="str">
        <f t="shared" si="11"/>
        <v>WAS</v>
      </c>
      <c r="J89" s="122" t="str">
        <f t="shared" si="11"/>
        <v>WasteStraw</v>
      </c>
      <c r="K89" s="125"/>
      <c r="L89" s="202">
        <v>0.6</v>
      </c>
      <c r="M89" s="203">
        <v>0.45</v>
      </c>
      <c r="N89" s="203"/>
      <c r="O89" s="203"/>
      <c r="P89" s="203"/>
      <c r="Q89" s="203"/>
      <c r="R89" s="203"/>
      <c r="S89" s="203"/>
      <c r="T89" s="203"/>
      <c r="U89" s="204"/>
      <c r="W89" s="217">
        <f t="shared" si="12"/>
        <v>0</v>
      </c>
      <c r="X89" s="218">
        <f t="shared" si="12"/>
        <v>0</v>
      </c>
      <c r="Y89" s="218">
        <f t="shared" si="12"/>
        <v>0</v>
      </c>
      <c r="Z89" s="218">
        <f t="shared" si="12"/>
        <v>0</v>
      </c>
      <c r="AA89" s="218">
        <f t="shared" si="12"/>
        <v>0</v>
      </c>
      <c r="AB89" s="218">
        <f t="shared" si="12"/>
        <v>0</v>
      </c>
      <c r="AC89" s="218">
        <f t="shared" si="12"/>
        <v>0</v>
      </c>
      <c r="AD89" s="218">
        <f t="shared" si="12"/>
        <v>0</v>
      </c>
      <c r="AE89" s="218">
        <f t="shared" si="12"/>
        <v>0</v>
      </c>
      <c r="AF89" s="219">
        <f t="shared" si="12"/>
        <v>0</v>
      </c>
    </row>
    <row r="90" spans="2:33" ht="12.75" customHeight="1">
      <c r="B90" s="100"/>
      <c r="C90" s="100"/>
      <c r="H90" s="440"/>
      <c r="I90" s="175" t="str">
        <f t="shared" si="11"/>
        <v>COS</v>
      </c>
      <c r="J90" s="122" t="str">
        <f t="shared" si="11"/>
        <v>CoalStraw</v>
      </c>
      <c r="K90" s="125"/>
      <c r="L90" s="202">
        <v>0.9</v>
      </c>
      <c r="M90" s="203">
        <v>0.15</v>
      </c>
      <c r="N90" s="203"/>
      <c r="O90" s="203"/>
      <c r="P90" s="203"/>
      <c r="Q90" s="203"/>
      <c r="R90" s="203"/>
      <c r="S90" s="203"/>
      <c r="T90" s="203"/>
      <c r="U90" s="204"/>
      <c r="W90" s="217">
        <f t="shared" si="12"/>
        <v>0</v>
      </c>
      <c r="X90" s="218">
        <f t="shared" si="12"/>
        <v>0</v>
      </c>
      <c r="Y90" s="218">
        <f t="shared" si="12"/>
        <v>0</v>
      </c>
      <c r="Z90" s="218">
        <f t="shared" si="12"/>
        <v>0</v>
      </c>
      <c r="AA90" s="218">
        <f t="shared" si="12"/>
        <v>0</v>
      </c>
      <c r="AB90" s="218">
        <f t="shared" si="12"/>
        <v>0</v>
      </c>
      <c r="AC90" s="218">
        <f t="shared" si="12"/>
        <v>0</v>
      </c>
      <c r="AD90" s="218">
        <f t="shared" si="12"/>
        <v>0</v>
      </c>
      <c r="AE90" s="218">
        <f t="shared" si="12"/>
        <v>0</v>
      </c>
      <c r="AF90" s="219">
        <f t="shared" si="12"/>
        <v>0</v>
      </c>
    </row>
    <row r="91" spans="2:33" ht="12.75" customHeight="1">
      <c r="B91" s="100"/>
      <c r="C91" s="100"/>
      <c r="H91" s="440"/>
      <c r="I91" s="175" t="str">
        <f t="shared" si="11"/>
        <v>COW</v>
      </c>
      <c r="J91" s="122" t="str">
        <f t="shared" si="11"/>
        <v>CoalWood</v>
      </c>
      <c r="K91" s="125"/>
      <c r="L91" s="202">
        <v>0.85</v>
      </c>
      <c r="M91" s="203">
        <v>0.2</v>
      </c>
      <c r="N91" s="203">
        <v>0.2</v>
      </c>
      <c r="O91" s="203"/>
      <c r="P91" s="203"/>
      <c r="Q91" s="203"/>
      <c r="R91" s="203"/>
      <c r="S91" s="203"/>
      <c r="T91" s="203"/>
      <c r="U91" s="204"/>
      <c r="W91" s="217">
        <f t="shared" si="12"/>
        <v>0</v>
      </c>
      <c r="X91" s="218">
        <f t="shared" si="12"/>
        <v>0</v>
      </c>
      <c r="Y91" s="218">
        <f t="shared" si="12"/>
        <v>0</v>
      </c>
      <c r="Z91" s="218">
        <f t="shared" si="12"/>
        <v>0</v>
      </c>
      <c r="AA91" s="218">
        <f t="shared" si="12"/>
        <v>0</v>
      </c>
      <c r="AB91" s="218">
        <f t="shared" si="12"/>
        <v>0</v>
      </c>
      <c r="AC91" s="218">
        <f t="shared" si="12"/>
        <v>0</v>
      </c>
      <c r="AD91" s="218">
        <f t="shared" si="12"/>
        <v>0</v>
      </c>
      <c r="AE91" s="218">
        <f t="shared" si="12"/>
        <v>0</v>
      </c>
      <c r="AF91" s="219">
        <f t="shared" si="12"/>
        <v>0</v>
      </c>
    </row>
    <row r="92" spans="2:33" ht="12.75" customHeight="1">
      <c r="B92" s="100"/>
      <c r="C92" s="100"/>
      <c r="H92" s="440"/>
      <c r="I92" s="175" t="str">
        <f t="shared" si="11"/>
        <v>WOG</v>
      </c>
      <c r="J92" s="122" t="str">
        <f t="shared" si="11"/>
        <v>WoodGas</v>
      </c>
      <c r="K92" s="125"/>
      <c r="L92" s="202">
        <v>0.65</v>
      </c>
      <c r="M92" s="203">
        <v>0.65</v>
      </c>
      <c r="N92" s="203">
        <v>0.1</v>
      </c>
      <c r="O92" s="203">
        <v>0.1</v>
      </c>
      <c r="P92" s="203"/>
      <c r="Q92" s="203"/>
      <c r="R92" s="203"/>
      <c r="S92" s="203"/>
      <c r="T92" s="203"/>
      <c r="U92" s="204"/>
      <c r="W92" s="217">
        <f t="shared" si="12"/>
        <v>0</v>
      </c>
      <c r="X92" s="218">
        <f t="shared" si="12"/>
        <v>0</v>
      </c>
      <c r="Y92" s="218">
        <f t="shared" si="12"/>
        <v>0</v>
      </c>
      <c r="Z92" s="218">
        <f t="shared" si="12"/>
        <v>0</v>
      </c>
      <c r="AA92" s="218">
        <f t="shared" si="12"/>
        <v>0</v>
      </c>
      <c r="AB92" s="218">
        <f t="shared" si="12"/>
        <v>0</v>
      </c>
      <c r="AC92" s="218">
        <f t="shared" si="12"/>
        <v>0</v>
      </c>
      <c r="AD92" s="218">
        <f t="shared" si="12"/>
        <v>0</v>
      </c>
      <c r="AE92" s="218">
        <f t="shared" si="12"/>
        <v>0</v>
      </c>
      <c r="AF92" s="219">
        <f t="shared" si="12"/>
        <v>0</v>
      </c>
    </row>
    <row r="93" spans="2:33" ht="12.75" customHeight="1">
      <c r="B93" s="100"/>
      <c r="C93" s="100"/>
      <c r="H93" s="440"/>
      <c r="I93" s="175" t="str">
        <f t="shared" si="11"/>
        <v>WOO</v>
      </c>
      <c r="J93" s="122" t="str">
        <f t="shared" si="11"/>
        <v>Wood</v>
      </c>
      <c r="K93" s="125"/>
      <c r="L93" s="202">
        <v>0.15</v>
      </c>
      <c r="M93" s="203">
        <v>0.85</v>
      </c>
      <c r="N93" s="203"/>
      <c r="O93" s="203"/>
      <c r="P93" s="203"/>
      <c r="Q93" s="203"/>
      <c r="R93" s="203"/>
      <c r="S93" s="203"/>
      <c r="T93" s="203"/>
      <c r="U93" s="204"/>
      <c r="W93" s="217">
        <f t="shared" si="12"/>
        <v>0</v>
      </c>
      <c r="X93" s="218">
        <f t="shared" si="12"/>
        <v>0</v>
      </c>
      <c r="Y93" s="218">
        <f t="shared" si="12"/>
        <v>0</v>
      </c>
      <c r="Z93" s="218">
        <f t="shared" si="12"/>
        <v>0</v>
      </c>
      <c r="AA93" s="218">
        <f t="shared" si="12"/>
        <v>0</v>
      </c>
      <c r="AB93" s="218">
        <f t="shared" si="12"/>
        <v>0</v>
      </c>
      <c r="AC93" s="218">
        <f t="shared" si="12"/>
        <v>0</v>
      </c>
      <c r="AD93" s="218">
        <f t="shared" si="12"/>
        <v>0</v>
      </c>
      <c r="AE93" s="218">
        <f t="shared" si="12"/>
        <v>0</v>
      </c>
      <c r="AF93" s="219">
        <f t="shared" si="12"/>
        <v>0</v>
      </c>
    </row>
    <row r="94" spans="2:33" ht="12.75" customHeight="1">
      <c r="H94" s="440"/>
      <c r="I94" s="175" t="str">
        <f t="shared" si="11"/>
        <v>WOW</v>
      </c>
      <c r="J94" s="122" t="str">
        <f t="shared" si="11"/>
        <v>WoodWaste</v>
      </c>
      <c r="K94" s="125"/>
      <c r="L94" s="202">
        <v>0</v>
      </c>
      <c r="M94" s="203">
        <v>0.1</v>
      </c>
      <c r="N94" s="203">
        <v>0.9</v>
      </c>
      <c r="O94" s="203"/>
      <c r="P94" s="203"/>
      <c r="Q94" s="203"/>
      <c r="R94" s="203"/>
      <c r="S94" s="203"/>
      <c r="T94" s="203"/>
      <c r="U94" s="204"/>
      <c r="W94" s="217">
        <f t="shared" si="12"/>
        <v>0</v>
      </c>
      <c r="X94" s="218">
        <f t="shared" si="12"/>
        <v>0</v>
      </c>
      <c r="Y94" s="218">
        <f t="shared" si="12"/>
        <v>0</v>
      </c>
      <c r="Z94" s="218">
        <f t="shared" si="12"/>
        <v>0</v>
      </c>
      <c r="AA94" s="218">
        <f t="shared" si="12"/>
        <v>0</v>
      </c>
      <c r="AB94" s="218">
        <f t="shared" si="12"/>
        <v>0</v>
      </c>
      <c r="AC94" s="218">
        <f t="shared" si="12"/>
        <v>0</v>
      </c>
      <c r="AD94" s="218">
        <f t="shared" si="12"/>
        <v>0</v>
      </c>
      <c r="AE94" s="218">
        <f t="shared" si="12"/>
        <v>0</v>
      </c>
      <c r="AF94" s="219">
        <f t="shared" si="12"/>
        <v>0</v>
      </c>
    </row>
    <row r="95" spans="2:33" ht="12.75" customHeight="1">
      <c r="H95" s="440"/>
      <c r="I95" s="175" t="str">
        <f t="shared" si="11"/>
        <v>WOS</v>
      </c>
      <c r="J95" s="122" t="str">
        <f t="shared" si="11"/>
        <v>WoodStraw</v>
      </c>
      <c r="K95" s="125"/>
      <c r="L95" s="202">
        <v>0.1</v>
      </c>
      <c r="M95" s="203">
        <v>0.5</v>
      </c>
      <c r="N95" s="203">
        <v>0.4</v>
      </c>
      <c r="O95" s="203"/>
      <c r="P95" s="203"/>
      <c r="Q95" s="203"/>
      <c r="R95" s="203"/>
      <c r="S95" s="203"/>
      <c r="T95" s="203"/>
      <c r="U95" s="204"/>
      <c r="W95" s="217">
        <f t="shared" si="12"/>
        <v>0</v>
      </c>
      <c r="X95" s="218">
        <f t="shared" si="12"/>
        <v>0</v>
      </c>
      <c r="Y95" s="218">
        <f t="shared" si="12"/>
        <v>0</v>
      </c>
      <c r="Z95" s="218">
        <f t="shared" si="12"/>
        <v>0</v>
      </c>
      <c r="AA95" s="218">
        <f t="shared" si="12"/>
        <v>0</v>
      </c>
      <c r="AB95" s="218">
        <f t="shared" si="12"/>
        <v>0</v>
      </c>
      <c r="AC95" s="218">
        <f t="shared" si="12"/>
        <v>0</v>
      </c>
      <c r="AD95" s="218">
        <f t="shared" si="12"/>
        <v>0</v>
      </c>
      <c r="AE95" s="218">
        <f t="shared" si="12"/>
        <v>0</v>
      </c>
      <c r="AF95" s="219">
        <f t="shared" si="12"/>
        <v>0</v>
      </c>
    </row>
    <row r="96" spans="2:33" ht="12.75" customHeight="1">
      <c r="H96" s="440"/>
      <c r="I96" s="175" t="str">
        <f t="shared" si="11"/>
        <v>FL1</v>
      </c>
      <c r="J96" s="122" t="str">
        <f t="shared" si="11"/>
        <v>Flex1</v>
      </c>
      <c r="K96" s="125"/>
      <c r="L96" s="202">
        <v>0.7</v>
      </c>
      <c r="M96" s="203">
        <v>0.15</v>
      </c>
      <c r="N96" s="203">
        <v>0.1</v>
      </c>
      <c r="O96" s="203">
        <v>0</v>
      </c>
      <c r="P96" s="203">
        <v>0.05</v>
      </c>
      <c r="Q96" s="203"/>
      <c r="R96" s="203"/>
      <c r="S96" s="203"/>
      <c r="T96" s="203"/>
      <c r="U96" s="204"/>
      <c r="W96" s="217">
        <f t="shared" si="12"/>
        <v>0</v>
      </c>
      <c r="X96" s="218">
        <f t="shared" si="12"/>
        <v>0</v>
      </c>
      <c r="Y96" s="218">
        <f t="shared" si="12"/>
        <v>0</v>
      </c>
      <c r="Z96" s="218">
        <f t="shared" si="12"/>
        <v>0</v>
      </c>
      <c r="AA96" s="218">
        <f t="shared" si="12"/>
        <v>0</v>
      </c>
      <c r="AB96" s="218">
        <f t="shared" si="12"/>
        <v>0</v>
      </c>
      <c r="AC96" s="218">
        <f t="shared" si="12"/>
        <v>0</v>
      </c>
      <c r="AD96" s="218">
        <f t="shared" si="12"/>
        <v>0</v>
      </c>
      <c r="AE96" s="218">
        <f t="shared" si="12"/>
        <v>0</v>
      </c>
      <c r="AF96" s="219">
        <f t="shared" si="12"/>
        <v>0</v>
      </c>
    </row>
    <row r="97" spans="8:32" ht="12.75" customHeight="1">
      <c r="H97" s="440"/>
      <c r="I97" s="195" t="str">
        <f t="shared" si="11"/>
        <v>FL2</v>
      </c>
      <c r="J97" s="158" t="str">
        <f t="shared" si="11"/>
        <v>Flex2</v>
      </c>
      <c r="K97" s="211"/>
      <c r="L97" s="212">
        <v>0.45</v>
      </c>
      <c r="M97" s="213">
        <v>0.1</v>
      </c>
      <c r="N97" s="213">
        <v>0.5</v>
      </c>
      <c r="O97" s="213"/>
      <c r="P97" s="213"/>
      <c r="Q97" s="213"/>
      <c r="R97" s="213"/>
      <c r="S97" s="213"/>
      <c r="T97" s="213"/>
      <c r="U97" s="214"/>
      <c r="W97" s="226">
        <f t="shared" si="12"/>
        <v>0</v>
      </c>
      <c r="X97" s="227">
        <f t="shared" si="12"/>
        <v>0</v>
      </c>
      <c r="Y97" s="227">
        <f t="shared" si="12"/>
        <v>0</v>
      </c>
      <c r="Z97" s="227">
        <f t="shared" si="12"/>
        <v>0</v>
      </c>
      <c r="AA97" s="227">
        <f t="shared" si="12"/>
        <v>0</v>
      </c>
      <c r="AB97" s="227">
        <f t="shared" si="12"/>
        <v>0</v>
      </c>
      <c r="AC97" s="227">
        <f t="shared" si="12"/>
        <v>0</v>
      </c>
      <c r="AD97" s="227">
        <f t="shared" si="12"/>
        <v>0</v>
      </c>
      <c r="AE97" s="227">
        <f t="shared" si="12"/>
        <v>0</v>
      </c>
      <c r="AF97" s="228">
        <f t="shared" si="12"/>
        <v>0</v>
      </c>
    </row>
    <row r="98" spans="8:32" ht="12.75" customHeight="1">
      <c r="H98" s="440"/>
      <c r="I98" s="175" t="str">
        <f t="shared" si="11"/>
        <v>ADS</v>
      </c>
      <c r="J98" s="122" t="str">
        <f t="shared" si="11"/>
        <v>DSL &amp; DSB</v>
      </c>
      <c r="K98" s="125"/>
      <c r="L98" s="202">
        <v>0.95</v>
      </c>
      <c r="M98" s="203">
        <v>0.1</v>
      </c>
      <c r="N98" s="203"/>
      <c r="O98" s="203"/>
      <c r="P98" s="203"/>
      <c r="Q98" s="203"/>
      <c r="R98" s="203"/>
      <c r="S98" s="203"/>
      <c r="T98" s="203"/>
      <c r="U98" s="204"/>
      <c r="W98" s="217">
        <f t="shared" si="12"/>
        <v>0</v>
      </c>
      <c r="X98" s="218">
        <f t="shared" si="12"/>
        <v>0</v>
      </c>
      <c r="Y98" s="218">
        <f t="shared" si="12"/>
        <v>0</v>
      </c>
      <c r="Z98" s="218">
        <f t="shared" si="12"/>
        <v>0</v>
      </c>
      <c r="AA98" s="218">
        <f t="shared" si="12"/>
        <v>0</v>
      </c>
      <c r="AB98" s="218">
        <f t="shared" si="12"/>
        <v>0</v>
      </c>
      <c r="AC98" s="218">
        <f t="shared" si="12"/>
        <v>0</v>
      </c>
      <c r="AD98" s="218">
        <f t="shared" si="12"/>
        <v>0</v>
      </c>
      <c r="AE98" s="218">
        <f t="shared" si="12"/>
        <v>0</v>
      </c>
      <c r="AF98" s="219">
        <f t="shared" si="12"/>
        <v>0</v>
      </c>
    </row>
    <row r="99" spans="8:32" ht="12.75" customHeight="1" thickBot="1">
      <c r="H99" s="441"/>
      <c r="I99" s="139" t="str">
        <f t="shared" si="11"/>
        <v>ANG</v>
      </c>
      <c r="J99" s="156" t="str">
        <f t="shared" si="11"/>
        <v>NGA &amp; SNG</v>
      </c>
      <c r="K99" s="142"/>
      <c r="L99" s="205">
        <v>1</v>
      </c>
      <c r="M99" s="206">
        <v>0</v>
      </c>
      <c r="N99" s="206">
        <v>0</v>
      </c>
      <c r="O99" s="206"/>
      <c r="P99" s="206"/>
      <c r="Q99" s="206"/>
      <c r="R99" s="206"/>
      <c r="S99" s="206"/>
      <c r="T99" s="206"/>
      <c r="U99" s="207"/>
      <c r="W99" s="220">
        <f t="shared" si="12"/>
        <v>0</v>
      </c>
      <c r="X99" s="221">
        <f t="shared" si="12"/>
        <v>0</v>
      </c>
      <c r="Y99" s="221">
        <f t="shared" si="12"/>
        <v>0</v>
      </c>
      <c r="Z99" s="221">
        <f t="shared" si="12"/>
        <v>0</v>
      </c>
      <c r="AA99" s="221">
        <f t="shared" si="12"/>
        <v>0</v>
      </c>
      <c r="AB99" s="221">
        <f t="shared" si="12"/>
        <v>0</v>
      </c>
      <c r="AC99" s="221">
        <f t="shared" si="12"/>
        <v>0</v>
      </c>
      <c r="AD99" s="221">
        <f t="shared" si="12"/>
        <v>0</v>
      </c>
      <c r="AE99" s="221">
        <f t="shared" si="12"/>
        <v>0</v>
      </c>
      <c r="AF99" s="222">
        <f t="shared" si="12"/>
        <v>0</v>
      </c>
    </row>
    <row r="100" spans="8:32" ht="12.75" customHeight="1">
      <c r="K100" s="216"/>
      <c r="AD100" s="21"/>
      <c r="AE100" s="21"/>
      <c r="AF100" s="21"/>
    </row>
    <row r="101" spans="8:32" ht="12.75" customHeight="1" thickBot="1">
      <c r="AD101" s="21"/>
      <c r="AE101" s="21"/>
      <c r="AF101" s="21"/>
    </row>
    <row r="102" spans="8:32" ht="12.75" customHeight="1">
      <c r="H102" s="162" t="s">
        <v>511</v>
      </c>
      <c r="L102" s="164" t="s">
        <v>16</v>
      </c>
      <c r="M102" s="165"/>
      <c r="N102" s="165"/>
      <c r="O102" s="165"/>
      <c r="P102" s="165"/>
      <c r="Q102" s="165"/>
      <c r="R102" s="165"/>
      <c r="S102" s="165"/>
      <c r="T102" s="165"/>
      <c r="U102" s="166"/>
      <c r="V102" s="21"/>
      <c r="AD102" s="21"/>
      <c r="AE102" s="21"/>
      <c r="AF102" s="21"/>
    </row>
    <row r="103" spans="8:32" ht="12.75" customHeight="1" thickBot="1">
      <c r="L103" s="94" t="s">
        <v>376</v>
      </c>
      <c r="M103" s="93" t="s">
        <v>377</v>
      </c>
      <c r="N103" s="93" t="s">
        <v>378</v>
      </c>
      <c r="O103" s="93" t="s">
        <v>462</v>
      </c>
      <c r="P103" s="93" t="s">
        <v>463</v>
      </c>
      <c r="Q103" s="93" t="s">
        <v>464</v>
      </c>
      <c r="R103" s="93" t="s">
        <v>465</v>
      </c>
      <c r="S103" s="93" t="s">
        <v>466</v>
      </c>
      <c r="T103" s="93" t="s">
        <v>467</v>
      </c>
      <c r="U103" s="95" t="s">
        <v>468</v>
      </c>
      <c r="AD103" s="21"/>
      <c r="AE103" s="21"/>
      <c r="AF103" s="21"/>
    </row>
    <row r="104" spans="8:32" ht="12.75" customHeight="1">
      <c r="H104" s="442" t="s">
        <v>470</v>
      </c>
      <c r="I104" s="170" t="str">
        <f t="shared" ref="I104:J118" si="13">+I85</f>
        <v>DSB</v>
      </c>
      <c r="J104" s="105" t="str">
        <f t="shared" si="13"/>
        <v>BioDiesel</v>
      </c>
      <c r="K104" s="105"/>
      <c r="L104" s="202"/>
      <c r="M104" s="203">
        <v>0</v>
      </c>
      <c r="N104" s="203"/>
      <c r="O104" s="203"/>
      <c r="P104" s="203"/>
      <c r="Q104" s="203"/>
      <c r="R104" s="203"/>
      <c r="S104" s="203"/>
      <c r="T104" s="203"/>
      <c r="U104" s="204"/>
      <c r="W104" s="217">
        <f t="shared" ref="W104:AF118" si="14">+L104-L85</f>
        <v>0</v>
      </c>
      <c r="X104" s="218">
        <f t="shared" si="14"/>
        <v>0</v>
      </c>
      <c r="Y104" s="218">
        <f t="shared" si="14"/>
        <v>0</v>
      </c>
      <c r="Z104" s="218">
        <f t="shared" si="14"/>
        <v>0</v>
      </c>
      <c r="AA104" s="218">
        <f t="shared" si="14"/>
        <v>0</v>
      </c>
      <c r="AB104" s="218">
        <f t="shared" si="14"/>
        <v>0</v>
      </c>
      <c r="AC104" s="218">
        <f t="shared" si="14"/>
        <v>0</v>
      </c>
      <c r="AD104" s="218">
        <f t="shared" si="14"/>
        <v>0</v>
      </c>
      <c r="AE104" s="218">
        <f t="shared" si="14"/>
        <v>0</v>
      </c>
      <c r="AF104" s="219">
        <f t="shared" si="14"/>
        <v>0</v>
      </c>
    </row>
    <row r="105" spans="8:32" ht="12.75" customHeight="1">
      <c r="H105" s="443"/>
      <c r="I105" s="175" t="str">
        <f t="shared" si="13"/>
        <v>SNG</v>
      </c>
      <c r="J105" s="122" t="str">
        <f t="shared" si="13"/>
        <v>Synt.Nat.Gas</v>
      </c>
      <c r="K105" s="122"/>
      <c r="L105" s="202"/>
      <c r="M105" s="203">
        <v>0</v>
      </c>
      <c r="N105" s="203"/>
      <c r="O105" s="203"/>
      <c r="P105" s="203"/>
      <c r="Q105" s="203"/>
      <c r="R105" s="203"/>
      <c r="S105" s="203"/>
      <c r="T105" s="203"/>
      <c r="U105" s="204"/>
      <c r="W105" s="217">
        <f t="shared" si="14"/>
        <v>0</v>
      </c>
      <c r="X105" s="218">
        <f t="shared" si="14"/>
        <v>0</v>
      </c>
      <c r="Y105" s="218">
        <f t="shared" si="14"/>
        <v>0</v>
      </c>
      <c r="Z105" s="218">
        <f t="shared" si="14"/>
        <v>0</v>
      </c>
      <c r="AA105" s="218">
        <f t="shared" si="14"/>
        <v>0</v>
      </c>
      <c r="AB105" s="218">
        <f t="shared" si="14"/>
        <v>0</v>
      </c>
      <c r="AC105" s="218">
        <f t="shared" si="14"/>
        <v>0</v>
      </c>
      <c r="AD105" s="218">
        <f t="shared" si="14"/>
        <v>0</v>
      </c>
      <c r="AE105" s="218">
        <f t="shared" si="14"/>
        <v>0</v>
      </c>
      <c r="AF105" s="219">
        <f t="shared" si="14"/>
        <v>0</v>
      </c>
    </row>
    <row r="106" spans="8:32" ht="12.75" customHeight="1" thickBot="1">
      <c r="H106" s="444"/>
      <c r="I106" s="139" t="str">
        <f t="shared" si="13"/>
        <v>GAS</v>
      </c>
      <c r="J106" s="156" t="str">
        <f t="shared" si="13"/>
        <v>Gas</v>
      </c>
      <c r="K106" s="156"/>
      <c r="L106" s="205"/>
      <c r="M106" s="206">
        <v>0.05</v>
      </c>
      <c r="N106" s="206">
        <v>0</v>
      </c>
      <c r="O106" s="206"/>
      <c r="P106" s="206"/>
      <c r="Q106" s="206"/>
      <c r="R106" s="206"/>
      <c r="S106" s="206"/>
      <c r="T106" s="206"/>
      <c r="U106" s="207"/>
      <c r="W106" s="220">
        <f t="shared" si="14"/>
        <v>0</v>
      </c>
      <c r="X106" s="221">
        <f t="shared" si="14"/>
        <v>0.05</v>
      </c>
      <c r="Y106" s="221">
        <f t="shared" si="14"/>
        <v>0</v>
      </c>
      <c r="Z106" s="221">
        <f t="shared" si="14"/>
        <v>0</v>
      </c>
      <c r="AA106" s="221">
        <f t="shared" si="14"/>
        <v>0</v>
      </c>
      <c r="AB106" s="221">
        <f t="shared" si="14"/>
        <v>0</v>
      </c>
      <c r="AC106" s="221">
        <f t="shared" si="14"/>
        <v>0</v>
      </c>
      <c r="AD106" s="221">
        <f t="shared" si="14"/>
        <v>0</v>
      </c>
      <c r="AE106" s="221">
        <f t="shared" si="14"/>
        <v>0</v>
      </c>
      <c r="AF106" s="222">
        <f t="shared" si="14"/>
        <v>0</v>
      </c>
    </row>
    <row r="107" spans="8:32" ht="12.75" customHeight="1">
      <c r="H107" s="439" t="s">
        <v>426</v>
      </c>
      <c r="I107" s="170" t="str">
        <f t="shared" si="13"/>
        <v>GWA</v>
      </c>
      <c r="J107" s="105" t="str">
        <f t="shared" si="13"/>
        <v>GasWaste</v>
      </c>
      <c r="K107" s="108"/>
      <c r="L107" s="208">
        <v>0.35</v>
      </c>
      <c r="M107" s="209">
        <v>0.75</v>
      </c>
      <c r="N107" s="209"/>
      <c r="O107" s="209"/>
      <c r="P107" s="209"/>
      <c r="Q107" s="209"/>
      <c r="R107" s="209"/>
      <c r="S107" s="209"/>
      <c r="T107" s="209"/>
      <c r="U107" s="210"/>
      <c r="W107" s="223">
        <f t="shared" si="14"/>
        <v>0</v>
      </c>
      <c r="X107" s="224">
        <f t="shared" si="14"/>
        <v>0</v>
      </c>
      <c r="Y107" s="224">
        <f t="shared" si="14"/>
        <v>0</v>
      </c>
      <c r="Z107" s="224">
        <f t="shared" si="14"/>
        <v>0</v>
      </c>
      <c r="AA107" s="224">
        <f t="shared" si="14"/>
        <v>0</v>
      </c>
      <c r="AB107" s="224">
        <f t="shared" si="14"/>
        <v>0</v>
      </c>
      <c r="AC107" s="224">
        <f t="shared" si="14"/>
        <v>0</v>
      </c>
      <c r="AD107" s="224">
        <f t="shared" si="14"/>
        <v>0</v>
      </c>
      <c r="AE107" s="224">
        <f t="shared" si="14"/>
        <v>0</v>
      </c>
      <c r="AF107" s="225">
        <f t="shared" si="14"/>
        <v>0</v>
      </c>
    </row>
    <row r="108" spans="8:32" ht="12.75" customHeight="1">
      <c r="H108" s="440"/>
      <c r="I108" s="175" t="str">
        <f t="shared" si="13"/>
        <v>WAS</v>
      </c>
      <c r="J108" s="122" t="str">
        <f t="shared" si="13"/>
        <v>WasteStraw</v>
      </c>
      <c r="K108" s="125"/>
      <c r="L108" s="202">
        <v>0.6</v>
      </c>
      <c r="M108" s="203">
        <v>0.45</v>
      </c>
      <c r="N108" s="203"/>
      <c r="O108" s="203"/>
      <c r="P108" s="203"/>
      <c r="Q108" s="203"/>
      <c r="R108" s="203"/>
      <c r="S108" s="203"/>
      <c r="T108" s="203"/>
      <c r="U108" s="204"/>
      <c r="W108" s="217">
        <f t="shared" si="14"/>
        <v>0</v>
      </c>
      <c r="X108" s="218">
        <f t="shared" si="14"/>
        <v>0</v>
      </c>
      <c r="Y108" s="218">
        <f t="shared" si="14"/>
        <v>0</v>
      </c>
      <c r="Z108" s="218">
        <f t="shared" si="14"/>
        <v>0</v>
      </c>
      <c r="AA108" s="218">
        <f t="shared" si="14"/>
        <v>0</v>
      </c>
      <c r="AB108" s="218">
        <f t="shared" si="14"/>
        <v>0</v>
      </c>
      <c r="AC108" s="218">
        <f t="shared" si="14"/>
        <v>0</v>
      </c>
      <c r="AD108" s="218">
        <f t="shared" si="14"/>
        <v>0</v>
      </c>
      <c r="AE108" s="218">
        <f t="shared" si="14"/>
        <v>0</v>
      </c>
      <c r="AF108" s="219">
        <f t="shared" si="14"/>
        <v>0</v>
      </c>
    </row>
    <row r="109" spans="8:32" ht="12.75" customHeight="1">
      <c r="H109" s="440"/>
      <c r="I109" s="175" t="str">
        <f t="shared" si="13"/>
        <v>COS</v>
      </c>
      <c r="J109" s="122" t="str">
        <f t="shared" si="13"/>
        <v>CoalStraw</v>
      </c>
      <c r="K109" s="125"/>
      <c r="L109" s="202">
        <v>0.9</v>
      </c>
      <c r="M109" s="203">
        <v>0.15</v>
      </c>
      <c r="N109" s="203"/>
      <c r="O109" s="203"/>
      <c r="P109" s="203"/>
      <c r="Q109" s="203"/>
      <c r="R109" s="203"/>
      <c r="S109" s="203"/>
      <c r="T109" s="203"/>
      <c r="U109" s="204"/>
      <c r="W109" s="217">
        <f t="shared" si="14"/>
        <v>0</v>
      </c>
      <c r="X109" s="218">
        <f t="shared" si="14"/>
        <v>0</v>
      </c>
      <c r="Y109" s="218">
        <f t="shared" si="14"/>
        <v>0</v>
      </c>
      <c r="Z109" s="218">
        <f t="shared" si="14"/>
        <v>0</v>
      </c>
      <c r="AA109" s="218">
        <f t="shared" si="14"/>
        <v>0</v>
      </c>
      <c r="AB109" s="218">
        <f t="shared" si="14"/>
        <v>0</v>
      </c>
      <c r="AC109" s="218">
        <f t="shared" si="14"/>
        <v>0</v>
      </c>
      <c r="AD109" s="218">
        <f t="shared" si="14"/>
        <v>0</v>
      </c>
      <c r="AE109" s="218">
        <f t="shared" si="14"/>
        <v>0</v>
      </c>
      <c r="AF109" s="219">
        <f t="shared" si="14"/>
        <v>0</v>
      </c>
    </row>
    <row r="110" spans="8:32" ht="12.75" customHeight="1">
      <c r="H110" s="440"/>
      <c r="I110" s="175" t="str">
        <f t="shared" si="13"/>
        <v>COW</v>
      </c>
      <c r="J110" s="122" t="str">
        <f t="shared" si="13"/>
        <v>CoalWood</v>
      </c>
      <c r="K110" s="125"/>
      <c r="L110" s="202">
        <v>0.85</v>
      </c>
      <c r="M110" s="203">
        <v>0.2</v>
      </c>
      <c r="N110" s="203">
        <v>0.2</v>
      </c>
      <c r="O110" s="203"/>
      <c r="P110" s="203"/>
      <c r="Q110" s="203"/>
      <c r="R110" s="203"/>
      <c r="S110" s="203"/>
      <c r="T110" s="203"/>
      <c r="U110" s="204"/>
      <c r="W110" s="217">
        <f t="shared" si="14"/>
        <v>0</v>
      </c>
      <c r="X110" s="218">
        <f t="shared" si="14"/>
        <v>0</v>
      </c>
      <c r="Y110" s="218">
        <f t="shared" si="14"/>
        <v>0</v>
      </c>
      <c r="Z110" s="218">
        <f t="shared" si="14"/>
        <v>0</v>
      </c>
      <c r="AA110" s="218">
        <f t="shared" si="14"/>
        <v>0</v>
      </c>
      <c r="AB110" s="218">
        <f t="shared" si="14"/>
        <v>0</v>
      </c>
      <c r="AC110" s="218">
        <f t="shared" si="14"/>
        <v>0</v>
      </c>
      <c r="AD110" s="218">
        <f t="shared" si="14"/>
        <v>0</v>
      </c>
      <c r="AE110" s="218">
        <f t="shared" si="14"/>
        <v>0</v>
      </c>
      <c r="AF110" s="219">
        <f t="shared" si="14"/>
        <v>0</v>
      </c>
    </row>
    <row r="111" spans="8:32" ht="12.75" customHeight="1">
      <c r="H111" s="440"/>
      <c r="I111" s="175" t="str">
        <f t="shared" si="13"/>
        <v>WOG</v>
      </c>
      <c r="J111" s="122" t="str">
        <f t="shared" si="13"/>
        <v>WoodGas</v>
      </c>
      <c r="K111" s="125"/>
      <c r="L111" s="202">
        <v>0.65</v>
      </c>
      <c r="M111" s="203">
        <v>0.65</v>
      </c>
      <c r="N111" s="203">
        <v>0.1</v>
      </c>
      <c r="O111" s="203">
        <v>0.1</v>
      </c>
      <c r="P111" s="203"/>
      <c r="Q111" s="203"/>
      <c r="R111" s="203"/>
      <c r="S111" s="203"/>
      <c r="T111" s="203"/>
      <c r="U111" s="204"/>
      <c r="W111" s="217">
        <f t="shared" si="14"/>
        <v>0</v>
      </c>
      <c r="X111" s="218">
        <f t="shared" si="14"/>
        <v>0</v>
      </c>
      <c r="Y111" s="218">
        <f t="shared" si="14"/>
        <v>0</v>
      </c>
      <c r="Z111" s="218">
        <f t="shared" si="14"/>
        <v>0</v>
      </c>
      <c r="AA111" s="218">
        <f t="shared" si="14"/>
        <v>0</v>
      </c>
      <c r="AB111" s="218">
        <f t="shared" si="14"/>
        <v>0</v>
      </c>
      <c r="AC111" s="218">
        <f t="shared" si="14"/>
        <v>0</v>
      </c>
      <c r="AD111" s="218">
        <f t="shared" si="14"/>
        <v>0</v>
      </c>
      <c r="AE111" s="218">
        <f t="shared" si="14"/>
        <v>0</v>
      </c>
      <c r="AF111" s="219">
        <f t="shared" si="14"/>
        <v>0</v>
      </c>
    </row>
    <row r="112" spans="8:32" ht="12.75" customHeight="1">
      <c r="H112" s="440"/>
      <c r="I112" s="175" t="str">
        <f t="shared" si="13"/>
        <v>WOO</v>
      </c>
      <c r="J112" s="122" t="str">
        <f t="shared" si="13"/>
        <v>Wood</v>
      </c>
      <c r="K112" s="125"/>
      <c r="L112" s="202">
        <v>0.15</v>
      </c>
      <c r="M112" s="203">
        <v>0.85</v>
      </c>
      <c r="N112" s="203"/>
      <c r="O112" s="203"/>
      <c r="P112" s="203"/>
      <c r="Q112" s="203"/>
      <c r="R112" s="203"/>
      <c r="S112" s="203"/>
      <c r="T112" s="203"/>
      <c r="U112" s="204"/>
      <c r="W112" s="217">
        <f t="shared" si="14"/>
        <v>0</v>
      </c>
      <c r="X112" s="218">
        <f t="shared" si="14"/>
        <v>0</v>
      </c>
      <c r="Y112" s="218">
        <f t="shared" si="14"/>
        <v>0</v>
      </c>
      <c r="Z112" s="218">
        <f t="shared" si="14"/>
        <v>0</v>
      </c>
      <c r="AA112" s="218">
        <f t="shared" si="14"/>
        <v>0</v>
      </c>
      <c r="AB112" s="218">
        <f t="shared" si="14"/>
        <v>0</v>
      </c>
      <c r="AC112" s="218">
        <f t="shared" si="14"/>
        <v>0</v>
      </c>
      <c r="AD112" s="218">
        <f t="shared" si="14"/>
        <v>0</v>
      </c>
      <c r="AE112" s="218">
        <f t="shared" si="14"/>
        <v>0</v>
      </c>
      <c r="AF112" s="219">
        <f t="shared" si="14"/>
        <v>0</v>
      </c>
    </row>
    <row r="113" spans="8:32" ht="12.75" customHeight="1">
      <c r="H113" s="440"/>
      <c r="I113" s="175" t="str">
        <f t="shared" si="13"/>
        <v>WOW</v>
      </c>
      <c r="J113" s="122" t="str">
        <f t="shared" si="13"/>
        <v>WoodWaste</v>
      </c>
      <c r="K113" s="125"/>
      <c r="L113" s="202">
        <v>0</v>
      </c>
      <c r="M113" s="203">
        <v>0.1</v>
      </c>
      <c r="N113" s="203">
        <v>0.9</v>
      </c>
      <c r="O113" s="203"/>
      <c r="P113" s="203"/>
      <c r="Q113" s="203"/>
      <c r="R113" s="203"/>
      <c r="S113" s="203"/>
      <c r="T113" s="203"/>
      <c r="U113" s="204"/>
      <c r="W113" s="217">
        <f t="shared" si="14"/>
        <v>0</v>
      </c>
      <c r="X113" s="218">
        <f t="shared" si="14"/>
        <v>0</v>
      </c>
      <c r="Y113" s="218">
        <f t="shared" si="14"/>
        <v>0</v>
      </c>
      <c r="Z113" s="218">
        <f t="shared" si="14"/>
        <v>0</v>
      </c>
      <c r="AA113" s="218">
        <f t="shared" si="14"/>
        <v>0</v>
      </c>
      <c r="AB113" s="218">
        <f t="shared" si="14"/>
        <v>0</v>
      </c>
      <c r="AC113" s="218">
        <f t="shared" si="14"/>
        <v>0</v>
      </c>
      <c r="AD113" s="218">
        <f t="shared" si="14"/>
        <v>0</v>
      </c>
      <c r="AE113" s="218">
        <f t="shared" si="14"/>
        <v>0</v>
      </c>
      <c r="AF113" s="219">
        <f t="shared" si="14"/>
        <v>0</v>
      </c>
    </row>
    <row r="114" spans="8:32" ht="12.75" customHeight="1">
      <c r="H114" s="440"/>
      <c r="I114" s="175" t="str">
        <f t="shared" si="13"/>
        <v>WOS</v>
      </c>
      <c r="J114" s="122" t="str">
        <f t="shared" si="13"/>
        <v>WoodStraw</v>
      </c>
      <c r="K114" s="125"/>
      <c r="L114" s="202">
        <v>0.1</v>
      </c>
      <c r="M114" s="203">
        <v>0.5</v>
      </c>
      <c r="N114" s="203">
        <v>0.4</v>
      </c>
      <c r="O114" s="203"/>
      <c r="P114" s="203"/>
      <c r="Q114" s="203"/>
      <c r="R114" s="203"/>
      <c r="S114" s="203"/>
      <c r="T114" s="203"/>
      <c r="U114" s="204"/>
      <c r="W114" s="217">
        <f t="shared" si="14"/>
        <v>0</v>
      </c>
      <c r="X114" s="218">
        <f t="shared" si="14"/>
        <v>0</v>
      </c>
      <c r="Y114" s="218">
        <f t="shared" si="14"/>
        <v>0</v>
      </c>
      <c r="Z114" s="218">
        <f t="shared" si="14"/>
        <v>0</v>
      </c>
      <c r="AA114" s="218">
        <f t="shared" si="14"/>
        <v>0</v>
      </c>
      <c r="AB114" s="218">
        <f t="shared" si="14"/>
        <v>0</v>
      </c>
      <c r="AC114" s="218">
        <f t="shared" si="14"/>
        <v>0</v>
      </c>
      <c r="AD114" s="218">
        <f t="shared" si="14"/>
        <v>0</v>
      </c>
      <c r="AE114" s="218">
        <f t="shared" si="14"/>
        <v>0</v>
      </c>
      <c r="AF114" s="219">
        <f t="shared" si="14"/>
        <v>0</v>
      </c>
    </row>
    <row r="115" spans="8:32" ht="12.75" customHeight="1">
      <c r="H115" s="440"/>
      <c r="I115" s="175" t="str">
        <f t="shared" si="13"/>
        <v>FL1</v>
      </c>
      <c r="J115" s="122" t="str">
        <f t="shared" si="13"/>
        <v>Flex1</v>
      </c>
      <c r="K115" s="125"/>
      <c r="L115" s="202">
        <v>0.7</v>
      </c>
      <c r="M115" s="203">
        <v>0.15</v>
      </c>
      <c r="N115" s="203">
        <v>0.1</v>
      </c>
      <c r="O115" s="203">
        <v>0</v>
      </c>
      <c r="P115" s="203">
        <v>0.05</v>
      </c>
      <c r="Q115" s="203"/>
      <c r="R115" s="203"/>
      <c r="S115" s="203"/>
      <c r="T115" s="203"/>
      <c r="U115" s="204"/>
      <c r="W115" s="217">
        <f t="shared" si="14"/>
        <v>0</v>
      </c>
      <c r="X115" s="218">
        <f t="shared" si="14"/>
        <v>0</v>
      </c>
      <c r="Y115" s="218">
        <f t="shared" si="14"/>
        <v>0</v>
      </c>
      <c r="Z115" s="218">
        <f t="shared" si="14"/>
        <v>0</v>
      </c>
      <c r="AA115" s="218">
        <f t="shared" si="14"/>
        <v>0</v>
      </c>
      <c r="AB115" s="218">
        <f t="shared" si="14"/>
        <v>0</v>
      </c>
      <c r="AC115" s="218">
        <f t="shared" si="14"/>
        <v>0</v>
      </c>
      <c r="AD115" s="218">
        <f t="shared" si="14"/>
        <v>0</v>
      </c>
      <c r="AE115" s="218">
        <f t="shared" si="14"/>
        <v>0</v>
      </c>
      <c r="AF115" s="219">
        <f t="shared" si="14"/>
        <v>0</v>
      </c>
    </row>
    <row r="116" spans="8:32" ht="12.75" customHeight="1">
      <c r="H116" s="440"/>
      <c r="I116" s="195" t="str">
        <f t="shared" si="13"/>
        <v>FL2</v>
      </c>
      <c r="J116" s="158" t="str">
        <f t="shared" si="13"/>
        <v>Flex2</v>
      </c>
      <c r="K116" s="211"/>
      <c r="L116" s="212">
        <v>0.45</v>
      </c>
      <c r="M116" s="213">
        <v>0.1</v>
      </c>
      <c r="N116" s="213">
        <v>0.5</v>
      </c>
      <c r="O116" s="213"/>
      <c r="P116" s="213"/>
      <c r="Q116" s="213"/>
      <c r="R116" s="213"/>
      <c r="S116" s="213"/>
      <c r="T116" s="213"/>
      <c r="U116" s="214"/>
      <c r="W116" s="226">
        <f t="shared" si="14"/>
        <v>0</v>
      </c>
      <c r="X116" s="227">
        <f t="shared" si="14"/>
        <v>0</v>
      </c>
      <c r="Y116" s="227">
        <f t="shared" si="14"/>
        <v>0</v>
      </c>
      <c r="Z116" s="227">
        <f t="shared" si="14"/>
        <v>0</v>
      </c>
      <c r="AA116" s="227">
        <f t="shared" si="14"/>
        <v>0</v>
      </c>
      <c r="AB116" s="227">
        <f t="shared" si="14"/>
        <v>0</v>
      </c>
      <c r="AC116" s="227">
        <f t="shared" si="14"/>
        <v>0</v>
      </c>
      <c r="AD116" s="227">
        <f t="shared" si="14"/>
        <v>0</v>
      </c>
      <c r="AE116" s="227">
        <f t="shared" si="14"/>
        <v>0</v>
      </c>
      <c r="AF116" s="228">
        <f t="shared" si="14"/>
        <v>0</v>
      </c>
    </row>
    <row r="117" spans="8:32" ht="12.75" customHeight="1">
      <c r="H117" s="440"/>
      <c r="I117" s="175" t="str">
        <f t="shared" si="13"/>
        <v>ADS</v>
      </c>
      <c r="J117" s="122" t="str">
        <f t="shared" si="13"/>
        <v>DSL &amp; DSB</v>
      </c>
      <c r="K117" s="125"/>
      <c r="L117" s="202">
        <v>0.95</v>
      </c>
      <c r="M117" s="203">
        <v>0.1</v>
      </c>
      <c r="N117" s="203"/>
      <c r="O117" s="203"/>
      <c r="P117" s="203"/>
      <c r="Q117" s="203"/>
      <c r="R117" s="203"/>
      <c r="S117" s="203"/>
      <c r="T117" s="203"/>
      <c r="U117" s="204"/>
      <c r="W117" s="217">
        <f t="shared" si="14"/>
        <v>0</v>
      </c>
      <c r="X117" s="218">
        <f t="shared" si="14"/>
        <v>0</v>
      </c>
      <c r="Y117" s="218">
        <f t="shared" si="14"/>
        <v>0</v>
      </c>
      <c r="Z117" s="218">
        <f t="shared" si="14"/>
        <v>0</v>
      </c>
      <c r="AA117" s="218">
        <f t="shared" si="14"/>
        <v>0</v>
      </c>
      <c r="AB117" s="218">
        <f t="shared" si="14"/>
        <v>0</v>
      </c>
      <c r="AC117" s="218">
        <f t="shared" si="14"/>
        <v>0</v>
      </c>
      <c r="AD117" s="218">
        <f t="shared" si="14"/>
        <v>0</v>
      </c>
      <c r="AE117" s="218">
        <f t="shared" si="14"/>
        <v>0</v>
      </c>
      <c r="AF117" s="219">
        <f t="shared" si="14"/>
        <v>0</v>
      </c>
    </row>
    <row r="118" spans="8:32" ht="12.75" customHeight="1" thickBot="1">
      <c r="H118" s="441"/>
      <c r="I118" s="139" t="str">
        <f t="shared" si="13"/>
        <v>ANG</v>
      </c>
      <c r="J118" s="156" t="str">
        <f t="shared" si="13"/>
        <v>NGA &amp; SNG</v>
      </c>
      <c r="K118" s="142"/>
      <c r="L118" s="205">
        <v>1</v>
      </c>
      <c r="M118" s="206">
        <v>0</v>
      </c>
      <c r="N118" s="206">
        <v>0</v>
      </c>
      <c r="O118" s="206"/>
      <c r="P118" s="206"/>
      <c r="Q118" s="206"/>
      <c r="R118" s="206"/>
      <c r="S118" s="206"/>
      <c r="T118" s="206"/>
      <c r="U118" s="207"/>
      <c r="W118" s="220">
        <f t="shared" si="14"/>
        <v>0</v>
      </c>
      <c r="X118" s="221">
        <f t="shared" si="14"/>
        <v>0</v>
      </c>
      <c r="Y118" s="221">
        <f t="shared" si="14"/>
        <v>0</v>
      </c>
      <c r="Z118" s="221">
        <f t="shared" si="14"/>
        <v>0</v>
      </c>
      <c r="AA118" s="221">
        <f t="shared" si="14"/>
        <v>0</v>
      </c>
      <c r="AB118" s="221">
        <f t="shared" si="14"/>
        <v>0</v>
      </c>
      <c r="AC118" s="221">
        <f t="shared" si="14"/>
        <v>0</v>
      </c>
      <c r="AD118" s="221">
        <f t="shared" si="14"/>
        <v>0</v>
      </c>
      <c r="AE118" s="221">
        <f t="shared" si="14"/>
        <v>0</v>
      </c>
      <c r="AF118" s="222">
        <f t="shared" si="14"/>
        <v>0</v>
      </c>
    </row>
    <row r="119" spans="8:32" ht="12.75" customHeight="1">
      <c r="K119" s="216"/>
      <c r="AD119" s="21"/>
      <c r="AE119" s="21"/>
      <c r="AF119" s="21"/>
    </row>
    <row r="120" spans="8:32" ht="12.75" customHeight="1" thickBot="1">
      <c r="AD120" s="21"/>
      <c r="AE120" s="21"/>
      <c r="AF120" s="21"/>
    </row>
    <row r="121" spans="8:32" ht="12.75" customHeight="1">
      <c r="H121" s="162" t="s">
        <v>512</v>
      </c>
      <c r="L121" s="164" t="s">
        <v>17</v>
      </c>
      <c r="M121" s="165"/>
      <c r="N121" s="165"/>
      <c r="O121" s="165"/>
      <c r="P121" s="165"/>
      <c r="Q121" s="165"/>
      <c r="R121" s="165"/>
      <c r="S121" s="165"/>
      <c r="T121" s="165"/>
      <c r="U121" s="166"/>
      <c r="V121" s="21"/>
      <c r="AD121" s="21"/>
      <c r="AE121" s="21"/>
      <c r="AF121" s="21"/>
    </row>
    <row r="122" spans="8:32" ht="12.75" customHeight="1" thickBot="1">
      <c r="L122" s="94" t="s">
        <v>376</v>
      </c>
      <c r="M122" s="93" t="s">
        <v>377</v>
      </c>
      <c r="N122" s="93" t="s">
        <v>378</v>
      </c>
      <c r="O122" s="93" t="s">
        <v>462</v>
      </c>
      <c r="P122" s="93" t="s">
        <v>463</v>
      </c>
      <c r="Q122" s="93" t="s">
        <v>464</v>
      </c>
      <c r="R122" s="93" t="s">
        <v>465</v>
      </c>
      <c r="S122" s="93" t="s">
        <v>466</v>
      </c>
      <c r="T122" s="93" t="s">
        <v>467</v>
      </c>
      <c r="U122" s="95" t="s">
        <v>468</v>
      </c>
      <c r="AD122" s="21"/>
      <c r="AE122" s="21"/>
      <c r="AF122" s="21"/>
    </row>
    <row r="123" spans="8:32" ht="12.75" customHeight="1">
      <c r="H123" s="442" t="s">
        <v>470</v>
      </c>
      <c r="I123" s="170" t="str">
        <f t="shared" ref="I123:J137" si="15">+I104</f>
        <v>DSB</v>
      </c>
      <c r="J123" s="105" t="str">
        <f t="shared" si="15"/>
        <v>BioDiesel</v>
      </c>
      <c r="K123" s="105"/>
      <c r="L123" s="202"/>
      <c r="M123" s="203">
        <v>0</v>
      </c>
      <c r="N123" s="203"/>
      <c r="O123" s="203"/>
      <c r="P123" s="203"/>
      <c r="Q123" s="203"/>
      <c r="R123" s="203"/>
      <c r="S123" s="203"/>
      <c r="T123" s="203"/>
      <c r="U123" s="204"/>
      <c r="W123" s="217">
        <f t="shared" ref="W123:AF137" si="16">+L123-L104</f>
        <v>0</v>
      </c>
      <c r="X123" s="218">
        <f t="shared" si="16"/>
        <v>0</v>
      </c>
      <c r="Y123" s="218">
        <f t="shared" si="16"/>
        <v>0</v>
      </c>
      <c r="Z123" s="218">
        <f t="shared" si="16"/>
        <v>0</v>
      </c>
      <c r="AA123" s="218">
        <f t="shared" si="16"/>
        <v>0</v>
      </c>
      <c r="AB123" s="218">
        <f t="shared" si="16"/>
        <v>0</v>
      </c>
      <c r="AC123" s="218">
        <f t="shared" si="16"/>
        <v>0</v>
      </c>
      <c r="AD123" s="218">
        <f t="shared" si="16"/>
        <v>0</v>
      </c>
      <c r="AE123" s="218">
        <f t="shared" si="16"/>
        <v>0</v>
      </c>
      <c r="AF123" s="219">
        <f t="shared" si="16"/>
        <v>0</v>
      </c>
    </row>
    <row r="124" spans="8:32" ht="12.75" customHeight="1">
      <c r="H124" s="443"/>
      <c r="I124" s="175" t="str">
        <f t="shared" si="15"/>
        <v>SNG</v>
      </c>
      <c r="J124" s="122" t="str">
        <f t="shared" si="15"/>
        <v>Synt.Nat.Gas</v>
      </c>
      <c r="K124" s="122"/>
      <c r="L124" s="202"/>
      <c r="M124" s="203">
        <v>0</v>
      </c>
      <c r="N124" s="203"/>
      <c r="O124" s="203"/>
      <c r="P124" s="203"/>
      <c r="Q124" s="203"/>
      <c r="R124" s="203"/>
      <c r="S124" s="203"/>
      <c r="T124" s="203"/>
      <c r="U124" s="204"/>
      <c r="W124" s="217">
        <f t="shared" si="16"/>
        <v>0</v>
      </c>
      <c r="X124" s="218">
        <f t="shared" si="16"/>
        <v>0</v>
      </c>
      <c r="Y124" s="218">
        <f t="shared" si="16"/>
        <v>0</v>
      </c>
      <c r="Z124" s="218">
        <f t="shared" si="16"/>
        <v>0</v>
      </c>
      <c r="AA124" s="218">
        <f t="shared" si="16"/>
        <v>0</v>
      </c>
      <c r="AB124" s="218">
        <f t="shared" si="16"/>
        <v>0</v>
      </c>
      <c r="AC124" s="218">
        <f t="shared" si="16"/>
        <v>0</v>
      </c>
      <c r="AD124" s="218">
        <f t="shared" si="16"/>
        <v>0</v>
      </c>
      <c r="AE124" s="218">
        <f t="shared" si="16"/>
        <v>0</v>
      </c>
      <c r="AF124" s="219">
        <f t="shared" si="16"/>
        <v>0</v>
      </c>
    </row>
    <row r="125" spans="8:32" ht="12.75" customHeight="1" thickBot="1">
      <c r="H125" s="444"/>
      <c r="I125" s="139" t="str">
        <f t="shared" si="15"/>
        <v>GAS</v>
      </c>
      <c r="J125" s="156" t="str">
        <f t="shared" si="15"/>
        <v>Gas</v>
      </c>
      <c r="K125" s="156"/>
      <c r="L125" s="205"/>
      <c r="M125" s="206">
        <v>0.1</v>
      </c>
      <c r="N125" s="206">
        <v>0</v>
      </c>
      <c r="O125" s="206"/>
      <c r="P125" s="206"/>
      <c r="Q125" s="206"/>
      <c r="R125" s="206"/>
      <c r="S125" s="206"/>
      <c r="T125" s="206"/>
      <c r="U125" s="207"/>
      <c r="W125" s="220">
        <f t="shared" si="16"/>
        <v>0</v>
      </c>
      <c r="X125" s="221">
        <f t="shared" si="16"/>
        <v>0.05</v>
      </c>
      <c r="Y125" s="221">
        <f t="shared" si="16"/>
        <v>0</v>
      </c>
      <c r="Z125" s="221">
        <f t="shared" si="16"/>
        <v>0</v>
      </c>
      <c r="AA125" s="221">
        <f t="shared" si="16"/>
        <v>0</v>
      </c>
      <c r="AB125" s="221">
        <f t="shared" si="16"/>
        <v>0</v>
      </c>
      <c r="AC125" s="221">
        <f t="shared" si="16"/>
        <v>0</v>
      </c>
      <c r="AD125" s="221">
        <f t="shared" si="16"/>
        <v>0</v>
      </c>
      <c r="AE125" s="221">
        <f t="shared" si="16"/>
        <v>0</v>
      </c>
      <c r="AF125" s="222">
        <f t="shared" si="16"/>
        <v>0</v>
      </c>
    </row>
    <row r="126" spans="8:32" ht="12.75" customHeight="1">
      <c r="H126" s="439" t="s">
        <v>426</v>
      </c>
      <c r="I126" s="170" t="str">
        <f t="shared" si="15"/>
        <v>GWA</v>
      </c>
      <c r="J126" s="105" t="str">
        <f t="shared" si="15"/>
        <v>GasWaste</v>
      </c>
      <c r="K126" s="108"/>
      <c r="L126" s="208">
        <v>0.35</v>
      </c>
      <c r="M126" s="209">
        <v>0.75</v>
      </c>
      <c r="N126" s="209"/>
      <c r="O126" s="209"/>
      <c r="P126" s="209"/>
      <c r="Q126" s="209"/>
      <c r="R126" s="209"/>
      <c r="S126" s="209"/>
      <c r="T126" s="209"/>
      <c r="U126" s="210"/>
      <c r="W126" s="223">
        <f t="shared" si="16"/>
        <v>0</v>
      </c>
      <c r="X126" s="224">
        <f t="shared" si="16"/>
        <v>0</v>
      </c>
      <c r="Y126" s="224">
        <f t="shared" si="16"/>
        <v>0</v>
      </c>
      <c r="Z126" s="224">
        <f t="shared" si="16"/>
        <v>0</v>
      </c>
      <c r="AA126" s="224">
        <f t="shared" si="16"/>
        <v>0</v>
      </c>
      <c r="AB126" s="224">
        <f t="shared" si="16"/>
        <v>0</v>
      </c>
      <c r="AC126" s="224">
        <f t="shared" si="16"/>
        <v>0</v>
      </c>
      <c r="AD126" s="224">
        <f t="shared" si="16"/>
        <v>0</v>
      </c>
      <c r="AE126" s="224">
        <f t="shared" si="16"/>
        <v>0</v>
      </c>
      <c r="AF126" s="225">
        <f t="shared" si="16"/>
        <v>0</v>
      </c>
    </row>
    <row r="127" spans="8:32" ht="12.75" customHeight="1">
      <c r="H127" s="440"/>
      <c r="I127" s="175" t="str">
        <f t="shared" si="15"/>
        <v>WAS</v>
      </c>
      <c r="J127" s="122" t="str">
        <f t="shared" si="15"/>
        <v>WasteStraw</v>
      </c>
      <c r="K127" s="125"/>
      <c r="L127" s="202">
        <v>0.6</v>
      </c>
      <c r="M127" s="203">
        <v>0.45</v>
      </c>
      <c r="N127" s="203"/>
      <c r="O127" s="203"/>
      <c r="P127" s="203"/>
      <c r="Q127" s="203"/>
      <c r="R127" s="203"/>
      <c r="S127" s="203"/>
      <c r="T127" s="203"/>
      <c r="U127" s="204"/>
      <c r="W127" s="217">
        <f t="shared" si="16"/>
        <v>0</v>
      </c>
      <c r="X127" s="218">
        <f t="shared" si="16"/>
        <v>0</v>
      </c>
      <c r="Y127" s="218">
        <f t="shared" si="16"/>
        <v>0</v>
      </c>
      <c r="Z127" s="218">
        <f t="shared" si="16"/>
        <v>0</v>
      </c>
      <c r="AA127" s="218">
        <f t="shared" si="16"/>
        <v>0</v>
      </c>
      <c r="AB127" s="218">
        <f t="shared" si="16"/>
        <v>0</v>
      </c>
      <c r="AC127" s="218">
        <f t="shared" si="16"/>
        <v>0</v>
      </c>
      <c r="AD127" s="218">
        <f t="shared" si="16"/>
        <v>0</v>
      </c>
      <c r="AE127" s="218">
        <f t="shared" si="16"/>
        <v>0</v>
      </c>
      <c r="AF127" s="219">
        <f t="shared" si="16"/>
        <v>0</v>
      </c>
    </row>
    <row r="128" spans="8:32" ht="12.75" customHeight="1">
      <c r="H128" s="440"/>
      <c r="I128" s="175" t="str">
        <f t="shared" si="15"/>
        <v>COS</v>
      </c>
      <c r="J128" s="122" t="str">
        <f t="shared" si="15"/>
        <v>CoalStraw</v>
      </c>
      <c r="K128" s="125"/>
      <c r="L128" s="202">
        <v>0.9</v>
      </c>
      <c r="M128" s="203">
        <v>0.15</v>
      </c>
      <c r="N128" s="203"/>
      <c r="O128" s="203"/>
      <c r="P128" s="203"/>
      <c r="Q128" s="203"/>
      <c r="R128" s="203"/>
      <c r="S128" s="203"/>
      <c r="T128" s="203"/>
      <c r="U128" s="204"/>
      <c r="W128" s="217">
        <f t="shared" si="16"/>
        <v>0</v>
      </c>
      <c r="X128" s="218">
        <f t="shared" si="16"/>
        <v>0</v>
      </c>
      <c r="Y128" s="218">
        <f t="shared" si="16"/>
        <v>0</v>
      </c>
      <c r="Z128" s="218">
        <f t="shared" si="16"/>
        <v>0</v>
      </c>
      <c r="AA128" s="218">
        <f t="shared" si="16"/>
        <v>0</v>
      </c>
      <c r="AB128" s="218">
        <f t="shared" si="16"/>
        <v>0</v>
      </c>
      <c r="AC128" s="218">
        <f t="shared" si="16"/>
        <v>0</v>
      </c>
      <c r="AD128" s="218">
        <f t="shared" si="16"/>
        <v>0</v>
      </c>
      <c r="AE128" s="218">
        <f t="shared" si="16"/>
        <v>0</v>
      </c>
      <c r="AF128" s="219">
        <f t="shared" si="16"/>
        <v>0</v>
      </c>
    </row>
    <row r="129" spans="8:32" ht="12.75" customHeight="1">
      <c r="H129" s="440"/>
      <c r="I129" s="175" t="str">
        <f t="shared" si="15"/>
        <v>COW</v>
      </c>
      <c r="J129" s="122" t="str">
        <f t="shared" si="15"/>
        <v>CoalWood</v>
      </c>
      <c r="K129" s="125"/>
      <c r="L129" s="202">
        <v>0.6</v>
      </c>
      <c r="M129" s="203">
        <v>0.5</v>
      </c>
      <c r="N129" s="203">
        <v>0.2</v>
      </c>
      <c r="O129" s="203"/>
      <c r="P129" s="203"/>
      <c r="Q129" s="203"/>
      <c r="R129" s="203"/>
      <c r="S129" s="203"/>
      <c r="T129" s="203"/>
      <c r="U129" s="204"/>
      <c r="W129" s="217">
        <f t="shared" si="16"/>
        <v>-0.25</v>
      </c>
      <c r="X129" s="218">
        <f t="shared" si="16"/>
        <v>0.3</v>
      </c>
      <c r="Y129" s="218">
        <f t="shared" si="16"/>
        <v>0</v>
      </c>
      <c r="Z129" s="218">
        <f t="shared" si="16"/>
        <v>0</v>
      </c>
      <c r="AA129" s="218">
        <f t="shared" si="16"/>
        <v>0</v>
      </c>
      <c r="AB129" s="218">
        <f t="shared" si="16"/>
        <v>0</v>
      </c>
      <c r="AC129" s="218">
        <f t="shared" si="16"/>
        <v>0</v>
      </c>
      <c r="AD129" s="218">
        <f t="shared" si="16"/>
        <v>0</v>
      </c>
      <c r="AE129" s="218">
        <f t="shared" si="16"/>
        <v>0</v>
      </c>
      <c r="AF129" s="219">
        <f t="shared" si="16"/>
        <v>0</v>
      </c>
    </row>
    <row r="130" spans="8:32" ht="12.75" customHeight="1">
      <c r="H130" s="440"/>
      <c r="I130" s="175" t="str">
        <f t="shared" si="15"/>
        <v>WOG</v>
      </c>
      <c r="J130" s="122" t="str">
        <f t="shared" si="15"/>
        <v>WoodGas</v>
      </c>
      <c r="K130" s="125"/>
      <c r="L130" s="202">
        <v>0.65</v>
      </c>
      <c r="M130" s="203">
        <v>0.65</v>
      </c>
      <c r="N130" s="203">
        <v>0.1</v>
      </c>
      <c r="O130" s="203">
        <v>0.1</v>
      </c>
      <c r="P130" s="203"/>
      <c r="Q130" s="203"/>
      <c r="R130" s="203"/>
      <c r="S130" s="203"/>
      <c r="T130" s="203"/>
      <c r="U130" s="204"/>
      <c r="W130" s="217">
        <f t="shared" si="16"/>
        <v>0</v>
      </c>
      <c r="X130" s="218">
        <f t="shared" si="16"/>
        <v>0</v>
      </c>
      <c r="Y130" s="218">
        <f t="shared" si="16"/>
        <v>0</v>
      </c>
      <c r="Z130" s="218">
        <f t="shared" si="16"/>
        <v>0</v>
      </c>
      <c r="AA130" s="218">
        <f t="shared" si="16"/>
        <v>0</v>
      </c>
      <c r="AB130" s="218">
        <f t="shared" si="16"/>
        <v>0</v>
      </c>
      <c r="AC130" s="218">
        <f t="shared" si="16"/>
        <v>0</v>
      </c>
      <c r="AD130" s="218">
        <f t="shared" si="16"/>
        <v>0</v>
      </c>
      <c r="AE130" s="218">
        <f t="shared" si="16"/>
        <v>0</v>
      </c>
      <c r="AF130" s="219">
        <f t="shared" si="16"/>
        <v>0</v>
      </c>
    </row>
    <row r="131" spans="8:32" ht="12.75" customHeight="1">
      <c r="H131" s="440"/>
      <c r="I131" s="175" t="str">
        <f t="shared" si="15"/>
        <v>WOO</v>
      </c>
      <c r="J131" s="122" t="str">
        <f t="shared" si="15"/>
        <v>Wood</v>
      </c>
      <c r="K131" s="125"/>
      <c r="L131" s="202">
        <v>0.15</v>
      </c>
      <c r="M131" s="203">
        <v>0.85</v>
      </c>
      <c r="N131" s="203"/>
      <c r="O131" s="203"/>
      <c r="P131" s="203"/>
      <c r="Q131" s="203"/>
      <c r="R131" s="203"/>
      <c r="S131" s="203"/>
      <c r="T131" s="203"/>
      <c r="U131" s="204"/>
      <c r="W131" s="217">
        <f t="shared" si="16"/>
        <v>0</v>
      </c>
      <c r="X131" s="218">
        <f t="shared" si="16"/>
        <v>0</v>
      </c>
      <c r="Y131" s="218">
        <f t="shared" si="16"/>
        <v>0</v>
      </c>
      <c r="Z131" s="218">
        <f t="shared" si="16"/>
        <v>0</v>
      </c>
      <c r="AA131" s="218">
        <f t="shared" si="16"/>
        <v>0</v>
      </c>
      <c r="AB131" s="218">
        <f t="shared" si="16"/>
        <v>0</v>
      </c>
      <c r="AC131" s="218">
        <f t="shared" si="16"/>
        <v>0</v>
      </c>
      <c r="AD131" s="218">
        <f t="shared" si="16"/>
        <v>0</v>
      </c>
      <c r="AE131" s="218">
        <f t="shared" si="16"/>
        <v>0</v>
      </c>
      <c r="AF131" s="219">
        <f t="shared" si="16"/>
        <v>0</v>
      </c>
    </row>
    <row r="132" spans="8:32" ht="12.75" customHeight="1">
      <c r="H132" s="440"/>
      <c r="I132" s="175" t="str">
        <f t="shared" si="15"/>
        <v>WOW</v>
      </c>
      <c r="J132" s="122" t="str">
        <f t="shared" si="15"/>
        <v>WoodWaste</v>
      </c>
      <c r="K132" s="125"/>
      <c r="L132" s="202">
        <v>0</v>
      </c>
      <c r="M132" s="203">
        <v>0.1</v>
      </c>
      <c r="N132" s="203">
        <v>0.9</v>
      </c>
      <c r="O132" s="203"/>
      <c r="P132" s="203"/>
      <c r="Q132" s="203"/>
      <c r="R132" s="203"/>
      <c r="S132" s="203"/>
      <c r="T132" s="203"/>
      <c r="U132" s="204"/>
      <c r="W132" s="217">
        <f t="shared" si="16"/>
        <v>0</v>
      </c>
      <c r="X132" s="218">
        <f t="shared" si="16"/>
        <v>0</v>
      </c>
      <c r="Y132" s="218">
        <f t="shared" si="16"/>
        <v>0</v>
      </c>
      <c r="Z132" s="218">
        <f t="shared" si="16"/>
        <v>0</v>
      </c>
      <c r="AA132" s="218">
        <f t="shared" si="16"/>
        <v>0</v>
      </c>
      <c r="AB132" s="218">
        <f t="shared" si="16"/>
        <v>0</v>
      </c>
      <c r="AC132" s="218">
        <f t="shared" si="16"/>
        <v>0</v>
      </c>
      <c r="AD132" s="218">
        <f t="shared" si="16"/>
        <v>0</v>
      </c>
      <c r="AE132" s="218">
        <f t="shared" si="16"/>
        <v>0</v>
      </c>
      <c r="AF132" s="219">
        <f t="shared" si="16"/>
        <v>0</v>
      </c>
    </row>
    <row r="133" spans="8:32" ht="12.75" customHeight="1">
      <c r="H133" s="440"/>
      <c r="I133" s="175" t="str">
        <f t="shared" si="15"/>
        <v>WOS</v>
      </c>
      <c r="J133" s="122" t="str">
        <f t="shared" si="15"/>
        <v>WoodStraw</v>
      </c>
      <c r="K133" s="125"/>
      <c r="L133" s="202">
        <v>0.1</v>
      </c>
      <c r="M133" s="203">
        <v>0.5</v>
      </c>
      <c r="N133" s="203">
        <v>0.4</v>
      </c>
      <c r="O133" s="203"/>
      <c r="P133" s="203"/>
      <c r="Q133" s="203"/>
      <c r="R133" s="203"/>
      <c r="S133" s="203"/>
      <c r="T133" s="203"/>
      <c r="U133" s="204"/>
      <c r="W133" s="217">
        <f t="shared" si="16"/>
        <v>0</v>
      </c>
      <c r="X133" s="218">
        <f t="shared" si="16"/>
        <v>0</v>
      </c>
      <c r="Y133" s="218">
        <f t="shared" si="16"/>
        <v>0</v>
      </c>
      <c r="Z133" s="218">
        <f t="shared" si="16"/>
        <v>0</v>
      </c>
      <c r="AA133" s="218">
        <f t="shared" si="16"/>
        <v>0</v>
      </c>
      <c r="AB133" s="218">
        <f t="shared" si="16"/>
        <v>0</v>
      </c>
      <c r="AC133" s="218">
        <f t="shared" si="16"/>
        <v>0</v>
      </c>
      <c r="AD133" s="218">
        <f t="shared" si="16"/>
        <v>0</v>
      </c>
      <c r="AE133" s="218">
        <f t="shared" si="16"/>
        <v>0</v>
      </c>
      <c r="AF133" s="219">
        <f t="shared" si="16"/>
        <v>0</v>
      </c>
    </row>
    <row r="134" spans="8:32" ht="12.75" customHeight="1">
      <c r="H134" s="440"/>
      <c r="I134" s="175" t="str">
        <f t="shared" si="15"/>
        <v>FL1</v>
      </c>
      <c r="J134" s="122" t="str">
        <f t="shared" si="15"/>
        <v>Flex1</v>
      </c>
      <c r="K134" s="125"/>
      <c r="L134" s="202">
        <v>0.7</v>
      </c>
      <c r="M134" s="203">
        <v>0.15</v>
      </c>
      <c r="N134" s="203">
        <v>0.1</v>
      </c>
      <c r="O134" s="203">
        <v>0</v>
      </c>
      <c r="P134" s="203">
        <v>0.05</v>
      </c>
      <c r="Q134" s="203"/>
      <c r="R134" s="203"/>
      <c r="S134" s="203"/>
      <c r="T134" s="203"/>
      <c r="U134" s="204"/>
      <c r="W134" s="217">
        <f t="shared" si="16"/>
        <v>0</v>
      </c>
      <c r="X134" s="218">
        <f t="shared" si="16"/>
        <v>0</v>
      </c>
      <c r="Y134" s="218">
        <f t="shared" si="16"/>
        <v>0</v>
      </c>
      <c r="Z134" s="218">
        <f t="shared" si="16"/>
        <v>0</v>
      </c>
      <c r="AA134" s="218">
        <f t="shared" si="16"/>
        <v>0</v>
      </c>
      <c r="AB134" s="218">
        <f t="shared" si="16"/>
        <v>0</v>
      </c>
      <c r="AC134" s="218">
        <f t="shared" si="16"/>
        <v>0</v>
      </c>
      <c r="AD134" s="218">
        <f t="shared" si="16"/>
        <v>0</v>
      </c>
      <c r="AE134" s="218">
        <f t="shared" si="16"/>
        <v>0</v>
      </c>
      <c r="AF134" s="219">
        <f t="shared" si="16"/>
        <v>0</v>
      </c>
    </row>
    <row r="135" spans="8:32" ht="12.75" customHeight="1">
      <c r="H135" s="440"/>
      <c r="I135" s="195" t="str">
        <f t="shared" si="15"/>
        <v>FL2</v>
      </c>
      <c r="J135" s="158" t="str">
        <f t="shared" si="15"/>
        <v>Flex2</v>
      </c>
      <c r="K135" s="211"/>
      <c r="L135" s="212">
        <v>0.45</v>
      </c>
      <c r="M135" s="213">
        <v>0.1</v>
      </c>
      <c r="N135" s="213">
        <v>0.5</v>
      </c>
      <c r="O135" s="213"/>
      <c r="P135" s="213"/>
      <c r="Q135" s="213"/>
      <c r="R135" s="213"/>
      <c r="S135" s="213"/>
      <c r="T135" s="213"/>
      <c r="U135" s="214"/>
      <c r="W135" s="226">
        <f t="shared" si="16"/>
        <v>0</v>
      </c>
      <c r="X135" s="227">
        <f t="shared" si="16"/>
        <v>0</v>
      </c>
      <c r="Y135" s="227">
        <f t="shared" si="16"/>
        <v>0</v>
      </c>
      <c r="Z135" s="227">
        <f t="shared" si="16"/>
        <v>0</v>
      </c>
      <c r="AA135" s="227">
        <f t="shared" si="16"/>
        <v>0</v>
      </c>
      <c r="AB135" s="227">
        <f t="shared" si="16"/>
        <v>0</v>
      </c>
      <c r="AC135" s="227">
        <f t="shared" si="16"/>
        <v>0</v>
      </c>
      <c r="AD135" s="227">
        <f t="shared" si="16"/>
        <v>0</v>
      </c>
      <c r="AE135" s="227">
        <f t="shared" si="16"/>
        <v>0</v>
      </c>
      <c r="AF135" s="228">
        <f t="shared" si="16"/>
        <v>0</v>
      </c>
    </row>
    <row r="136" spans="8:32" ht="12.75" customHeight="1">
      <c r="H136" s="440"/>
      <c r="I136" s="175" t="str">
        <f t="shared" si="15"/>
        <v>ADS</v>
      </c>
      <c r="J136" s="122" t="str">
        <f t="shared" si="15"/>
        <v>DSL &amp; DSB</v>
      </c>
      <c r="K136" s="125"/>
      <c r="L136" s="202">
        <v>0.95</v>
      </c>
      <c r="M136" s="203">
        <v>0.1</v>
      </c>
      <c r="N136" s="203"/>
      <c r="O136" s="203"/>
      <c r="P136" s="203"/>
      <c r="Q136" s="203"/>
      <c r="R136" s="203"/>
      <c r="S136" s="203"/>
      <c r="T136" s="203"/>
      <c r="U136" s="204"/>
      <c r="W136" s="217">
        <f t="shared" si="16"/>
        <v>0</v>
      </c>
      <c r="X136" s="218">
        <f t="shared" si="16"/>
        <v>0</v>
      </c>
      <c r="Y136" s="218">
        <f t="shared" si="16"/>
        <v>0</v>
      </c>
      <c r="Z136" s="218">
        <f t="shared" si="16"/>
        <v>0</v>
      </c>
      <c r="AA136" s="218">
        <f t="shared" si="16"/>
        <v>0</v>
      </c>
      <c r="AB136" s="218">
        <f t="shared" si="16"/>
        <v>0</v>
      </c>
      <c r="AC136" s="218">
        <f t="shared" si="16"/>
        <v>0</v>
      </c>
      <c r="AD136" s="218">
        <f t="shared" si="16"/>
        <v>0</v>
      </c>
      <c r="AE136" s="218">
        <f t="shared" si="16"/>
        <v>0</v>
      </c>
      <c r="AF136" s="219">
        <f t="shared" si="16"/>
        <v>0</v>
      </c>
    </row>
    <row r="137" spans="8:32" ht="12.75" customHeight="1" thickBot="1">
      <c r="H137" s="441"/>
      <c r="I137" s="139" t="str">
        <f t="shared" si="15"/>
        <v>ANG</v>
      </c>
      <c r="J137" s="156" t="str">
        <f t="shared" si="15"/>
        <v>NGA &amp; SNG</v>
      </c>
      <c r="K137" s="142"/>
      <c r="L137" s="205">
        <v>1</v>
      </c>
      <c r="M137" s="206">
        <v>0</v>
      </c>
      <c r="N137" s="206">
        <v>0</v>
      </c>
      <c r="O137" s="206"/>
      <c r="P137" s="206"/>
      <c r="Q137" s="206"/>
      <c r="R137" s="206"/>
      <c r="S137" s="206"/>
      <c r="T137" s="206"/>
      <c r="U137" s="207"/>
      <c r="W137" s="220">
        <f t="shared" si="16"/>
        <v>0</v>
      </c>
      <c r="X137" s="221">
        <f t="shared" si="16"/>
        <v>0</v>
      </c>
      <c r="Y137" s="221">
        <f t="shared" si="16"/>
        <v>0</v>
      </c>
      <c r="Z137" s="221">
        <f t="shared" si="16"/>
        <v>0</v>
      </c>
      <c r="AA137" s="221">
        <f t="shared" si="16"/>
        <v>0</v>
      </c>
      <c r="AB137" s="221">
        <f t="shared" si="16"/>
        <v>0</v>
      </c>
      <c r="AC137" s="221">
        <f t="shared" si="16"/>
        <v>0</v>
      </c>
      <c r="AD137" s="221">
        <f t="shared" si="16"/>
        <v>0</v>
      </c>
      <c r="AE137" s="221">
        <f t="shared" si="16"/>
        <v>0</v>
      </c>
      <c r="AF137" s="222">
        <f t="shared" si="16"/>
        <v>0</v>
      </c>
    </row>
    <row r="138" spans="8:32" ht="12.75" customHeight="1">
      <c r="AD138" s="21"/>
      <c r="AE138" s="21"/>
      <c r="AF138" s="21"/>
    </row>
    <row r="139" spans="8:32" ht="12.75" customHeight="1" thickBot="1">
      <c r="AD139" s="21"/>
      <c r="AE139" s="21"/>
      <c r="AF139" s="21"/>
    </row>
    <row r="140" spans="8:32" ht="12.75" customHeight="1">
      <c r="H140" s="162" t="s">
        <v>513</v>
      </c>
      <c r="L140" s="164" t="s">
        <v>18</v>
      </c>
      <c r="M140" s="165"/>
      <c r="N140" s="165"/>
      <c r="O140" s="165"/>
      <c r="P140" s="165"/>
      <c r="Q140" s="165"/>
      <c r="R140" s="165"/>
      <c r="S140" s="165"/>
      <c r="T140" s="165"/>
      <c r="U140" s="166"/>
      <c r="V140" s="21"/>
      <c r="AD140" s="21"/>
      <c r="AE140" s="21"/>
      <c r="AF140" s="21"/>
    </row>
    <row r="141" spans="8:32" ht="12.75" customHeight="1" thickBot="1">
      <c r="L141" s="94" t="s">
        <v>376</v>
      </c>
      <c r="M141" s="93" t="s">
        <v>377</v>
      </c>
      <c r="N141" s="93" t="s">
        <v>378</v>
      </c>
      <c r="O141" s="93" t="s">
        <v>462</v>
      </c>
      <c r="P141" s="93" t="s">
        <v>463</v>
      </c>
      <c r="Q141" s="93" t="s">
        <v>464</v>
      </c>
      <c r="R141" s="93" t="s">
        <v>465</v>
      </c>
      <c r="S141" s="93" t="s">
        <v>466</v>
      </c>
      <c r="T141" s="93" t="s">
        <v>467</v>
      </c>
      <c r="U141" s="95" t="s">
        <v>468</v>
      </c>
      <c r="AD141" s="21"/>
      <c r="AE141" s="21"/>
      <c r="AF141" s="21"/>
    </row>
    <row r="142" spans="8:32" ht="12.75" customHeight="1">
      <c r="H142" s="442" t="s">
        <v>470</v>
      </c>
      <c r="I142" s="170" t="str">
        <f t="shared" ref="I142:J156" si="17">+I123</f>
        <v>DSB</v>
      </c>
      <c r="J142" s="105" t="str">
        <f t="shared" si="17"/>
        <v>BioDiesel</v>
      </c>
      <c r="K142" s="105"/>
      <c r="L142" s="202"/>
      <c r="M142" s="203">
        <v>0.1</v>
      </c>
      <c r="N142" s="203"/>
      <c r="O142" s="203"/>
      <c r="P142" s="203"/>
      <c r="Q142" s="203"/>
      <c r="R142" s="203"/>
      <c r="S142" s="203"/>
      <c r="T142" s="203"/>
      <c r="U142" s="204"/>
      <c r="W142" s="217">
        <f t="shared" ref="W142:AF156" si="18">+L142-L123</f>
        <v>0</v>
      </c>
      <c r="X142" s="218">
        <f t="shared" si="18"/>
        <v>0.1</v>
      </c>
      <c r="Y142" s="218">
        <f t="shared" si="18"/>
        <v>0</v>
      </c>
      <c r="Z142" s="218">
        <f t="shared" si="18"/>
        <v>0</v>
      </c>
      <c r="AA142" s="218">
        <f t="shared" si="18"/>
        <v>0</v>
      </c>
      <c r="AB142" s="218">
        <f t="shared" si="18"/>
        <v>0</v>
      </c>
      <c r="AC142" s="218">
        <f t="shared" si="18"/>
        <v>0</v>
      </c>
      <c r="AD142" s="218">
        <f t="shared" si="18"/>
        <v>0</v>
      </c>
      <c r="AE142" s="218">
        <f t="shared" si="18"/>
        <v>0</v>
      </c>
      <c r="AF142" s="219">
        <f t="shared" si="18"/>
        <v>0</v>
      </c>
    </row>
    <row r="143" spans="8:32" ht="12.75" customHeight="1">
      <c r="H143" s="443"/>
      <c r="I143" s="175" t="str">
        <f t="shared" si="17"/>
        <v>SNG</v>
      </c>
      <c r="J143" s="122" t="str">
        <f t="shared" si="17"/>
        <v>Synt.Nat.Gas</v>
      </c>
      <c r="K143" s="122"/>
      <c r="L143" s="202"/>
      <c r="M143" s="203">
        <v>0.1</v>
      </c>
      <c r="N143" s="203"/>
      <c r="O143" s="203"/>
      <c r="P143" s="203"/>
      <c r="Q143" s="203"/>
      <c r="R143" s="203"/>
      <c r="S143" s="203"/>
      <c r="T143" s="203"/>
      <c r="U143" s="204"/>
      <c r="W143" s="217">
        <f t="shared" si="18"/>
        <v>0</v>
      </c>
      <c r="X143" s="218">
        <f t="shared" si="18"/>
        <v>0.1</v>
      </c>
      <c r="Y143" s="218">
        <f t="shared" si="18"/>
        <v>0</v>
      </c>
      <c r="Z143" s="218">
        <f t="shared" si="18"/>
        <v>0</v>
      </c>
      <c r="AA143" s="218">
        <f t="shared" si="18"/>
        <v>0</v>
      </c>
      <c r="AB143" s="218">
        <f t="shared" si="18"/>
        <v>0</v>
      </c>
      <c r="AC143" s="218">
        <f t="shared" si="18"/>
        <v>0</v>
      </c>
      <c r="AD143" s="218">
        <f t="shared" si="18"/>
        <v>0</v>
      </c>
      <c r="AE143" s="218">
        <f t="shared" si="18"/>
        <v>0</v>
      </c>
      <c r="AF143" s="219">
        <f t="shared" si="18"/>
        <v>0</v>
      </c>
    </row>
    <row r="144" spans="8:32" ht="12.75" customHeight="1" thickBot="1">
      <c r="H144" s="444"/>
      <c r="I144" s="139" t="str">
        <f t="shared" si="17"/>
        <v>GAS</v>
      </c>
      <c r="J144" s="156" t="str">
        <f t="shared" si="17"/>
        <v>Gas</v>
      </c>
      <c r="K144" s="156"/>
      <c r="L144" s="205"/>
      <c r="M144" s="206">
        <v>0.1</v>
      </c>
      <c r="N144" s="206">
        <v>0.1</v>
      </c>
      <c r="O144" s="206"/>
      <c r="P144" s="206"/>
      <c r="Q144" s="206"/>
      <c r="R144" s="206"/>
      <c r="S144" s="206"/>
      <c r="T144" s="206"/>
      <c r="U144" s="207"/>
      <c r="W144" s="220">
        <f t="shared" si="18"/>
        <v>0</v>
      </c>
      <c r="X144" s="221">
        <f t="shared" si="18"/>
        <v>0</v>
      </c>
      <c r="Y144" s="221">
        <f t="shared" si="18"/>
        <v>0.1</v>
      </c>
      <c r="Z144" s="221">
        <f t="shared" si="18"/>
        <v>0</v>
      </c>
      <c r="AA144" s="221">
        <f t="shared" si="18"/>
        <v>0</v>
      </c>
      <c r="AB144" s="221">
        <f t="shared" si="18"/>
        <v>0</v>
      </c>
      <c r="AC144" s="221">
        <f t="shared" si="18"/>
        <v>0</v>
      </c>
      <c r="AD144" s="221">
        <f t="shared" si="18"/>
        <v>0</v>
      </c>
      <c r="AE144" s="221">
        <f t="shared" si="18"/>
        <v>0</v>
      </c>
      <c r="AF144" s="222">
        <f t="shared" si="18"/>
        <v>0</v>
      </c>
    </row>
    <row r="145" spans="8:32" ht="12.75" customHeight="1">
      <c r="H145" s="439" t="s">
        <v>426</v>
      </c>
      <c r="I145" s="170" t="str">
        <f t="shared" si="17"/>
        <v>GWA</v>
      </c>
      <c r="J145" s="105" t="str">
        <f t="shared" si="17"/>
        <v>GasWaste</v>
      </c>
      <c r="K145" s="108"/>
      <c r="L145" s="208">
        <v>0.35</v>
      </c>
      <c r="M145" s="209">
        <v>0.75</v>
      </c>
      <c r="N145" s="209"/>
      <c r="O145" s="209"/>
      <c r="P145" s="209"/>
      <c r="Q145" s="209"/>
      <c r="R145" s="209"/>
      <c r="S145" s="209"/>
      <c r="T145" s="209"/>
      <c r="U145" s="210"/>
      <c r="W145" s="223">
        <f t="shared" si="18"/>
        <v>0</v>
      </c>
      <c r="X145" s="224">
        <f t="shared" si="18"/>
        <v>0</v>
      </c>
      <c r="Y145" s="224">
        <f t="shared" si="18"/>
        <v>0</v>
      </c>
      <c r="Z145" s="224">
        <f t="shared" si="18"/>
        <v>0</v>
      </c>
      <c r="AA145" s="224">
        <f t="shared" si="18"/>
        <v>0</v>
      </c>
      <c r="AB145" s="224">
        <f t="shared" si="18"/>
        <v>0</v>
      </c>
      <c r="AC145" s="224">
        <f t="shared" si="18"/>
        <v>0</v>
      </c>
      <c r="AD145" s="224">
        <f t="shared" si="18"/>
        <v>0</v>
      </c>
      <c r="AE145" s="224">
        <f t="shared" si="18"/>
        <v>0</v>
      </c>
      <c r="AF145" s="225">
        <f t="shared" si="18"/>
        <v>0</v>
      </c>
    </row>
    <row r="146" spans="8:32" ht="12.75" customHeight="1">
      <c r="H146" s="440"/>
      <c r="I146" s="175" t="str">
        <f t="shared" si="17"/>
        <v>WAS</v>
      </c>
      <c r="J146" s="122" t="str">
        <f t="shared" si="17"/>
        <v>WasteStraw</v>
      </c>
      <c r="K146" s="125"/>
      <c r="L146" s="202">
        <v>0.6</v>
      </c>
      <c r="M146" s="203">
        <v>0.45</v>
      </c>
      <c r="N146" s="203"/>
      <c r="O146" s="203"/>
      <c r="P146" s="203"/>
      <c r="Q146" s="203"/>
      <c r="R146" s="203"/>
      <c r="S146" s="203"/>
      <c r="T146" s="203"/>
      <c r="U146" s="204"/>
      <c r="W146" s="217">
        <f t="shared" si="18"/>
        <v>0</v>
      </c>
      <c r="X146" s="218">
        <f t="shared" si="18"/>
        <v>0</v>
      </c>
      <c r="Y146" s="218">
        <f t="shared" si="18"/>
        <v>0</v>
      </c>
      <c r="Z146" s="218">
        <f t="shared" si="18"/>
        <v>0</v>
      </c>
      <c r="AA146" s="218">
        <f t="shared" si="18"/>
        <v>0</v>
      </c>
      <c r="AB146" s="218">
        <f t="shared" si="18"/>
        <v>0</v>
      </c>
      <c r="AC146" s="218">
        <f t="shared" si="18"/>
        <v>0</v>
      </c>
      <c r="AD146" s="218">
        <f t="shared" si="18"/>
        <v>0</v>
      </c>
      <c r="AE146" s="218">
        <f t="shared" si="18"/>
        <v>0</v>
      </c>
      <c r="AF146" s="219">
        <f t="shared" si="18"/>
        <v>0</v>
      </c>
    </row>
    <row r="147" spans="8:32" ht="12.75" customHeight="1">
      <c r="H147" s="440"/>
      <c r="I147" s="175" t="str">
        <f t="shared" si="17"/>
        <v>COS</v>
      </c>
      <c r="J147" s="122" t="str">
        <f t="shared" si="17"/>
        <v>CoalStraw</v>
      </c>
      <c r="K147" s="125"/>
      <c r="L147" s="202">
        <v>0.9</v>
      </c>
      <c r="M147" s="203">
        <v>0.15</v>
      </c>
      <c r="N147" s="203"/>
      <c r="O147" s="203"/>
      <c r="P147" s="203"/>
      <c r="Q147" s="203"/>
      <c r="R147" s="203"/>
      <c r="S147" s="203"/>
      <c r="T147" s="203"/>
      <c r="U147" s="204"/>
      <c r="W147" s="217">
        <f t="shared" si="18"/>
        <v>0</v>
      </c>
      <c r="X147" s="218">
        <f t="shared" si="18"/>
        <v>0</v>
      </c>
      <c r="Y147" s="218">
        <f t="shared" si="18"/>
        <v>0</v>
      </c>
      <c r="Z147" s="218">
        <f t="shared" si="18"/>
        <v>0</v>
      </c>
      <c r="AA147" s="218">
        <f t="shared" si="18"/>
        <v>0</v>
      </c>
      <c r="AB147" s="218">
        <f t="shared" si="18"/>
        <v>0</v>
      </c>
      <c r="AC147" s="218">
        <f t="shared" si="18"/>
        <v>0</v>
      </c>
      <c r="AD147" s="218">
        <f t="shared" si="18"/>
        <v>0</v>
      </c>
      <c r="AE147" s="218">
        <f t="shared" si="18"/>
        <v>0</v>
      </c>
      <c r="AF147" s="219">
        <f t="shared" si="18"/>
        <v>0</v>
      </c>
    </row>
    <row r="148" spans="8:32" ht="12.75" customHeight="1">
      <c r="H148" s="440"/>
      <c r="I148" s="175" t="str">
        <f t="shared" si="17"/>
        <v>COW</v>
      </c>
      <c r="J148" s="122" t="str">
        <f t="shared" si="17"/>
        <v>CoalWood</v>
      </c>
      <c r="K148" s="125"/>
      <c r="L148" s="202">
        <v>0.6</v>
      </c>
      <c r="M148" s="203">
        <v>0.5</v>
      </c>
      <c r="N148" s="203">
        <v>0.2</v>
      </c>
      <c r="O148" s="203"/>
      <c r="P148" s="203"/>
      <c r="Q148" s="203"/>
      <c r="R148" s="203"/>
      <c r="S148" s="203"/>
      <c r="T148" s="203"/>
      <c r="U148" s="204"/>
      <c r="W148" s="217">
        <f t="shared" si="18"/>
        <v>0</v>
      </c>
      <c r="X148" s="218">
        <f t="shared" si="18"/>
        <v>0</v>
      </c>
      <c r="Y148" s="218">
        <f t="shared" si="18"/>
        <v>0</v>
      </c>
      <c r="Z148" s="218">
        <f t="shared" si="18"/>
        <v>0</v>
      </c>
      <c r="AA148" s="218">
        <f t="shared" si="18"/>
        <v>0</v>
      </c>
      <c r="AB148" s="218">
        <f t="shared" si="18"/>
        <v>0</v>
      </c>
      <c r="AC148" s="218">
        <f t="shared" si="18"/>
        <v>0</v>
      </c>
      <c r="AD148" s="218">
        <f t="shared" si="18"/>
        <v>0</v>
      </c>
      <c r="AE148" s="218">
        <f t="shared" si="18"/>
        <v>0</v>
      </c>
      <c r="AF148" s="219">
        <f t="shared" si="18"/>
        <v>0</v>
      </c>
    </row>
    <row r="149" spans="8:32" ht="12.75" customHeight="1">
      <c r="H149" s="440"/>
      <c r="I149" s="175" t="str">
        <f t="shared" si="17"/>
        <v>WOG</v>
      </c>
      <c r="J149" s="122" t="str">
        <f t="shared" si="17"/>
        <v>WoodGas</v>
      </c>
      <c r="K149" s="125"/>
      <c r="L149" s="202">
        <v>0.65</v>
      </c>
      <c r="M149" s="203">
        <v>0.65</v>
      </c>
      <c r="N149" s="203">
        <v>0.2</v>
      </c>
      <c r="O149" s="203">
        <v>0.2</v>
      </c>
      <c r="P149" s="203"/>
      <c r="Q149" s="203"/>
      <c r="R149" s="203"/>
      <c r="S149" s="203"/>
      <c r="T149" s="203"/>
      <c r="U149" s="204"/>
      <c r="W149" s="217">
        <f t="shared" si="18"/>
        <v>0</v>
      </c>
      <c r="X149" s="218">
        <f t="shared" si="18"/>
        <v>0</v>
      </c>
      <c r="Y149" s="218">
        <f t="shared" si="18"/>
        <v>0.1</v>
      </c>
      <c r="Z149" s="218">
        <f t="shared" si="18"/>
        <v>0.1</v>
      </c>
      <c r="AA149" s="218">
        <f t="shared" si="18"/>
        <v>0</v>
      </c>
      <c r="AB149" s="218">
        <f t="shared" si="18"/>
        <v>0</v>
      </c>
      <c r="AC149" s="218">
        <f t="shared" si="18"/>
        <v>0</v>
      </c>
      <c r="AD149" s="218">
        <f t="shared" si="18"/>
        <v>0</v>
      </c>
      <c r="AE149" s="218">
        <f t="shared" si="18"/>
        <v>0</v>
      </c>
      <c r="AF149" s="219">
        <f t="shared" si="18"/>
        <v>0</v>
      </c>
    </row>
    <row r="150" spans="8:32" ht="12.75" customHeight="1">
      <c r="H150" s="440"/>
      <c r="I150" s="175" t="str">
        <f t="shared" si="17"/>
        <v>WOO</v>
      </c>
      <c r="J150" s="122" t="str">
        <f t="shared" si="17"/>
        <v>Wood</v>
      </c>
      <c r="K150" s="125"/>
      <c r="L150" s="202">
        <v>0.15</v>
      </c>
      <c r="M150" s="203">
        <v>0.85</v>
      </c>
      <c r="N150" s="203"/>
      <c r="O150" s="203"/>
      <c r="P150" s="203"/>
      <c r="Q150" s="203"/>
      <c r="R150" s="203"/>
      <c r="S150" s="203"/>
      <c r="T150" s="203"/>
      <c r="U150" s="204"/>
      <c r="W150" s="217">
        <f t="shared" si="18"/>
        <v>0</v>
      </c>
      <c r="X150" s="218">
        <f t="shared" si="18"/>
        <v>0</v>
      </c>
      <c r="Y150" s="218">
        <f t="shared" si="18"/>
        <v>0</v>
      </c>
      <c r="Z150" s="218">
        <f t="shared" si="18"/>
        <v>0</v>
      </c>
      <c r="AA150" s="218">
        <f t="shared" si="18"/>
        <v>0</v>
      </c>
      <c r="AB150" s="218">
        <f t="shared" si="18"/>
        <v>0</v>
      </c>
      <c r="AC150" s="218">
        <f t="shared" si="18"/>
        <v>0</v>
      </c>
      <c r="AD150" s="218">
        <f t="shared" si="18"/>
        <v>0</v>
      </c>
      <c r="AE150" s="218">
        <f t="shared" si="18"/>
        <v>0</v>
      </c>
      <c r="AF150" s="219">
        <f t="shared" si="18"/>
        <v>0</v>
      </c>
    </row>
    <row r="151" spans="8:32" ht="12.75" customHeight="1">
      <c r="H151" s="440"/>
      <c r="I151" s="175" t="str">
        <f t="shared" si="17"/>
        <v>WOW</v>
      </c>
      <c r="J151" s="122" t="str">
        <f t="shared" si="17"/>
        <v>WoodWaste</v>
      </c>
      <c r="K151" s="125"/>
      <c r="L151" s="202">
        <v>0</v>
      </c>
      <c r="M151" s="203">
        <v>0.1</v>
      </c>
      <c r="N151" s="203">
        <v>0.9</v>
      </c>
      <c r="O151" s="203"/>
      <c r="P151" s="203"/>
      <c r="Q151" s="203"/>
      <c r="R151" s="203"/>
      <c r="S151" s="203"/>
      <c r="T151" s="203"/>
      <c r="U151" s="204"/>
      <c r="W151" s="217">
        <f t="shared" si="18"/>
        <v>0</v>
      </c>
      <c r="X151" s="218">
        <f t="shared" si="18"/>
        <v>0</v>
      </c>
      <c r="Y151" s="218">
        <f t="shared" si="18"/>
        <v>0</v>
      </c>
      <c r="Z151" s="218">
        <f t="shared" si="18"/>
        <v>0</v>
      </c>
      <c r="AA151" s="218">
        <f t="shared" si="18"/>
        <v>0</v>
      </c>
      <c r="AB151" s="218">
        <f t="shared" si="18"/>
        <v>0</v>
      </c>
      <c r="AC151" s="218">
        <f t="shared" si="18"/>
        <v>0</v>
      </c>
      <c r="AD151" s="218">
        <f t="shared" si="18"/>
        <v>0</v>
      </c>
      <c r="AE151" s="218">
        <f t="shared" si="18"/>
        <v>0</v>
      </c>
      <c r="AF151" s="219">
        <f t="shared" si="18"/>
        <v>0</v>
      </c>
    </row>
    <row r="152" spans="8:32" ht="12.75" customHeight="1">
      <c r="H152" s="440"/>
      <c r="I152" s="175" t="str">
        <f t="shared" si="17"/>
        <v>WOS</v>
      </c>
      <c r="J152" s="122" t="str">
        <f t="shared" si="17"/>
        <v>WoodStraw</v>
      </c>
      <c r="K152" s="125"/>
      <c r="L152" s="202">
        <v>0.1</v>
      </c>
      <c r="M152" s="203">
        <v>0.5</v>
      </c>
      <c r="N152" s="203">
        <v>0.4</v>
      </c>
      <c r="O152" s="203"/>
      <c r="P152" s="203"/>
      <c r="Q152" s="203"/>
      <c r="R152" s="203"/>
      <c r="S152" s="203"/>
      <c r="T152" s="203"/>
      <c r="U152" s="204"/>
      <c r="W152" s="217">
        <f t="shared" si="18"/>
        <v>0</v>
      </c>
      <c r="X152" s="218">
        <f t="shared" si="18"/>
        <v>0</v>
      </c>
      <c r="Y152" s="218">
        <f t="shared" si="18"/>
        <v>0</v>
      </c>
      <c r="Z152" s="218">
        <f t="shared" si="18"/>
        <v>0</v>
      </c>
      <c r="AA152" s="218">
        <f t="shared" si="18"/>
        <v>0</v>
      </c>
      <c r="AB152" s="218">
        <f t="shared" si="18"/>
        <v>0</v>
      </c>
      <c r="AC152" s="218">
        <f t="shared" si="18"/>
        <v>0</v>
      </c>
      <c r="AD152" s="218">
        <f t="shared" si="18"/>
        <v>0</v>
      </c>
      <c r="AE152" s="218">
        <f t="shared" si="18"/>
        <v>0</v>
      </c>
      <c r="AF152" s="219">
        <f t="shared" si="18"/>
        <v>0</v>
      </c>
    </row>
    <row r="153" spans="8:32" ht="12.75" customHeight="1">
      <c r="H153" s="440"/>
      <c r="I153" s="175" t="str">
        <f t="shared" si="17"/>
        <v>FL1</v>
      </c>
      <c r="J153" s="122" t="str">
        <f t="shared" si="17"/>
        <v>Flex1</v>
      </c>
      <c r="K153" s="125"/>
      <c r="L153" s="202">
        <v>0.7</v>
      </c>
      <c r="M153" s="203">
        <v>0.15</v>
      </c>
      <c r="N153" s="203">
        <v>0.1</v>
      </c>
      <c r="O153" s="203">
        <v>0.1</v>
      </c>
      <c r="P153" s="203">
        <v>0.1</v>
      </c>
      <c r="Q153" s="203"/>
      <c r="R153" s="203"/>
      <c r="S153" s="203"/>
      <c r="T153" s="203"/>
      <c r="U153" s="204"/>
      <c r="W153" s="217">
        <f t="shared" si="18"/>
        <v>0</v>
      </c>
      <c r="X153" s="218">
        <f t="shared" si="18"/>
        <v>0</v>
      </c>
      <c r="Y153" s="218">
        <f t="shared" si="18"/>
        <v>0</v>
      </c>
      <c r="Z153" s="218">
        <f t="shared" si="18"/>
        <v>0.1</v>
      </c>
      <c r="AA153" s="218">
        <f t="shared" si="18"/>
        <v>0.05</v>
      </c>
      <c r="AB153" s="218">
        <f t="shared" si="18"/>
        <v>0</v>
      </c>
      <c r="AC153" s="218">
        <f t="shared" si="18"/>
        <v>0</v>
      </c>
      <c r="AD153" s="218">
        <f t="shared" si="18"/>
        <v>0</v>
      </c>
      <c r="AE153" s="218">
        <f t="shared" si="18"/>
        <v>0</v>
      </c>
      <c r="AF153" s="219">
        <f t="shared" si="18"/>
        <v>0</v>
      </c>
    </row>
    <row r="154" spans="8:32" ht="12.75" customHeight="1">
      <c r="H154" s="440"/>
      <c r="I154" s="195" t="str">
        <f t="shared" si="17"/>
        <v>FL2</v>
      </c>
      <c r="J154" s="158" t="str">
        <f t="shared" si="17"/>
        <v>Flex2</v>
      </c>
      <c r="K154" s="211"/>
      <c r="L154" s="212">
        <v>0.45</v>
      </c>
      <c r="M154" s="213">
        <v>0.1</v>
      </c>
      <c r="N154" s="213">
        <v>0.5</v>
      </c>
      <c r="O154" s="213"/>
      <c r="P154" s="213"/>
      <c r="Q154" s="213"/>
      <c r="R154" s="213"/>
      <c r="S154" s="213"/>
      <c r="T154" s="213"/>
      <c r="U154" s="214"/>
      <c r="W154" s="226">
        <f t="shared" si="18"/>
        <v>0</v>
      </c>
      <c r="X154" s="227">
        <f t="shared" si="18"/>
        <v>0</v>
      </c>
      <c r="Y154" s="227">
        <f t="shared" si="18"/>
        <v>0</v>
      </c>
      <c r="Z154" s="227">
        <f t="shared" si="18"/>
        <v>0</v>
      </c>
      <c r="AA154" s="227">
        <f t="shared" si="18"/>
        <v>0</v>
      </c>
      <c r="AB154" s="227">
        <f t="shared" si="18"/>
        <v>0</v>
      </c>
      <c r="AC154" s="227">
        <f t="shared" si="18"/>
        <v>0</v>
      </c>
      <c r="AD154" s="227">
        <f t="shared" si="18"/>
        <v>0</v>
      </c>
      <c r="AE154" s="227">
        <f t="shared" si="18"/>
        <v>0</v>
      </c>
      <c r="AF154" s="228">
        <f t="shared" si="18"/>
        <v>0</v>
      </c>
    </row>
    <row r="155" spans="8:32" ht="12.75" customHeight="1">
      <c r="H155" s="440"/>
      <c r="I155" s="175" t="str">
        <f t="shared" si="17"/>
        <v>ADS</v>
      </c>
      <c r="J155" s="122" t="str">
        <f t="shared" si="17"/>
        <v>DSL &amp; DSB</v>
      </c>
      <c r="K155" s="125"/>
      <c r="L155" s="202">
        <v>0.95</v>
      </c>
      <c r="M155" s="203">
        <v>0.1</v>
      </c>
      <c r="N155" s="203"/>
      <c r="O155" s="203"/>
      <c r="P155" s="203"/>
      <c r="Q155" s="203"/>
      <c r="R155" s="203"/>
      <c r="S155" s="203"/>
      <c r="T155" s="203"/>
      <c r="U155" s="204"/>
      <c r="W155" s="217">
        <f t="shared" si="18"/>
        <v>0</v>
      </c>
      <c r="X155" s="218">
        <f t="shared" si="18"/>
        <v>0</v>
      </c>
      <c r="Y155" s="218">
        <f t="shared" si="18"/>
        <v>0</v>
      </c>
      <c r="Z155" s="218">
        <f t="shared" si="18"/>
        <v>0</v>
      </c>
      <c r="AA155" s="218">
        <f t="shared" si="18"/>
        <v>0</v>
      </c>
      <c r="AB155" s="218">
        <f t="shared" si="18"/>
        <v>0</v>
      </c>
      <c r="AC155" s="218">
        <f t="shared" si="18"/>
        <v>0</v>
      </c>
      <c r="AD155" s="218">
        <f t="shared" si="18"/>
        <v>0</v>
      </c>
      <c r="AE155" s="218">
        <f t="shared" si="18"/>
        <v>0</v>
      </c>
      <c r="AF155" s="219">
        <f t="shared" si="18"/>
        <v>0</v>
      </c>
    </row>
    <row r="156" spans="8:32" ht="12.75" customHeight="1" thickBot="1">
      <c r="H156" s="441"/>
      <c r="I156" s="139" t="str">
        <f t="shared" si="17"/>
        <v>ANG</v>
      </c>
      <c r="J156" s="156" t="str">
        <f t="shared" si="17"/>
        <v>NGA &amp; SNG</v>
      </c>
      <c r="K156" s="142"/>
      <c r="L156" s="205">
        <v>1</v>
      </c>
      <c r="M156" s="206">
        <v>0</v>
      </c>
      <c r="N156" s="206">
        <v>0</v>
      </c>
      <c r="O156" s="206"/>
      <c r="P156" s="206"/>
      <c r="Q156" s="206"/>
      <c r="R156" s="206"/>
      <c r="S156" s="206"/>
      <c r="T156" s="206"/>
      <c r="U156" s="207"/>
      <c r="W156" s="220">
        <f t="shared" si="18"/>
        <v>0</v>
      </c>
      <c r="X156" s="221">
        <f t="shared" si="18"/>
        <v>0</v>
      </c>
      <c r="Y156" s="221">
        <f t="shared" si="18"/>
        <v>0</v>
      </c>
      <c r="Z156" s="221">
        <f t="shared" si="18"/>
        <v>0</v>
      </c>
      <c r="AA156" s="221">
        <f t="shared" si="18"/>
        <v>0</v>
      </c>
      <c r="AB156" s="221">
        <f t="shared" si="18"/>
        <v>0</v>
      </c>
      <c r="AC156" s="221">
        <f t="shared" si="18"/>
        <v>0</v>
      </c>
      <c r="AD156" s="221">
        <f t="shared" si="18"/>
        <v>0</v>
      </c>
      <c r="AE156" s="221">
        <f t="shared" si="18"/>
        <v>0</v>
      </c>
      <c r="AF156" s="222">
        <f t="shared" si="18"/>
        <v>0</v>
      </c>
    </row>
    <row r="157" spans="8:32" ht="12.75" customHeight="1">
      <c r="AD157" s="21"/>
      <c r="AE157" s="21"/>
      <c r="AF157" s="21"/>
    </row>
    <row r="158" spans="8:32" ht="12.75" customHeight="1" thickBot="1">
      <c r="V158" s="21"/>
      <c r="AD158" s="21"/>
      <c r="AE158" s="21"/>
      <c r="AF158" s="21"/>
    </row>
    <row r="159" spans="8:32" ht="12.75" customHeight="1">
      <c r="H159" s="162" t="s">
        <v>514</v>
      </c>
      <c r="L159" s="164" t="s">
        <v>19</v>
      </c>
      <c r="M159" s="165"/>
      <c r="N159" s="165"/>
      <c r="O159" s="165"/>
      <c r="P159" s="165"/>
      <c r="Q159" s="165"/>
      <c r="R159" s="165"/>
      <c r="S159" s="165"/>
      <c r="T159" s="165"/>
      <c r="U159" s="166"/>
      <c r="V159" s="21"/>
    </row>
    <row r="160" spans="8:32" ht="12.75" customHeight="1" thickBot="1">
      <c r="L160" s="94" t="s">
        <v>376</v>
      </c>
      <c r="M160" s="93" t="s">
        <v>377</v>
      </c>
      <c r="N160" s="93" t="s">
        <v>378</v>
      </c>
      <c r="O160" s="93" t="s">
        <v>462</v>
      </c>
      <c r="P160" s="93" t="s">
        <v>463</v>
      </c>
      <c r="Q160" s="93" t="s">
        <v>464</v>
      </c>
      <c r="R160" s="93" t="s">
        <v>465</v>
      </c>
      <c r="S160" s="93" t="s">
        <v>466</v>
      </c>
      <c r="T160" s="93" t="s">
        <v>467</v>
      </c>
      <c r="U160" s="95" t="s">
        <v>468</v>
      </c>
    </row>
    <row r="161" spans="8:32" ht="12.75" customHeight="1">
      <c r="H161" s="442" t="s">
        <v>470</v>
      </c>
      <c r="I161" s="170" t="str">
        <f t="shared" ref="I161:J175" si="19">+I142</f>
        <v>DSB</v>
      </c>
      <c r="J161" s="105" t="str">
        <f t="shared" si="19"/>
        <v>BioDiesel</v>
      </c>
      <c r="K161" s="105"/>
      <c r="L161" s="202"/>
      <c r="M161" s="203">
        <v>1</v>
      </c>
      <c r="N161" s="203"/>
      <c r="O161" s="203"/>
      <c r="P161" s="203"/>
      <c r="Q161" s="203"/>
      <c r="R161" s="203"/>
      <c r="S161" s="203"/>
      <c r="T161" s="203"/>
      <c r="U161" s="204"/>
      <c r="W161" s="217">
        <f t="shared" ref="W161:AF175" si="20">+L161-L142</f>
        <v>0</v>
      </c>
      <c r="X161" s="218">
        <f t="shared" si="20"/>
        <v>0.9</v>
      </c>
      <c r="Y161" s="218">
        <f t="shared" si="20"/>
        <v>0</v>
      </c>
      <c r="Z161" s="218">
        <f t="shared" si="20"/>
        <v>0</v>
      </c>
      <c r="AA161" s="218">
        <f t="shared" si="20"/>
        <v>0</v>
      </c>
      <c r="AB161" s="218">
        <f t="shared" si="20"/>
        <v>0</v>
      </c>
      <c r="AC161" s="218">
        <f t="shared" si="20"/>
        <v>0</v>
      </c>
      <c r="AD161" s="218">
        <f t="shared" si="20"/>
        <v>0</v>
      </c>
      <c r="AE161" s="218">
        <f t="shared" si="20"/>
        <v>0</v>
      </c>
      <c r="AF161" s="219">
        <f t="shared" si="20"/>
        <v>0</v>
      </c>
    </row>
    <row r="162" spans="8:32" ht="12.75" customHeight="1">
      <c r="H162" s="443"/>
      <c r="I162" s="175" t="str">
        <f t="shared" si="19"/>
        <v>SNG</v>
      </c>
      <c r="J162" s="122" t="str">
        <f t="shared" si="19"/>
        <v>Synt.Nat.Gas</v>
      </c>
      <c r="K162" s="122"/>
      <c r="L162" s="202"/>
      <c r="M162" s="203">
        <v>1</v>
      </c>
      <c r="N162" s="203"/>
      <c r="O162" s="203"/>
      <c r="P162" s="203"/>
      <c r="Q162" s="203"/>
      <c r="R162" s="203"/>
      <c r="S162" s="203"/>
      <c r="T162" s="203"/>
      <c r="U162" s="204"/>
      <c r="W162" s="217">
        <f t="shared" si="20"/>
        <v>0</v>
      </c>
      <c r="X162" s="218">
        <f t="shared" si="20"/>
        <v>0.9</v>
      </c>
      <c r="Y162" s="218">
        <f t="shared" si="20"/>
        <v>0</v>
      </c>
      <c r="Z162" s="218">
        <f t="shared" si="20"/>
        <v>0</v>
      </c>
      <c r="AA162" s="218">
        <f t="shared" si="20"/>
        <v>0</v>
      </c>
      <c r="AB162" s="218">
        <f t="shared" si="20"/>
        <v>0</v>
      </c>
      <c r="AC162" s="218">
        <f t="shared" si="20"/>
        <v>0</v>
      </c>
      <c r="AD162" s="218">
        <f t="shared" si="20"/>
        <v>0</v>
      </c>
      <c r="AE162" s="218">
        <f t="shared" si="20"/>
        <v>0</v>
      </c>
      <c r="AF162" s="219">
        <f t="shared" si="20"/>
        <v>0</v>
      </c>
    </row>
    <row r="163" spans="8:32" ht="12.75" customHeight="1" thickBot="1">
      <c r="H163" s="444"/>
      <c r="I163" s="139" t="str">
        <f t="shared" si="19"/>
        <v>GAS</v>
      </c>
      <c r="J163" s="156" t="str">
        <f t="shared" si="19"/>
        <v>Gas</v>
      </c>
      <c r="K163" s="156"/>
      <c r="L163" s="205"/>
      <c r="M163" s="206">
        <v>1</v>
      </c>
      <c r="N163" s="206">
        <v>1</v>
      </c>
      <c r="O163" s="206"/>
      <c r="P163" s="206"/>
      <c r="Q163" s="206"/>
      <c r="R163" s="206"/>
      <c r="S163" s="206"/>
      <c r="T163" s="206"/>
      <c r="U163" s="207"/>
      <c r="W163" s="220">
        <f t="shared" si="20"/>
        <v>0</v>
      </c>
      <c r="X163" s="221">
        <f t="shared" si="20"/>
        <v>0.9</v>
      </c>
      <c r="Y163" s="221">
        <f t="shared" si="20"/>
        <v>0.9</v>
      </c>
      <c r="Z163" s="221">
        <f t="shared" si="20"/>
        <v>0</v>
      </c>
      <c r="AA163" s="221">
        <f t="shared" si="20"/>
        <v>0</v>
      </c>
      <c r="AB163" s="221">
        <f t="shared" si="20"/>
        <v>0</v>
      </c>
      <c r="AC163" s="221">
        <f t="shared" si="20"/>
        <v>0</v>
      </c>
      <c r="AD163" s="221">
        <f t="shared" si="20"/>
        <v>0</v>
      </c>
      <c r="AE163" s="221">
        <f t="shared" si="20"/>
        <v>0</v>
      </c>
      <c r="AF163" s="222">
        <f t="shared" si="20"/>
        <v>0</v>
      </c>
    </row>
    <row r="164" spans="8:32" ht="12.75" customHeight="1">
      <c r="H164" s="439" t="s">
        <v>426</v>
      </c>
      <c r="I164" s="170" t="str">
        <f t="shared" si="19"/>
        <v>GWA</v>
      </c>
      <c r="J164" s="105" t="str">
        <f t="shared" si="19"/>
        <v>GasWaste</v>
      </c>
      <c r="K164" s="108"/>
      <c r="L164" s="208">
        <v>0.35</v>
      </c>
      <c r="M164" s="209">
        <v>0.75</v>
      </c>
      <c r="N164" s="209"/>
      <c r="O164" s="209"/>
      <c r="P164" s="209"/>
      <c r="Q164" s="209"/>
      <c r="R164" s="209"/>
      <c r="S164" s="209"/>
      <c r="T164" s="209"/>
      <c r="U164" s="210"/>
      <c r="W164" s="223">
        <f t="shared" si="20"/>
        <v>0</v>
      </c>
      <c r="X164" s="224">
        <f t="shared" si="20"/>
        <v>0</v>
      </c>
      <c r="Y164" s="224">
        <f t="shared" si="20"/>
        <v>0</v>
      </c>
      <c r="Z164" s="224">
        <f t="shared" si="20"/>
        <v>0</v>
      </c>
      <c r="AA164" s="224">
        <f t="shared" si="20"/>
        <v>0</v>
      </c>
      <c r="AB164" s="224">
        <f t="shared" si="20"/>
        <v>0</v>
      </c>
      <c r="AC164" s="224">
        <f t="shared" si="20"/>
        <v>0</v>
      </c>
      <c r="AD164" s="224">
        <f t="shared" si="20"/>
        <v>0</v>
      </c>
      <c r="AE164" s="224">
        <f t="shared" si="20"/>
        <v>0</v>
      </c>
      <c r="AF164" s="225">
        <f t="shared" si="20"/>
        <v>0</v>
      </c>
    </row>
    <row r="165" spans="8:32" ht="12.75" customHeight="1">
      <c r="H165" s="440"/>
      <c r="I165" s="175" t="str">
        <f t="shared" si="19"/>
        <v>WAS</v>
      </c>
      <c r="J165" s="122" t="str">
        <f t="shared" si="19"/>
        <v>WasteStraw</v>
      </c>
      <c r="K165" s="125"/>
      <c r="L165" s="202">
        <v>0.6</v>
      </c>
      <c r="M165" s="203">
        <v>0.45</v>
      </c>
      <c r="N165" s="203"/>
      <c r="O165" s="203"/>
      <c r="P165" s="203"/>
      <c r="Q165" s="203"/>
      <c r="R165" s="203"/>
      <c r="S165" s="203"/>
      <c r="T165" s="203"/>
      <c r="U165" s="204"/>
      <c r="W165" s="217">
        <f t="shared" si="20"/>
        <v>0</v>
      </c>
      <c r="X165" s="218">
        <f t="shared" si="20"/>
        <v>0</v>
      </c>
      <c r="Y165" s="218">
        <f t="shared" si="20"/>
        <v>0</v>
      </c>
      <c r="Z165" s="218">
        <f t="shared" si="20"/>
        <v>0</v>
      </c>
      <c r="AA165" s="218">
        <f t="shared" si="20"/>
        <v>0</v>
      </c>
      <c r="AB165" s="218">
        <f t="shared" si="20"/>
        <v>0</v>
      </c>
      <c r="AC165" s="218">
        <f t="shared" si="20"/>
        <v>0</v>
      </c>
      <c r="AD165" s="218">
        <f t="shared" si="20"/>
        <v>0</v>
      </c>
      <c r="AE165" s="218">
        <f t="shared" si="20"/>
        <v>0</v>
      </c>
      <c r="AF165" s="219">
        <f t="shared" si="20"/>
        <v>0</v>
      </c>
    </row>
    <row r="166" spans="8:32" ht="12.75" customHeight="1">
      <c r="H166" s="440"/>
      <c r="I166" s="175" t="str">
        <f t="shared" si="19"/>
        <v>COS</v>
      </c>
      <c r="J166" s="122" t="str">
        <f t="shared" si="19"/>
        <v>CoalStraw</v>
      </c>
      <c r="K166" s="125"/>
      <c r="L166" s="202">
        <v>0.9</v>
      </c>
      <c r="M166" s="203">
        <v>0.15</v>
      </c>
      <c r="N166" s="203"/>
      <c r="O166" s="203"/>
      <c r="P166" s="203"/>
      <c r="Q166" s="203"/>
      <c r="R166" s="203"/>
      <c r="S166" s="203"/>
      <c r="T166" s="203"/>
      <c r="U166" s="204"/>
      <c r="W166" s="217">
        <f t="shared" si="20"/>
        <v>0</v>
      </c>
      <c r="X166" s="218">
        <f t="shared" si="20"/>
        <v>0</v>
      </c>
      <c r="Y166" s="218">
        <f t="shared" si="20"/>
        <v>0</v>
      </c>
      <c r="Z166" s="218">
        <f t="shared" si="20"/>
        <v>0</v>
      </c>
      <c r="AA166" s="218">
        <f t="shared" si="20"/>
        <v>0</v>
      </c>
      <c r="AB166" s="218">
        <f t="shared" si="20"/>
        <v>0</v>
      </c>
      <c r="AC166" s="218">
        <f t="shared" si="20"/>
        <v>0</v>
      </c>
      <c r="AD166" s="218">
        <f t="shared" si="20"/>
        <v>0</v>
      </c>
      <c r="AE166" s="218">
        <f t="shared" si="20"/>
        <v>0</v>
      </c>
      <c r="AF166" s="219">
        <f t="shared" si="20"/>
        <v>0</v>
      </c>
    </row>
    <row r="167" spans="8:32" ht="12.75" customHeight="1">
      <c r="H167" s="440"/>
      <c r="I167" s="175" t="str">
        <f t="shared" si="19"/>
        <v>COW</v>
      </c>
      <c r="J167" s="122" t="str">
        <f t="shared" si="19"/>
        <v>CoalWood</v>
      </c>
      <c r="K167" s="125"/>
      <c r="L167" s="202">
        <v>0.6</v>
      </c>
      <c r="M167" s="203">
        <v>0.5</v>
      </c>
      <c r="N167" s="203">
        <v>0.2</v>
      </c>
      <c r="O167" s="203"/>
      <c r="P167" s="203"/>
      <c r="Q167" s="203"/>
      <c r="R167" s="203"/>
      <c r="S167" s="203"/>
      <c r="T167" s="203"/>
      <c r="U167" s="204"/>
      <c r="W167" s="217">
        <f t="shared" si="20"/>
        <v>0</v>
      </c>
      <c r="X167" s="218">
        <f t="shared" si="20"/>
        <v>0</v>
      </c>
      <c r="Y167" s="218">
        <f t="shared" si="20"/>
        <v>0</v>
      </c>
      <c r="Z167" s="218">
        <f t="shared" si="20"/>
        <v>0</v>
      </c>
      <c r="AA167" s="218">
        <f t="shared" si="20"/>
        <v>0</v>
      </c>
      <c r="AB167" s="218">
        <f t="shared" si="20"/>
        <v>0</v>
      </c>
      <c r="AC167" s="218">
        <f t="shared" si="20"/>
        <v>0</v>
      </c>
      <c r="AD167" s="218">
        <f t="shared" si="20"/>
        <v>0</v>
      </c>
      <c r="AE167" s="218">
        <f t="shared" si="20"/>
        <v>0</v>
      </c>
      <c r="AF167" s="219">
        <f t="shared" si="20"/>
        <v>0</v>
      </c>
    </row>
    <row r="168" spans="8:32" ht="12.75" customHeight="1">
      <c r="H168" s="440"/>
      <c r="I168" s="175" t="str">
        <f t="shared" si="19"/>
        <v>WOG</v>
      </c>
      <c r="J168" s="122" t="str">
        <f t="shared" si="19"/>
        <v>WoodGas</v>
      </c>
      <c r="K168" s="125"/>
      <c r="L168" s="202">
        <v>0.65</v>
      </c>
      <c r="M168" s="203">
        <v>0.65</v>
      </c>
      <c r="N168" s="203">
        <v>0.2</v>
      </c>
      <c r="O168" s="203">
        <v>0.2</v>
      </c>
      <c r="P168" s="203"/>
      <c r="Q168" s="203"/>
      <c r="R168" s="203"/>
      <c r="S168" s="203"/>
      <c r="T168" s="203"/>
      <c r="U168" s="204"/>
      <c r="W168" s="217">
        <f t="shared" si="20"/>
        <v>0</v>
      </c>
      <c r="X168" s="218">
        <f t="shared" si="20"/>
        <v>0</v>
      </c>
      <c r="Y168" s="218">
        <f t="shared" si="20"/>
        <v>0</v>
      </c>
      <c r="Z168" s="218">
        <f t="shared" si="20"/>
        <v>0</v>
      </c>
      <c r="AA168" s="218">
        <f t="shared" si="20"/>
        <v>0</v>
      </c>
      <c r="AB168" s="218">
        <f t="shared" si="20"/>
        <v>0</v>
      </c>
      <c r="AC168" s="218">
        <f t="shared" si="20"/>
        <v>0</v>
      </c>
      <c r="AD168" s="218">
        <f t="shared" si="20"/>
        <v>0</v>
      </c>
      <c r="AE168" s="218">
        <f t="shared" si="20"/>
        <v>0</v>
      </c>
      <c r="AF168" s="219">
        <f t="shared" si="20"/>
        <v>0</v>
      </c>
    </row>
    <row r="169" spans="8:32" ht="12.75" customHeight="1">
      <c r="H169" s="440"/>
      <c r="I169" s="175" t="str">
        <f t="shared" si="19"/>
        <v>WOO</v>
      </c>
      <c r="J169" s="122" t="str">
        <f t="shared" si="19"/>
        <v>Wood</v>
      </c>
      <c r="K169" s="125"/>
      <c r="L169" s="202">
        <v>0.15</v>
      </c>
      <c r="M169" s="203">
        <v>0.85</v>
      </c>
      <c r="N169" s="203"/>
      <c r="O169" s="203"/>
      <c r="P169" s="203"/>
      <c r="Q169" s="203"/>
      <c r="R169" s="203"/>
      <c r="S169" s="203"/>
      <c r="T169" s="203"/>
      <c r="U169" s="204"/>
      <c r="W169" s="217">
        <f t="shared" si="20"/>
        <v>0</v>
      </c>
      <c r="X169" s="218">
        <f t="shared" si="20"/>
        <v>0</v>
      </c>
      <c r="Y169" s="218">
        <f t="shared" si="20"/>
        <v>0</v>
      </c>
      <c r="Z169" s="218">
        <f t="shared" si="20"/>
        <v>0</v>
      </c>
      <c r="AA169" s="218">
        <f t="shared" si="20"/>
        <v>0</v>
      </c>
      <c r="AB169" s="218">
        <f t="shared" si="20"/>
        <v>0</v>
      </c>
      <c r="AC169" s="218">
        <f t="shared" si="20"/>
        <v>0</v>
      </c>
      <c r="AD169" s="218">
        <f t="shared" si="20"/>
        <v>0</v>
      </c>
      <c r="AE169" s="218">
        <f t="shared" si="20"/>
        <v>0</v>
      </c>
      <c r="AF169" s="219">
        <f t="shared" si="20"/>
        <v>0</v>
      </c>
    </row>
    <row r="170" spans="8:32" ht="12.75" customHeight="1">
      <c r="H170" s="440"/>
      <c r="I170" s="175" t="str">
        <f t="shared" si="19"/>
        <v>WOW</v>
      </c>
      <c r="J170" s="122" t="str">
        <f t="shared" si="19"/>
        <v>WoodWaste</v>
      </c>
      <c r="K170" s="125"/>
      <c r="L170" s="202">
        <v>0</v>
      </c>
      <c r="M170" s="203">
        <v>0.1</v>
      </c>
      <c r="N170" s="203">
        <v>0.9</v>
      </c>
      <c r="O170" s="203"/>
      <c r="P170" s="203"/>
      <c r="Q170" s="203"/>
      <c r="R170" s="203"/>
      <c r="S170" s="203"/>
      <c r="T170" s="203"/>
      <c r="U170" s="204"/>
      <c r="W170" s="217">
        <f t="shared" si="20"/>
        <v>0</v>
      </c>
      <c r="X170" s="218">
        <f t="shared" si="20"/>
        <v>0</v>
      </c>
      <c r="Y170" s="218">
        <f t="shared" si="20"/>
        <v>0</v>
      </c>
      <c r="Z170" s="218">
        <f t="shared" si="20"/>
        <v>0</v>
      </c>
      <c r="AA170" s="218">
        <f t="shared" si="20"/>
        <v>0</v>
      </c>
      <c r="AB170" s="218">
        <f t="shared" si="20"/>
        <v>0</v>
      </c>
      <c r="AC170" s="218">
        <f t="shared" si="20"/>
        <v>0</v>
      </c>
      <c r="AD170" s="218">
        <f t="shared" si="20"/>
        <v>0</v>
      </c>
      <c r="AE170" s="218">
        <f t="shared" si="20"/>
        <v>0</v>
      </c>
      <c r="AF170" s="219">
        <f t="shared" si="20"/>
        <v>0</v>
      </c>
    </row>
    <row r="171" spans="8:32" ht="12.75" customHeight="1">
      <c r="H171" s="440"/>
      <c r="I171" s="175" t="str">
        <f t="shared" si="19"/>
        <v>WOS</v>
      </c>
      <c r="J171" s="122" t="str">
        <f t="shared" si="19"/>
        <v>WoodStraw</v>
      </c>
      <c r="K171" s="125"/>
      <c r="L171" s="202">
        <v>0.1</v>
      </c>
      <c r="M171" s="203">
        <v>0.5</v>
      </c>
      <c r="N171" s="203">
        <v>0.4</v>
      </c>
      <c r="O171" s="203"/>
      <c r="P171" s="203"/>
      <c r="Q171" s="203"/>
      <c r="R171" s="203"/>
      <c r="S171" s="203"/>
      <c r="T171" s="203"/>
      <c r="U171" s="204"/>
      <c r="W171" s="217">
        <f t="shared" si="20"/>
        <v>0</v>
      </c>
      <c r="X171" s="218">
        <f t="shared" si="20"/>
        <v>0</v>
      </c>
      <c r="Y171" s="218">
        <f t="shared" si="20"/>
        <v>0</v>
      </c>
      <c r="Z171" s="218">
        <f t="shared" si="20"/>
        <v>0</v>
      </c>
      <c r="AA171" s="218">
        <f t="shared" si="20"/>
        <v>0</v>
      </c>
      <c r="AB171" s="218">
        <f t="shared" si="20"/>
        <v>0</v>
      </c>
      <c r="AC171" s="218">
        <f t="shared" si="20"/>
        <v>0</v>
      </c>
      <c r="AD171" s="218">
        <f t="shared" si="20"/>
        <v>0</v>
      </c>
      <c r="AE171" s="218">
        <f t="shared" si="20"/>
        <v>0</v>
      </c>
      <c r="AF171" s="219">
        <f t="shared" si="20"/>
        <v>0</v>
      </c>
    </row>
    <row r="172" spans="8:32" ht="12.75" customHeight="1">
      <c r="H172" s="440"/>
      <c r="I172" s="175" t="str">
        <f t="shared" si="19"/>
        <v>FL1</v>
      </c>
      <c r="J172" s="122" t="str">
        <f t="shared" si="19"/>
        <v>Flex1</v>
      </c>
      <c r="K172" s="125"/>
      <c r="L172" s="202">
        <v>0.7</v>
      </c>
      <c r="M172" s="203">
        <v>0.15</v>
      </c>
      <c r="N172" s="203">
        <v>0.1</v>
      </c>
      <c r="O172" s="203">
        <v>0.1</v>
      </c>
      <c r="P172" s="203">
        <v>0.1</v>
      </c>
      <c r="Q172" s="203"/>
      <c r="R172" s="203"/>
      <c r="S172" s="203"/>
      <c r="T172" s="203"/>
      <c r="U172" s="204"/>
      <c r="W172" s="217">
        <f t="shared" si="20"/>
        <v>0</v>
      </c>
      <c r="X172" s="218">
        <f t="shared" si="20"/>
        <v>0</v>
      </c>
      <c r="Y172" s="218">
        <f t="shared" si="20"/>
        <v>0</v>
      </c>
      <c r="Z172" s="218">
        <f t="shared" si="20"/>
        <v>0</v>
      </c>
      <c r="AA172" s="218">
        <f t="shared" si="20"/>
        <v>0</v>
      </c>
      <c r="AB172" s="218">
        <f t="shared" si="20"/>
        <v>0</v>
      </c>
      <c r="AC172" s="218">
        <f t="shared" si="20"/>
        <v>0</v>
      </c>
      <c r="AD172" s="218">
        <f t="shared" si="20"/>
        <v>0</v>
      </c>
      <c r="AE172" s="218">
        <f t="shared" si="20"/>
        <v>0</v>
      </c>
      <c r="AF172" s="219">
        <f t="shared" si="20"/>
        <v>0</v>
      </c>
    </row>
    <row r="173" spans="8:32" ht="12.75" customHeight="1">
      <c r="H173" s="440"/>
      <c r="I173" s="195" t="str">
        <f t="shared" si="19"/>
        <v>FL2</v>
      </c>
      <c r="J173" s="158" t="str">
        <f t="shared" si="19"/>
        <v>Flex2</v>
      </c>
      <c r="K173" s="211"/>
      <c r="L173" s="212">
        <v>0.45</v>
      </c>
      <c r="M173" s="213">
        <v>0.1</v>
      </c>
      <c r="N173" s="213">
        <v>0.5</v>
      </c>
      <c r="O173" s="213"/>
      <c r="P173" s="213"/>
      <c r="Q173" s="213"/>
      <c r="R173" s="213"/>
      <c r="S173" s="213"/>
      <c r="T173" s="213"/>
      <c r="U173" s="214"/>
      <c r="W173" s="226">
        <f t="shared" si="20"/>
        <v>0</v>
      </c>
      <c r="X173" s="227">
        <f t="shared" si="20"/>
        <v>0</v>
      </c>
      <c r="Y173" s="227">
        <f t="shared" si="20"/>
        <v>0</v>
      </c>
      <c r="Z173" s="227">
        <f t="shared" si="20"/>
        <v>0</v>
      </c>
      <c r="AA173" s="227">
        <f t="shared" si="20"/>
        <v>0</v>
      </c>
      <c r="AB173" s="227">
        <f t="shared" si="20"/>
        <v>0</v>
      </c>
      <c r="AC173" s="227">
        <f t="shared" si="20"/>
        <v>0</v>
      </c>
      <c r="AD173" s="227">
        <f t="shared" si="20"/>
        <v>0</v>
      </c>
      <c r="AE173" s="227">
        <f t="shared" si="20"/>
        <v>0</v>
      </c>
      <c r="AF173" s="228">
        <f t="shared" si="20"/>
        <v>0</v>
      </c>
    </row>
    <row r="174" spans="8:32" ht="12.75" customHeight="1">
      <c r="H174" s="440"/>
      <c r="I174" s="175" t="str">
        <f t="shared" si="19"/>
        <v>ADS</v>
      </c>
      <c r="J174" s="122" t="str">
        <f t="shared" si="19"/>
        <v>DSL &amp; DSB</v>
      </c>
      <c r="K174" s="125"/>
      <c r="L174" s="202">
        <v>0.95</v>
      </c>
      <c r="M174" s="203">
        <v>0.1</v>
      </c>
      <c r="N174" s="203"/>
      <c r="O174" s="203"/>
      <c r="P174" s="203"/>
      <c r="Q174" s="203"/>
      <c r="R174" s="203"/>
      <c r="S174" s="203"/>
      <c r="T174" s="203"/>
      <c r="U174" s="204"/>
      <c r="W174" s="217">
        <f t="shared" si="20"/>
        <v>0</v>
      </c>
      <c r="X174" s="218">
        <f t="shared" si="20"/>
        <v>0</v>
      </c>
      <c r="Y174" s="218">
        <f t="shared" si="20"/>
        <v>0</v>
      </c>
      <c r="Z174" s="218">
        <f t="shared" si="20"/>
        <v>0</v>
      </c>
      <c r="AA174" s="218">
        <f t="shared" si="20"/>
        <v>0</v>
      </c>
      <c r="AB174" s="218">
        <f t="shared" si="20"/>
        <v>0</v>
      </c>
      <c r="AC174" s="218">
        <f t="shared" si="20"/>
        <v>0</v>
      </c>
      <c r="AD174" s="218">
        <f t="shared" si="20"/>
        <v>0</v>
      </c>
      <c r="AE174" s="218">
        <f t="shared" si="20"/>
        <v>0</v>
      </c>
      <c r="AF174" s="219">
        <f t="shared" si="20"/>
        <v>0</v>
      </c>
    </row>
    <row r="175" spans="8:32" ht="12.75" customHeight="1" thickBot="1">
      <c r="H175" s="441"/>
      <c r="I175" s="139" t="str">
        <f t="shared" si="19"/>
        <v>ANG</v>
      </c>
      <c r="J175" s="156" t="str">
        <f t="shared" si="19"/>
        <v>NGA &amp; SNG</v>
      </c>
      <c r="K175" s="142"/>
      <c r="L175" s="205">
        <v>1</v>
      </c>
      <c r="M175" s="206">
        <v>0</v>
      </c>
      <c r="N175" s="206">
        <v>0</v>
      </c>
      <c r="O175" s="206"/>
      <c r="P175" s="206"/>
      <c r="Q175" s="206"/>
      <c r="R175" s="206"/>
      <c r="S175" s="206"/>
      <c r="T175" s="206"/>
      <c r="U175" s="207"/>
      <c r="W175" s="220">
        <f t="shared" si="20"/>
        <v>0</v>
      </c>
      <c r="X175" s="221">
        <f t="shared" si="20"/>
        <v>0</v>
      </c>
      <c r="Y175" s="221">
        <f t="shared" si="20"/>
        <v>0</v>
      </c>
      <c r="Z175" s="221">
        <f t="shared" si="20"/>
        <v>0</v>
      </c>
      <c r="AA175" s="221">
        <f t="shared" si="20"/>
        <v>0</v>
      </c>
      <c r="AB175" s="221">
        <f t="shared" si="20"/>
        <v>0</v>
      </c>
      <c r="AC175" s="221">
        <f t="shared" si="20"/>
        <v>0</v>
      </c>
      <c r="AD175" s="221">
        <f t="shared" si="20"/>
        <v>0</v>
      </c>
      <c r="AE175" s="221">
        <f t="shared" si="20"/>
        <v>0</v>
      </c>
      <c r="AF175" s="222">
        <f t="shared" si="20"/>
        <v>0</v>
      </c>
    </row>
    <row r="176" spans="8:32" ht="12.75" customHeight="1">
      <c r="AF176"/>
    </row>
    <row r="177" spans="8:32" ht="12.75" customHeight="1" thickBot="1">
      <c r="AF177"/>
    </row>
    <row r="178" spans="8:32" ht="12.75" customHeight="1">
      <c r="H178" s="229" t="s">
        <v>515</v>
      </c>
      <c r="K178" s="216"/>
      <c r="L178" s="164" t="s">
        <v>20</v>
      </c>
      <c r="M178" s="165"/>
      <c r="N178" s="165"/>
      <c r="O178" s="165"/>
      <c r="P178" s="165"/>
      <c r="Q178" s="165"/>
      <c r="R178" s="165"/>
      <c r="S178" s="165"/>
      <c r="T178" s="165"/>
      <c r="U178" s="166"/>
      <c r="AF178"/>
    </row>
    <row r="179" spans="8:32" ht="12.75" customHeight="1" thickBot="1">
      <c r="K179" s="216"/>
      <c r="L179" s="94" t="s">
        <v>376</v>
      </c>
      <c r="M179" s="93" t="s">
        <v>377</v>
      </c>
      <c r="N179" s="93" t="s">
        <v>378</v>
      </c>
      <c r="O179" s="93" t="s">
        <v>462</v>
      </c>
      <c r="P179" s="93" t="s">
        <v>463</v>
      </c>
      <c r="Q179" s="93" t="s">
        <v>464</v>
      </c>
      <c r="R179" s="93" t="s">
        <v>465</v>
      </c>
      <c r="S179" s="93" t="s">
        <v>466</v>
      </c>
      <c r="T179" s="93" t="s">
        <v>467</v>
      </c>
      <c r="U179" s="95" t="s">
        <v>468</v>
      </c>
      <c r="AF179"/>
    </row>
    <row r="180" spans="8:32" ht="12.75" customHeight="1">
      <c r="H180" s="442" t="s">
        <v>470</v>
      </c>
      <c r="I180" s="170" t="str">
        <f t="shared" ref="I180:J194" si="21">+I85</f>
        <v>DSB</v>
      </c>
      <c r="J180" s="105" t="str">
        <f t="shared" si="21"/>
        <v>BioDiesel</v>
      </c>
      <c r="K180" s="105"/>
      <c r="L180" s="230">
        <v>1</v>
      </c>
      <c r="M180" s="231">
        <v>1</v>
      </c>
      <c r="N180" s="231"/>
      <c r="O180" s="231"/>
      <c r="P180" s="231"/>
      <c r="Q180" s="231"/>
      <c r="R180" s="231"/>
      <c r="S180" s="231"/>
      <c r="T180" s="231"/>
      <c r="U180" s="232"/>
      <c r="AB180" s="21"/>
      <c r="AF180"/>
    </row>
    <row r="181" spans="8:32" ht="12.75" customHeight="1">
      <c r="H181" s="443"/>
      <c r="I181" s="175" t="str">
        <f t="shared" si="21"/>
        <v>SNG</v>
      </c>
      <c r="J181" s="122" t="str">
        <f t="shared" si="21"/>
        <v>Synt.Nat.Gas</v>
      </c>
      <c r="K181" s="122"/>
      <c r="L181" s="230">
        <v>1</v>
      </c>
      <c r="M181" s="231">
        <v>1</v>
      </c>
      <c r="N181" s="231"/>
      <c r="O181" s="231"/>
      <c r="P181" s="231"/>
      <c r="Q181" s="231"/>
      <c r="R181" s="231"/>
      <c r="S181" s="231"/>
      <c r="T181" s="231"/>
      <c r="U181" s="232"/>
      <c r="AB181" s="21"/>
      <c r="AF181"/>
    </row>
    <row r="182" spans="8:32" ht="12.75" customHeight="1" thickBot="1">
      <c r="H182" s="444"/>
      <c r="I182" s="139" t="str">
        <f t="shared" si="21"/>
        <v>GAS</v>
      </c>
      <c r="J182" s="156" t="str">
        <f t="shared" si="21"/>
        <v>Gas</v>
      </c>
      <c r="K182" s="156"/>
      <c r="L182" s="233">
        <v>1</v>
      </c>
      <c r="M182" s="234">
        <v>1</v>
      </c>
      <c r="N182" s="234">
        <v>1</v>
      </c>
      <c r="O182" s="234"/>
      <c r="P182" s="234"/>
      <c r="Q182" s="234"/>
      <c r="R182" s="234"/>
      <c r="S182" s="234"/>
      <c r="T182" s="234"/>
      <c r="U182" s="235"/>
      <c r="AF182"/>
    </row>
    <row r="183" spans="8:32" ht="12.75" customHeight="1">
      <c r="H183" s="439" t="s">
        <v>426</v>
      </c>
      <c r="I183" s="170" t="str">
        <f t="shared" si="21"/>
        <v>GWA</v>
      </c>
      <c r="J183" s="105" t="str">
        <f t="shared" si="21"/>
        <v>GasWaste</v>
      </c>
      <c r="K183" s="108"/>
      <c r="L183" s="236">
        <v>1</v>
      </c>
      <c r="M183" s="237">
        <v>1</v>
      </c>
      <c r="N183" s="237"/>
      <c r="O183" s="237"/>
      <c r="P183" s="237"/>
      <c r="Q183" s="237"/>
      <c r="R183" s="237"/>
      <c r="S183" s="237"/>
      <c r="T183" s="237"/>
      <c r="U183" s="238"/>
      <c r="AF183"/>
    </row>
    <row r="184" spans="8:32" ht="12.75" customHeight="1">
      <c r="H184" s="440"/>
      <c r="I184" s="175" t="str">
        <f t="shared" si="21"/>
        <v>WAS</v>
      </c>
      <c r="J184" s="122" t="str">
        <f t="shared" si="21"/>
        <v>WasteStraw</v>
      </c>
      <c r="K184" s="125"/>
      <c r="L184" s="230">
        <v>1</v>
      </c>
      <c r="M184" s="231">
        <v>1</v>
      </c>
      <c r="N184" s="231"/>
      <c r="O184" s="231"/>
      <c r="P184" s="231"/>
      <c r="Q184" s="231"/>
      <c r="R184" s="231"/>
      <c r="S184" s="231"/>
      <c r="T184" s="231"/>
      <c r="U184" s="232"/>
      <c r="AF184"/>
    </row>
    <row r="185" spans="8:32" ht="12.75" customHeight="1">
      <c r="H185" s="440"/>
      <c r="I185" s="175" t="str">
        <f t="shared" si="21"/>
        <v>COS</v>
      </c>
      <c r="J185" s="122" t="str">
        <f t="shared" si="21"/>
        <v>CoalStraw</v>
      </c>
      <c r="K185" s="125"/>
      <c r="L185" s="230">
        <v>1</v>
      </c>
      <c r="M185" s="231">
        <v>1</v>
      </c>
      <c r="N185" s="231"/>
      <c r="O185" s="231"/>
      <c r="P185" s="231"/>
      <c r="Q185" s="231"/>
      <c r="R185" s="231"/>
      <c r="S185" s="231"/>
      <c r="T185" s="231"/>
      <c r="U185" s="232"/>
      <c r="AF185"/>
    </row>
    <row r="186" spans="8:32" ht="12.75" customHeight="1">
      <c r="H186" s="440"/>
      <c r="I186" s="175" t="str">
        <f t="shared" si="21"/>
        <v>COW</v>
      </c>
      <c r="J186" s="122" t="str">
        <f t="shared" si="21"/>
        <v>CoalWood</v>
      </c>
      <c r="K186" s="125"/>
      <c r="L186" s="230">
        <v>1</v>
      </c>
      <c r="M186" s="231">
        <v>1</v>
      </c>
      <c r="N186" s="231">
        <v>1</v>
      </c>
      <c r="O186" s="231"/>
      <c r="P186" s="231"/>
      <c r="Q186" s="231"/>
      <c r="R186" s="231"/>
      <c r="S186" s="231"/>
      <c r="T186" s="231"/>
      <c r="U186" s="232"/>
      <c r="AF186"/>
    </row>
    <row r="187" spans="8:32" ht="12.75" customHeight="1">
      <c r="H187" s="440"/>
      <c r="I187" s="175" t="str">
        <f t="shared" si="21"/>
        <v>WOG</v>
      </c>
      <c r="J187" s="122" t="str">
        <f t="shared" si="21"/>
        <v>WoodGas</v>
      </c>
      <c r="K187" s="125"/>
      <c r="L187" s="230">
        <v>1</v>
      </c>
      <c r="M187" s="231">
        <v>1</v>
      </c>
      <c r="N187" s="231">
        <v>1</v>
      </c>
      <c r="O187" s="231">
        <v>1</v>
      </c>
      <c r="P187" s="231"/>
      <c r="Q187" s="231"/>
      <c r="R187" s="231"/>
      <c r="S187" s="231"/>
      <c r="T187" s="231"/>
      <c r="U187" s="232"/>
      <c r="AF187"/>
    </row>
    <row r="188" spans="8:32" ht="12.75" customHeight="1">
      <c r="H188" s="440"/>
      <c r="I188" s="175" t="str">
        <f t="shared" si="21"/>
        <v>WOO</v>
      </c>
      <c r="J188" s="122" t="str">
        <f t="shared" si="21"/>
        <v>Wood</v>
      </c>
      <c r="K188" s="125"/>
      <c r="L188" s="230">
        <v>1</v>
      </c>
      <c r="M188" s="231">
        <v>1</v>
      </c>
      <c r="N188" s="231"/>
      <c r="O188" s="231"/>
      <c r="P188" s="231"/>
      <c r="Q188" s="231"/>
      <c r="R188" s="231"/>
      <c r="S188" s="231"/>
      <c r="T188" s="231"/>
      <c r="U188" s="232"/>
      <c r="AF188"/>
    </row>
    <row r="189" spans="8:32" ht="12.75" customHeight="1">
      <c r="H189" s="440"/>
      <c r="I189" s="175" t="str">
        <f t="shared" si="21"/>
        <v>WOW</v>
      </c>
      <c r="J189" s="122" t="str">
        <f t="shared" si="21"/>
        <v>WoodWaste</v>
      </c>
      <c r="K189" s="125"/>
      <c r="L189" s="230">
        <v>1</v>
      </c>
      <c r="M189" s="231">
        <v>1</v>
      </c>
      <c r="N189" s="231">
        <v>1</v>
      </c>
      <c r="O189" s="231"/>
      <c r="P189" s="231"/>
      <c r="Q189" s="231"/>
      <c r="R189" s="231"/>
      <c r="S189" s="231"/>
      <c r="T189" s="231"/>
      <c r="U189" s="232"/>
      <c r="AF189"/>
    </row>
    <row r="190" spans="8:32" ht="12.75" customHeight="1">
      <c r="H190" s="440"/>
      <c r="I190" s="175" t="str">
        <f t="shared" si="21"/>
        <v>WOS</v>
      </c>
      <c r="J190" s="122" t="str">
        <f t="shared" si="21"/>
        <v>WoodStraw</v>
      </c>
      <c r="K190" s="125"/>
      <c r="L190" s="230">
        <v>1</v>
      </c>
      <c r="M190" s="231">
        <v>1</v>
      </c>
      <c r="N190" s="231">
        <v>1</v>
      </c>
      <c r="O190" s="231"/>
      <c r="P190" s="231"/>
      <c r="Q190" s="231"/>
      <c r="R190" s="231"/>
      <c r="S190" s="231"/>
      <c r="T190" s="231"/>
      <c r="U190" s="232"/>
      <c r="AF190"/>
    </row>
    <row r="191" spans="8:32" ht="12.75" customHeight="1">
      <c r="H191" s="440"/>
      <c r="I191" s="175" t="str">
        <f t="shared" si="21"/>
        <v>FL1</v>
      </c>
      <c r="J191" s="122" t="str">
        <f t="shared" si="21"/>
        <v>Flex1</v>
      </c>
      <c r="K191" s="125"/>
      <c r="L191" s="230">
        <v>1</v>
      </c>
      <c r="M191" s="231">
        <v>1</v>
      </c>
      <c r="N191" s="231">
        <v>1</v>
      </c>
      <c r="O191" s="231">
        <v>1</v>
      </c>
      <c r="P191" s="231">
        <v>1</v>
      </c>
      <c r="Q191" s="231">
        <v>5</v>
      </c>
      <c r="R191" s="231"/>
      <c r="S191" s="231"/>
      <c r="T191" s="231"/>
      <c r="U191" s="232"/>
      <c r="AF191"/>
    </row>
    <row r="192" spans="8:32" ht="12.75" customHeight="1">
      <c r="H192" s="440"/>
      <c r="I192" s="195" t="str">
        <f t="shared" si="21"/>
        <v>FL2</v>
      </c>
      <c r="J192" s="158" t="str">
        <f t="shared" si="21"/>
        <v>Flex2</v>
      </c>
      <c r="K192" s="211"/>
      <c r="L192" s="239">
        <v>1</v>
      </c>
      <c r="M192" s="240">
        <v>1</v>
      </c>
      <c r="N192" s="240">
        <v>1</v>
      </c>
      <c r="O192" s="240">
        <v>1</v>
      </c>
      <c r="P192" s="240"/>
      <c r="Q192" s="240"/>
      <c r="R192" s="240"/>
      <c r="S192" s="240"/>
      <c r="T192" s="240"/>
      <c r="U192" s="241"/>
      <c r="AF192"/>
    </row>
    <row r="193" spans="8:32" ht="12.75" customHeight="1">
      <c r="H193" s="440"/>
      <c r="I193" s="175" t="str">
        <f t="shared" si="21"/>
        <v>ADS</v>
      </c>
      <c r="J193" s="122" t="str">
        <f t="shared" si="21"/>
        <v>DSL &amp; DSB</v>
      </c>
      <c r="K193" s="125"/>
      <c r="L193" s="230">
        <v>1</v>
      </c>
      <c r="M193" s="231">
        <v>1</v>
      </c>
      <c r="N193" s="231"/>
      <c r="O193" s="231"/>
      <c r="P193" s="231"/>
      <c r="Q193" s="231"/>
      <c r="R193" s="231"/>
      <c r="S193" s="231"/>
      <c r="T193" s="231"/>
      <c r="U193" s="232"/>
      <c r="AF193"/>
    </row>
    <row r="194" spans="8:32" ht="12.75" customHeight="1" thickBot="1">
      <c r="H194" s="441"/>
      <c r="I194" s="139" t="str">
        <f t="shared" si="21"/>
        <v>ANG</v>
      </c>
      <c r="J194" s="156" t="str">
        <f t="shared" si="21"/>
        <v>NGA &amp; SNG</v>
      </c>
      <c r="K194" s="142"/>
      <c r="L194" s="233">
        <v>1</v>
      </c>
      <c r="M194" s="234">
        <v>1</v>
      </c>
      <c r="N194" s="234"/>
      <c r="O194" s="234"/>
      <c r="P194" s="234"/>
      <c r="Q194" s="234"/>
      <c r="R194" s="234"/>
      <c r="S194" s="234"/>
      <c r="T194" s="234"/>
      <c r="U194" s="235"/>
      <c r="AF194"/>
    </row>
    <row r="195" spans="8:32" ht="12.75" customHeight="1">
      <c r="AF195"/>
    </row>
    <row r="196" spans="8:32" ht="12.75" customHeight="1">
      <c r="AF196"/>
    </row>
    <row r="197" spans="8:32" ht="12.75" customHeight="1">
      <c r="AF197"/>
    </row>
    <row r="198" spans="8:32" ht="12.75" customHeight="1">
      <c r="L198" s="162" t="s">
        <v>516</v>
      </c>
      <c r="AF198"/>
    </row>
    <row r="199" spans="8:32" ht="12.75" customHeight="1" thickBot="1">
      <c r="AF199"/>
    </row>
    <row r="200" spans="8:32" ht="12.75" customHeight="1">
      <c r="L200" s="242" t="s">
        <v>517</v>
      </c>
      <c r="M200" s="243"/>
      <c r="AF200"/>
    </row>
    <row r="201" spans="8:32" ht="12.75" customHeight="1">
      <c r="L201" s="244" t="s">
        <v>518</v>
      </c>
      <c r="M201" s="245" t="s">
        <v>519</v>
      </c>
      <c r="AF201"/>
    </row>
    <row r="202" spans="8:32" ht="12.75" customHeight="1">
      <c r="L202" s="246">
        <v>0</v>
      </c>
      <c r="M202" s="247">
        <v>0</v>
      </c>
      <c r="N202" s="3" t="s">
        <v>520</v>
      </c>
      <c r="AF202"/>
    </row>
    <row r="203" spans="8:32" ht="12.75" customHeight="1">
      <c r="L203" s="246">
        <f t="shared" ref="L203:L211" si="22">+L202</f>
        <v>0</v>
      </c>
      <c r="M203" s="247">
        <f t="shared" ref="M203:M211" si="23">+M202+1</f>
        <v>1</v>
      </c>
      <c r="AF203"/>
    </row>
    <row r="204" spans="8:32" ht="12.75" customHeight="1">
      <c r="L204" s="246">
        <f t="shared" si="22"/>
        <v>0</v>
      </c>
      <c r="M204" s="247">
        <f t="shared" si="23"/>
        <v>2</v>
      </c>
      <c r="AF204"/>
    </row>
    <row r="205" spans="8:32" ht="12.75" customHeight="1">
      <c r="L205" s="246">
        <f t="shared" si="22"/>
        <v>0</v>
      </c>
      <c r="M205" s="247">
        <f t="shared" si="23"/>
        <v>3</v>
      </c>
      <c r="AF205"/>
    </row>
    <row r="206" spans="8:32" ht="12.75" customHeight="1">
      <c r="L206" s="246">
        <f t="shared" si="22"/>
        <v>0</v>
      </c>
      <c r="M206" s="247">
        <f t="shared" si="23"/>
        <v>4</v>
      </c>
      <c r="AF206"/>
    </row>
    <row r="207" spans="8:32" ht="12.75" customHeight="1">
      <c r="L207" s="246">
        <f t="shared" si="22"/>
        <v>0</v>
      </c>
      <c r="M207" s="247">
        <f t="shared" si="23"/>
        <v>5</v>
      </c>
      <c r="AF207"/>
    </row>
    <row r="208" spans="8:32" ht="12.75" customHeight="1">
      <c r="L208" s="246">
        <f t="shared" si="22"/>
        <v>0</v>
      </c>
      <c r="M208" s="247">
        <f t="shared" si="23"/>
        <v>6</v>
      </c>
      <c r="AF208"/>
    </row>
    <row r="209" spans="12:32" ht="12.75" customHeight="1">
      <c r="L209" s="246">
        <f t="shared" si="22"/>
        <v>0</v>
      </c>
      <c r="M209" s="247">
        <f t="shared" si="23"/>
        <v>7</v>
      </c>
      <c r="AF209"/>
    </row>
    <row r="210" spans="12:32" ht="12.75" customHeight="1">
      <c r="L210" s="246">
        <f t="shared" si="22"/>
        <v>0</v>
      </c>
      <c r="M210" s="247">
        <f t="shared" si="23"/>
        <v>8</v>
      </c>
      <c r="AF210"/>
    </row>
    <row r="211" spans="12:32" ht="12.75" customHeight="1">
      <c r="L211" s="248">
        <f t="shared" si="22"/>
        <v>0</v>
      </c>
      <c r="M211" s="249">
        <f t="shared" si="23"/>
        <v>9</v>
      </c>
      <c r="AF211"/>
    </row>
    <row r="212" spans="12:32" ht="12.75" customHeight="1">
      <c r="L212" s="246">
        <f t="shared" ref="L212:L275" si="24">1+L202</f>
        <v>1</v>
      </c>
      <c r="M212" s="247">
        <f t="shared" ref="M212:M275" si="25">+M202</f>
        <v>0</v>
      </c>
      <c r="AF212"/>
    </row>
    <row r="213" spans="12:32" ht="12.75" customHeight="1">
      <c r="L213" s="246">
        <f t="shared" si="24"/>
        <v>1</v>
      </c>
      <c r="M213" s="247">
        <f t="shared" si="25"/>
        <v>1</v>
      </c>
      <c r="AF213"/>
    </row>
    <row r="214" spans="12:32" ht="12.75" customHeight="1">
      <c r="L214" s="246">
        <f t="shared" si="24"/>
        <v>1</v>
      </c>
      <c r="M214" s="247">
        <f t="shared" si="25"/>
        <v>2</v>
      </c>
      <c r="AF214"/>
    </row>
    <row r="215" spans="12:32" ht="12.75" customHeight="1">
      <c r="L215" s="246">
        <f t="shared" si="24"/>
        <v>1</v>
      </c>
      <c r="M215" s="247">
        <f t="shared" si="25"/>
        <v>3</v>
      </c>
      <c r="AF215"/>
    </row>
    <row r="216" spans="12:32" ht="12.75" customHeight="1">
      <c r="L216" s="246">
        <f t="shared" si="24"/>
        <v>1</v>
      </c>
      <c r="M216" s="247">
        <f t="shared" si="25"/>
        <v>4</v>
      </c>
      <c r="AF216"/>
    </row>
    <row r="217" spans="12:32" ht="12.75" customHeight="1">
      <c r="L217" s="246">
        <f t="shared" si="24"/>
        <v>1</v>
      </c>
      <c r="M217" s="247">
        <f t="shared" si="25"/>
        <v>5</v>
      </c>
      <c r="AF217"/>
    </row>
    <row r="218" spans="12:32" ht="12.75" customHeight="1">
      <c r="L218" s="246">
        <f t="shared" si="24"/>
        <v>1</v>
      </c>
      <c r="M218" s="247">
        <f t="shared" si="25"/>
        <v>6</v>
      </c>
      <c r="AF218"/>
    </row>
    <row r="219" spans="12:32" ht="12.75" customHeight="1">
      <c r="L219" s="246">
        <f t="shared" si="24"/>
        <v>1</v>
      </c>
      <c r="M219" s="247">
        <f t="shared" si="25"/>
        <v>7</v>
      </c>
      <c r="AF219"/>
    </row>
    <row r="220" spans="12:32" ht="12.75" customHeight="1">
      <c r="L220" s="246">
        <f t="shared" si="24"/>
        <v>1</v>
      </c>
      <c r="M220" s="247">
        <f t="shared" si="25"/>
        <v>8</v>
      </c>
      <c r="AF220"/>
    </row>
    <row r="221" spans="12:32" ht="12.75" customHeight="1">
      <c r="L221" s="248">
        <f t="shared" si="24"/>
        <v>1</v>
      </c>
      <c r="M221" s="249">
        <f t="shared" si="25"/>
        <v>9</v>
      </c>
      <c r="AF221"/>
    </row>
    <row r="222" spans="12:32" ht="12.75" customHeight="1">
      <c r="L222" s="246">
        <f t="shared" si="24"/>
        <v>2</v>
      </c>
      <c r="M222" s="247">
        <f t="shared" si="25"/>
        <v>0</v>
      </c>
      <c r="AF222"/>
    </row>
    <row r="223" spans="12:32" ht="12.75" customHeight="1">
      <c r="L223" s="246">
        <f t="shared" si="24"/>
        <v>2</v>
      </c>
      <c r="M223" s="247">
        <f t="shared" si="25"/>
        <v>1</v>
      </c>
      <c r="AF223"/>
    </row>
    <row r="224" spans="12:32" ht="12.75" customHeight="1">
      <c r="L224" s="246">
        <f t="shared" si="24"/>
        <v>2</v>
      </c>
      <c r="M224" s="247">
        <f t="shared" si="25"/>
        <v>2</v>
      </c>
      <c r="AF224"/>
    </row>
    <row r="225" spans="12:32" ht="12.75" customHeight="1">
      <c r="L225" s="246">
        <f t="shared" si="24"/>
        <v>2</v>
      </c>
      <c r="M225" s="247">
        <f t="shared" si="25"/>
        <v>3</v>
      </c>
      <c r="AF225"/>
    </row>
    <row r="226" spans="12:32" ht="12.75" customHeight="1">
      <c r="L226" s="246">
        <f t="shared" si="24"/>
        <v>2</v>
      </c>
      <c r="M226" s="247">
        <f t="shared" si="25"/>
        <v>4</v>
      </c>
      <c r="AF226"/>
    </row>
    <row r="227" spans="12:32" ht="12.75" customHeight="1">
      <c r="L227" s="246">
        <f t="shared" si="24"/>
        <v>2</v>
      </c>
      <c r="M227" s="247">
        <f t="shared" si="25"/>
        <v>5</v>
      </c>
      <c r="AF227"/>
    </row>
    <row r="228" spans="12:32" ht="12.75" customHeight="1">
      <c r="L228" s="246">
        <f t="shared" si="24"/>
        <v>2</v>
      </c>
      <c r="M228" s="247">
        <f t="shared" si="25"/>
        <v>6</v>
      </c>
      <c r="AF228"/>
    </row>
    <row r="229" spans="12:32" ht="12.75" customHeight="1">
      <c r="L229" s="246">
        <f t="shared" si="24"/>
        <v>2</v>
      </c>
      <c r="M229" s="247">
        <f t="shared" si="25"/>
        <v>7</v>
      </c>
      <c r="AF229"/>
    </row>
    <row r="230" spans="12:32" ht="12.75" customHeight="1">
      <c r="L230" s="246">
        <f t="shared" si="24"/>
        <v>2</v>
      </c>
      <c r="M230" s="247">
        <f t="shared" si="25"/>
        <v>8</v>
      </c>
      <c r="AF230"/>
    </row>
    <row r="231" spans="12:32" ht="12.75" customHeight="1">
      <c r="L231" s="248">
        <f t="shared" si="24"/>
        <v>2</v>
      </c>
      <c r="M231" s="249">
        <f t="shared" si="25"/>
        <v>9</v>
      </c>
      <c r="AF231"/>
    </row>
    <row r="232" spans="12:32" ht="12.75" customHeight="1">
      <c r="L232" s="246">
        <f t="shared" si="24"/>
        <v>3</v>
      </c>
      <c r="M232" s="247">
        <f t="shared" si="25"/>
        <v>0</v>
      </c>
      <c r="AF232"/>
    </row>
    <row r="233" spans="12:32" ht="12.75" customHeight="1">
      <c r="L233" s="246">
        <f t="shared" si="24"/>
        <v>3</v>
      </c>
      <c r="M233" s="247">
        <f t="shared" si="25"/>
        <v>1</v>
      </c>
      <c r="AF233"/>
    </row>
    <row r="234" spans="12:32" ht="12.75" customHeight="1">
      <c r="L234" s="246">
        <f t="shared" si="24"/>
        <v>3</v>
      </c>
      <c r="M234" s="247">
        <f t="shared" si="25"/>
        <v>2</v>
      </c>
      <c r="AF234"/>
    </row>
    <row r="235" spans="12:32" ht="12.75" customHeight="1">
      <c r="L235" s="246">
        <f t="shared" si="24"/>
        <v>3</v>
      </c>
      <c r="M235" s="247">
        <f t="shared" si="25"/>
        <v>3</v>
      </c>
      <c r="AF235"/>
    </row>
    <row r="236" spans="12:32" ht="12.75" customHeight="1">
      <c r="L236" s="246">
        <f t="shared" si="24"/>
        <v>3</v>
      </c>
      <c r="M236" s="247">
        <f t="shared" si="25"/>
        <v>4</v>
      </c>
      <c r="AF236"/>
    </row>
    <row r="237" spans="12:32" ht="12.75" customHeight="1">
      <c r="L237" s="246">
        <f t="shared" si="24"/>
        <v>3</v>
      </c>
      <c r="M237" s="247">
        <f t="shared" si="25"/>
        <v>5</v>
      </c>
      <c r="AF237"/>
    </row>
    <row r="238" spans="12:32" ht="12.75" customHeight="1">
      <c r="L238" s="246">
        <f t="shared" si="24"/>
        <v>3</v>
      </c>
      <c r="M238" s="247">
        <f t="shared" si="25"/>
        <v>6</v>
      </c>
      <c r="AF238"/>
    </row>
    <row r="239" spans="12:32" ht="12.75" customHeight="1">
      <c r="L239" s="246">
        <f t="shared" si="24"/>
        <v>3</v>
      </c>
      <c r="M239" s="247">
        <f t="shared" si="25"/>
        <v>7</v>
      </c>
      <c r="AF239"/>
    </row>
    <row r="240" spans="12:32" ht="12.75" customHeight="1">
      <c r="L240" s="246">
        <f t="shared" si="24"/>
        <v>3</v>
      </c>
      <c r="M240" s="247">
        <f t="shared" si="25"/>
        <v>8</v>
      </c>
      <c r="AF240"/>
    </row>
    <row r="241" spans="12:32" ht="12.75" customHeight="1">
      <c r="L241" s="248">
        <f t="shared" si="24"/>
        <v>3</v>
      </c>
      <c r="M241" s="249">
        <f t="shared" si="25"/>
        <v>9</v>
      </c>
      <c r="AF241"/>
    </row>
    <row r="242" spans="12:32" ht="12.75" customHeight="1">
      <c r="L242" s="246">
        <f t="shared" si="24"/>
        <v>4</v>
      </c>
      <c r="M242" s="247">
        <f t="shared" si="25"/>
        <v>0</v>
      </c>
      <c r="AF242"/>
    </row>
    <row r="243" spans="12:32" ht="12.75" customHeight="1">
      <c r="L243" s="246">
        <f t="shared" si="24"/>
        <v>4</v>
      </c>
      <c r="M243" s="247">
        <f t="shared" si="25"/>
        <v>1</v>
      </c>
      <c r="AF243"/>
    </row>
    <row r="244" spans="12:32" ht="12.75" customHeight="1">
      <c r="L244" s="246">
        <f t="shared" si="24"/>
        <v>4</v>
      </c>
      <c r="M244" s="247">
        <f t="shared" si="25"/>
        <v>2</v>
      </c>
      <c r="AF244"/>
    </row>
    <row r="245" spans="12:32" ht="12.75" customHeight="1">
      <c r="L245" s="246">
        <f t="shared" si="24"/>
        <v>4</v>
      </c>
      <c r="M245" s="247">
        <f t="shared" si="25"/>
        <v>3</v>
      </c>
      <c r="AF245"/>
    </row>
    <row r="246" spans="12:32" ht="12.75" customHeight="1">
      <c r="L246" s="246">
        <f t="shared" si="24"/>
        <v>4</v>
      </c>
      <c r="M246" s="247">
        <f t="shared" si="25"/>
        <v>4</v>
      </c>
      <c r="AF246"/>
    </row>
    <row r="247" spans="12:32" ht="12.75" customHeight="1">
      <c r="L247" s="246">
        <f t="shared" si="24"/>
        <v>4</v>
      </c>
      <c r="M247" s="247">
        <f t="shared" si="25"/>
        <v>5</v>
      </c>
      <c r="AF247"/>
    </row>
    <row r="248" spans="12:32" ht="12.75" customHeight="1">
      <c r="L248" s="246">
        <f t="shared" si="24"/>
        <v>4</v>
      </c>
      <c r="M248" s="247">
        <f t="shared" si="25"/>
        <v>6</v>
      </c>
      <c r="AF248"/>
    </row>
    <row r="249" spans="12:32" ht="12.75" customHeight="1">
      <c r="L249" s="246">
        <f t="shared" si="24"/>
        <v>4</v>
      </c>
      <c r="M249" s="247">
        <f t="shared" si="25"/>
        <v>7</v>
      </c>
      <c r="AF249"/>
    </row>
    <row r="250" spans="12:32" ht="12.75" customHeight="1">
      <c r="L250" s="246">
        <f t="shared" si="24"/>
        <v>4</v>
      </c>
      <c r="M250" s="247">
        <f t="shared" si="25"/>
        <v>8</v>
      </c>
      <c r="AF250"/>
    </row>
    <row r="251" spans="12:32" ht="12.75" customHeight="1">
      <c r="L251" s="248">
        <f t="shared" si="24"/>
        <v>4</v>
      </c>
      <c r="M251" s="249">
        <f t="shared" si="25"/>
        <v>9</v>
      </c>
      <c r="AF251"/>
    </row>
    <row r="252" spans="12:32" ht="12.75" customHeight="1">
      <c r="L252" s="246">
        <f t="shared" si="24"/>
        <v>5</v>
      </c>
      <c r="M252" s="247">
        <f t="shared" si="25"/>
        <v>0</v>
      </c>
      <c r="AF252"/>
    </row>
    <row r="253" spans="12:32" ht="12.75" customHeight="1">
      <c r="L253" s="246">
        <f t="shared" si="24"/>
        <v>5</v>
      </c>
      <c r="M253" s="247">
        <f t="shared" si="25"/>
        <v>1</v>
      </c>
      <c r="AF253"/>
    </row>
    <row r="254" spans="12:32" ht="12.75" customHeight="1">
      <c r="L254" s="246">
        <f t="shared" si="24"/>
        <v>5</v>
      </c>
      <c r="M254" s="247">
        <f t="shared" si="25"/>
        <v>2</v>
      </c>
      <c r="AF254"/>
    </row>
    <row r="255" spans="12:32" ht="12.75" customHeight="1">
      <c r="L255" s="246">
        <f t="shared" si="24"/>
        <v>5</v>
      </c>
      <c r="M255" s="247">
        <f t="shared" si="25"/>
        <v>3</v>
      </c>
      <c r="AF255"/>
    </row>
    <row r="256" spans="12:32" ht="12.75" customHeight="1">
      <c r="L256" s="246">
        <f t="shared" si="24"/>
        <v>5</v>
      </c>
      <c r="M256" s="247">
        <f t="shared" si="25"/>
        <v>4</v>
      </c>
      <c r="AF256"/>
    </row>
    <row r="257" spans="12:32" ht="12.75" customHeight="1">
      <c r="L257" s="246">
        <f t="shared" si="24"/>
        <v>5</v>
      </c>
      <c r="M257" s="247">
        <f t="shared" si="25"/>
        <v>5</v>
      </c>
      <c r="AF257"/>
    </row>
    <row r="258" spans="12:32" ht="12.75" customHeight="1">
      <c r="L258" s="246">
        <f t="shared" si="24"/>
        <v>5</v>
      </c>
      <c r="M258" s="247">
        <f t="shared" si="25"/>
        <v>6</v>
      </c>
      <c r="AF258"/>
    </row>
    <row r="259" spans="12:32" ht="12.75" customHeight="1">
      <c r="L259" s="246">
        <f t="shared" si="24"/>
        <v>5</v>
      </c>
      <c r="M259" s="247">
        <f t="shared" si="25"/>
        <v>7</v>
      </c>
      <c r="AF259"/>
    </row>
    <row r="260" spans="12:32" ht="12.75" customHeight="1">
      <c r="L260" s="246">
        <f t="shared" si="24"/>
        <v>5</v>
      </c>
      <c r="M260" s="247">
        <f t="shared" si="25"/>
        <v>8</v>
      </c>
      <c r="AF260"/>
    </row>
    <row r="261" spans="12:32" ht="12.75" customHeight="1">
      <c r="L261" s="248">
        <f t="shared" si="24"/>
        <v>5</v>
      </c>
      <c r="M261" s="249">
        <f t="shared" si="25"/>
        <v>9</v>
      </c>
      <c r="AF261"/>
    </row>
    <row r="262" spans="12:32" ht="12.75" customHeight="1">
      <c r="L262" s="246">
        <f t="shared" si="24"/>
        <v>6</v>
      </c>
      <c r="M262" s="247">
        <f t="shared" si="25"/>
        <v>0</v>
      </c>
      <c r="AF262"/>
    </row>
    <row r="263" spans="12:32" ht="12.75" customHeight="1">
      <c r="L263" s="246">
        <f t="shared" si="24"/>
        <v>6</v>
      </c>
      <c r="M263" s="247">
        <f t="shared" si="25"/>
        <v>1</v>
      </c>
      <c r="AF263"/>
    </row>
    <row r="264" spans="12:32" ht="12.75" customHeight="1">
      <c r="L264" s="246">
        <f t="shared" si="24"/>
        <v>6</v>
      </c>
      <c r="M264" s="247">
        <f t="shared" si="25"/>
        <v>2</v>
      </c>
      <c r="AF264"/>
    </row>
    <row r="265" spans="12:32" ht="12.75" customHeight="1">
      <c r="L265" s="246">
        <f t="shared" si="24"/>
        <v>6</v>
      </c>
      <c r="M265" s="247">
        <f t="shared" si="25"/>
        <v>3</v>
      </c>
      <c r="AF265"/>
    </row>
    <row r="266" spans="12:32" ht="12.75" customHeight="1">
      <c r="L266" s="246">
        <f t="shared" si="24"/>
        <v>6</v>
      </c>
      <c r="M266" s="247">
        <f t="shared" si="25"/>
        <v>4</v>
      </c>
      <c r="AF266"/>
    </row>
    <row r="267" spans="12:32" ht="12.75" customHeight="1">
      <c r="L267" s="246">
        <f t="shared" si="24"/>
        <v>6</v>
      </c>
      <c r="M267" s="247">
        <f t="shared" si="25"/>
        <v>5</v>
      </c>
      <c r="AF267"/>
    </row>
    <row r="268" spans="12:32" ht="12.75" customHeight="1">
      <c r="L268" s="246">
        <f t="shared" si="24"/>
        <v>6</v>
      </c>
      <c r="M268" s="247">
        <f t="shared" si="25"/>
        <v>6</v>
      </c>
      <c r="AF268"/>
    </row>
    <row r="269" spans="12:32" ht="12.75" customHeight="1">
      <c r="L269" s="246">
        <f t="shared" si="24"/>
        <v>6</v>
      </c>
      <c r="M269" s="247">
        <f t="shared" si="25"/>
        <v>7</v>
      </c>
      <c r="AF269"/>
    </row>
    <row r="270" spans="12:32" ht="12.75" customHeight="1">
      <c r="L270" s="246">
        <f t="shared" si="24"/>
        <v>6</v>
      </c>
      <c r="M270" s="247">
        <f t="shared" si="25"/>
        <v>8</v>
      </c>
      <c r="AF270"/>
    </row>
    <row r="271" spans="12:32" ht="12.75" customHeight="1">
      <c r="L271" s="248">
        <f t="shared" si="24"/>
        <v>6</v>
      </c>
      <c r="M271" s="249">
        <f t="shared" si="25"/>
        <v>9</v>
      </c>
      <c r="AF271"/>
    </row>
    <row r="272" spans="12:32" ht="12.75" customHeight="1">
      <c r="L272" s="246">
        <f t="shared" si="24"/>
        <v>7</v>
      </c>
      <c r="M272" s="247">
        <f t="shared" si="25"/>
        <v>0</v>
      </c>
      <c r="AF272"/>
    </row>
    <row r="273" spans="12:32" ht="12.75" customHeight="1">
      <c r="L273" s="246">
        <f t="shared" si="24"/>
        <v>7</v>
      </c>
      <c r="M273" s="247">
        <f t="shared" si="25"/>
        <v>1</v>
      </c>
      <c r="AF273"/>
    </row>
    <row r="274" spans="12:32" ht="12.75" customHeight="1">
      <c r="L274" s="246">
        <f t="shared" si="24"/>
        <v>7</v>
      </c>
      <c r="M274" s="247">
        <f t="shared" si="25"/>
        <v>2</v>
      </c>
      <c r="AF274"/>
    </row>
    <row r="275" spans="12:32" ht="12.75" customHeight="1">
      <c r="L275" s="246">
        <f t="shared" si="24"/>
        <v>7</v>
      </c>
      <c r="M275" s="247">
        <f t="shared" si="25"/>
        <v>3</v>
      </c>
      <c r="AF275"/>
    </row>
    <row r="276" spans="12:32" ht="12.75" customHeight="1">
      <c r="L276" s="246">
        <f t="shared" ref="L276:L339" si="26">1+L266</f>
        <v>7</v>
      </c>
      <c r="M276" s="247">
        <f t="shared" ref="M276:M339" si="27">+M266</f>
        <v>4</v>
      </c>
      <c r="AF276"/>
    </row>
    <row r="277" spans="12:32" ht="12.75" customHeight="1">
      <c r="L277" s="246">
        <f t="shared" si="26"/>
        <v>7</v>
      </c>
      <c r="M277" s="247">
        <f t="shared" si="27"/>
        <v>5</v>
      </c>
      <c r="AF277"/>
    </row>
    <row r="278" spans="12:32" ht="12.75" customHeight="1">
      <c r="L278" s="246">
        <f t="shared" si="26"/>
        <v>7</v>
      </c>
      <c r="M278" s="247">
        <f t="shared" si="27"/>
        <v>6</v>
      </c>
      <c r="AF278"/>
    </row>
    <row r="279" spans="12:32" ht="12.75" customHeight="1">
      <c r="L279" s="246">
        <f t="shared" si="26"/>
        <v>7</v>
      </c>
      <c r="M279" s="247">
        <f t="shared" si="27"/>
        <v>7</v>
      </c>
      <c r="AF279"/>
    </row>
    <row r="280" spans="12:32" ht="12.75" customHeight="1">
      <c r="L280" s="246">
        <f t="shared" si="26"/>
        <v>7</v>
      </c>
      <c r="M280" s="247">
        <f t="shared" si="27"/>
        <v>8</v>
      </c>
      <c r="AF280"/>
    </row>
    <row r="281" spans="12:32" ht="12.75" customHeight="1">
      <c r="L281" s="248">
        <f t="shared" si="26"/>
        <v>7</v>
      </c>
      <c r="M281" s="249">
        <f t="shared" si="27"/>
        <v>9</v>
      </c>
      <c r="AF281"/>
    </row>
    <row r="282" spans="12:32" ht="12.75" customHeight="1">
      <c r="L282" s="246">
        <f t="shared" si="26"/>
        <v>8</v>
      </c>
      <c r="M282" s="247">
        <f t="shared" si="27"/>
        <v>0</v>
      </c>
      <c r="AF282"/>
    </row>
    <row r="283" spans="12:32" ht="12.75" customHeight="1">
      <c r="L283" s="246">
        <f t="shared" si="26"/>
        <v>8</v>
      </c>
      <c r="M283" s="247">
        <f t="shared" si="27"/>
        <v>1</v>
      </c>
      <c r="AF283"/>
    </row>
    <row r="284" spans="12:32" ht="12.75" customHeight="1">
      <c r="L284" s="246">
        <f t="shared" si="26"/>
        <v>8</v>
      </c>
      <c r="M284" s="247">
        <f t="shared" si="27"/>
        <v>2</v>
      </c>
      <c r="AF284"/>
    </row>
    <row r="285" spans="12:32" ht="12.75" customHeight="1">
      <c r="L285" s="246">
        <f t="shared" si="26"/>
        <v>8</v>
      </c>
      <c r="M285" s="247">
        <f t="shared" si="27"/>
        <v>3</v>
      </c>
      <c r="AF285"/>
    </row>
    <row r="286" spans="12:32" ht="12.75" customHeight="1">
      <c r="L286" s="246">
        <f t="shared" si="26"/>
        <v>8</v>
      </c>
      <c r="M286" s="247">
        <f t="shared" si="27"/>
        <v>4</v>
      </c>
      <c r="AF286"/>
    </row>
    <row r="287" spans="12:32" ht="12.75" customHeight="1">
      <c r="L287" s="246">
        <f t="shared" si="26"/>
        <v>8</v>
      </c>
      <c r="M287" s="247">
        <f t="shared" si="27"/>
        <v>5</v>
      </c>
      <c r="AF287"/>
    </row>
    <row r="288" spans="12:32" ht="12.75" customHeight="1">
      <c r="L288" s="246">
        <f t="shared" si="26"/>
        <v>8</v>
      </c>
      <c r="M288" s="247">
        <f t="shared" si="27"/>
        <v>6</v>
      </c>
      <c r="AF288"/>
    </row>
    <row r="289" spans="12:32" ht="12.75" customHeight="1">
      <c r="L289" s="246">
        <f t="shared" si="26"/>
        <v>8</v>
      </c>
      <c r="M289" s="247">
        <f t="shared" si="27"/>
        <v>7</v>
      </c>
      <c r="AF289"/>
    </row>
    <row r="290" spans="12:32" ht="12.75" customHeight="1">
      <c r="L290" s="246">
        <f t="shared" si="26"/>
        <v>8</v>
      </c>
      <c r="M290" s="247">
        <f t="shared" si="27"/>
        <v>8</v>
      </c>
      <c r="AF290"/>
    </row>
    <row r="291" spans="12:32" ht="12.75" customHeight="1">
      <c r="L291" s="248">
        <f t="shared" si="26"/>
        <v>8</v>
      </c>
      <c r="M291" s="249">
        <f t="shared" si="27"/>
        <v>9</v>
      </c>
      <c r="AF291"/>
    </row>
    <row r="292" spans="12:32" ht="12.75" customHeight="1">
      <c r="L292" s="246">
        <f t="shared" si="26"/>
        <v>9</v>
      </c>
      <c r="M292" s="247">
        <f t="shared" si="27"/>
        <v>0</v>
      </c>
      <c r="AF292"/>
    </row>
    <row r="293" spans="12:32" ht="12.75" customHeight="1">
      <c r="L293" s="246">
        <f t="shared" si="26"/>
        <v>9</v>
      </c>
      <c r="M293" s="247">
        <f t="shared" si="27"/>
        <v>1</v>
      </c>
      <c r="AF293"/>
    </row>
    <row r="294" spans="12:32" ht="12.75" customHeight="1">
      <c r="L294" s="246">
        <f t="shared" si="26"/>
        <v>9</v>
      </c>
      <c r="M294" s="247">
        <f t="shared" si="27"/>
        <v>2</v>
      </c>
      <c r="AF294"/>
    </row>
    <row r="295" spans="12:32" ht="12.75" customHeight="1">
      <c r="L295" s="246">
        <f t="shared" si="26"/>
        <v>9</v>
      </c>
      <c r="M295" s="247">
        <f t="shared" si="27"/>
        <v>3</v>
      </c>
      <c r="AF295"/>
    </row>
    <row r="296" spans="12:32" ht="12.75" customHeight="1">
      <c r="L296" s="246">
        <f t="shared" si="26"/>
        <v>9</v>
      </c>
      <c r="M296" s="247">
        <f t="shared" si="27"/>
        <v>4</v>
      </c>
      <c r="AF296"/>
    </row>
    <row r="297" spans="12:32" ht="12.75" customHeight="1">
      <c r="L297" s="246">
        <f t="shared" si="26"/>
        <v>9</v>
      </c>
      <c r="M297" s="247">
        <f t="shared" si="27"/>
        <v>5</v>
      </c>
      <c r="AF297"/>
    </row>
    <row r="298" spans="12:32" ht="12.75" customHeight="1">
      <c r="L298" s="246">
        <f t="shared" si="26"/>
        <v>9</v>
      </c>
      <c r="M298" s="247">
        <f t="shared" si="27"/>
        <v>6</v>
      </c>
      <c r="AF298"/>
    </row>
    <row r="299" spans="12:32" ht="12.75" customHeight="1">
      <c r="L299" s="246">
        <f t="shared" si="26"/>
        <v>9</v>
      </c>
      <c r="M299" s="247">
        <f t="shared" si="27"/>
        <v>7</v>
      </c>
      <c r="AF299"/>
    </row>
    <row r="300" spans="12:32" ht="12.75" customHeight="1">
      <c r="L300" s="246">
        <f t="shared" si="26"/>
        <v>9</v>
      </c>
      <c r="M300" s="247">
        <f t="shared" si="27"/>
        <v>8</v>
      </c>
      <c r="AF300"/>
    </row>
    <row r="301" spans="12:32" ht="12.75" customHeight="1">
      <c r="L301" s="248">
        <f t="shared" si="26"/>
        <v>9</v>
      </c>
      <c r="M301" s="249">
        <f t="shared" si="27"/>
        <v>9</v>
      </c>
      <c r="AF301"/>
    </row>
    <row r="302" spans="12:32" ht="12.75" customHeight="1">
      <c r="L302" s="246">
        <f t="shared" si="26"/>
        <v>10</v>
      </c>
      <c r="M302" s="247">
        <f t="shared" si="27"/>
        <v>0</v>
      </c>
      <c r="AF302"/>
    </row>
    <row r="303" spans="12:32" ht="12.75" customHeight="1">
      <c r="L303" s="246">
        <f t="shared" si="26"/>
        <v>10</v>
      </c>
      <c r="M303" s="247">
        <f t="shared" si="27"/>
        <v>1</v>
      </c>
      <c r="AF303"/>
    </row>
    <row r="304" spans="12:32" ht="12.75" customHeight="1">
      <c r="L304" s="246">
        <f t="shared" si="26"/>
        <v>10</v>
      </c>
      <c r="M304" s="247">
        <f t="shared" si="27"/>
        <v>2</v>
      </c>
      <c r="AF304"/>
    </row>
    <row r="305" spans="12:32" ht="12.75" customHeight="1">
      <c r="L305" s="246">
        <f t="shared" si="26"/>
        <v>10</v>
      </c>
      <c r="M305" s="247">
        <f t="shared" si="27"/>
        <v>3</v>
      </c>
      <c r="AF305"/>
    </row>
    <row r="306" spans="12:32" ht="12.75" customHeight="1">
      <c r="L306" s="246">
        <f t="shared" si="26"/>
        <v>10</v>
      </c>
      <c r="M306" s="247">
        <f t="shared" si="27"/>
        <v>4</v>
      </c>
      <c r="AF306"/>
    </row>
    <row r="307" spans="12:32" ht="12.75" customHeight="1">
      <c r="L307" s="246">
        <f t="shared" si="26"/>
        <v>10</v>
      </c>
      <c r="M307" s="247">
        <f t="shared" si="27"/>
        <v>5</v>
      </c>
      <c r="AF307"/>
    </row>
    <row r="308" spans="12:32" ht="12.75" customHeight="1">
      <c r="L308" s="246">
        <f t="shared" si="26"/>
        <v>10</v>
      </c>
      <c r="M308" s="247">
        <f t="shared" si="27"/>
        <v>6</v>
      </c>
      <c r="AF308"/>
    </row>
    <row r="309" spans="12:32" ht="12.75" customHeight="1">
      <c r="L309" s="246">
        <f t="shared" si="26"/>
        <v>10</v>
      </c>
      <c r="M309" s="247">
        <f t="shared" si="27"/>
        <v>7</v>
      </c>
      <c r="AF309"/>
    </row>
    <row r="310" spans="12:32" ht="12.75" customHeight="1">
      <c r="L310" s="246">
        <f t="shared" si="26"/>
        <v>10</v>
      </c>
      <c r="M310" s="247">
        <f t="shared" si="27"/>
        <v>8</v>
      </c>
      <c r="AF310"/>
    </row>
    <row r="311" spans="12:32" ht="12.75" customHeight="1">
      <c r="L311" s="248">
        <f t="shared" si="26"/>
        <v>10</v>
      </c>
      <c r="M311" s="249">
        <f t="shared" si="27"/>
        <v>9</v>
      </c>
      <c r="AF311"/>
    </row>
    <row r="312" spans="12:32" ht="12.75" customHeight="1">
      <c r="L312" s="246">
        <f t="shared" si="26"/>
        <v>11</v>
      </c>
      <c r="M312" s="247">
        <f t="shared" si="27"/>
        <v>0</v>
      </c>
      <c r="AF312"/>
    </row>
    <row r="313" spans="12:32" ht="12.75" customHeight="1">
      <c r="L313" s="246">
        <f t="shared" si="26"/>
        <v>11</v>
      </c>
      <c r="M313" s="247">
        <f t="shared" si="27"/>
        <v>1</v>
      </c>
      <c r="AF313"/>
    </row>
    <row r="314" spans="12:32" ht="12.75" customHeight="1">
      <c r="L314" s="246">
        <f t="shared" si="26"/>
        <v>11</v>
      </c>
      <c r="M314" s="247">
        <f t="shared" si="27"/>
        <v>2</v>
      </c>
      <c r="AF314"/>
    </row>
    <row r="315" spans="12:32" ht="12.75" customHeight="1">
      <c r="L315" s="246">
        <f t="shared" si="26"/>
        <v>11</v>
      </c>
      <c r="M315" s="247">
        <f t="shared" si="27"/>
        <v>3</v>
      </c>
      <c r="AF315"/>
    </row>
    <row r="316" spans="12:32" ht="12.75" customHeight="1">
      <c r="L316" s="246">
        <f t="shared" si="26"/>
        <v>11</v>
      </c>
      <c r="M316" s="247">
        <f t="shared" si="27"/>
        <v>4</v>
      </c>
      <c r="AF316"/>
    </row>
    <row r="317" spans="12:32" ht="12.75" customHeight="1">
      <c r="L317" s="246">
        <f t="shared" si="26"/>
        <v>11</v>
      </c>
      <c r="M317" s="247">
        <f t="shared" si="27"/>
        <v>5</v>
      </c>
      <c r="AF317"/>
    </row>
    <row r="318" spans="12:32" ht="12.75" customHeight="1">
      <c r="L318" s="246">
        <f t="shared" si="26"/>
        <v>11</v>
      </c>
      <c r="M318" s="247">
        <f t="shared" si="27"/>
        <v>6</v>
      </c>
      <c r="AF318"/>
    </row>
    <row r="319" spans="12:32" ht="12.75" customHeight="1">
      <c r="L319" s="246">
        <f t="shared" si="26"/>
        <v>11</v>
      </c>
      <c r="M319" s="247">
        <f t="shared" si="27"/>
        <v>7</v>
      </c>
      <c r="AF319"/>
    </row>
    <row r="320" spans="12:32" ht="12.75" customHeight="1">
      <c r="L320" s="246">
        <f t="shared" si="26"/>
        <v>11</v>
      </c>
      <c r="M320" s="247">
        <f t="shared" si="27"/>
        <v>8</v>
      </c>
      <c r="AF320"/>
    </row>
    <row r="321" spans="12:32" ht="12.75" customHeight="1">
      <c r="L321" s="248">
        <f t="shared" si="26"/>
        <v>11</v>
      </c>
      <c r="M321" s="249">
        <f t="shared" si="27"/>
        <v>9</v>
      </c>
      <c r="AF321"/>
    </row>
    <row r="322" spans="12:32" ht="12.75" customHeight="1">
      <c r="L322" s="246">
        <f t="shared" si="26"/>
        <v>12</v>
      </c>
      <c r="M322" s="247">
        <f t="shared" si="27"/>
        <v>0</v>
      </c>
      <c r="AF322"/>
    </row>
    <row r="323" spans="12:32" ht="12.75" customHeight="1">
      <c r="L323" s="246">
        <f t="shared" si="26"/>
        <v>12</v>
      </c>
      <c r="M323" s="247">
        <f t="shared" si="27"/>
        <v>1</v>
      </c>
      <c r="AF323"/>
    </row>
    <row r="324" spans="12:32" ht="12.75" customHeight="1">
      <c r="L324" s="246">
        <f t="shared" si="26"/>
        <v>12</v>
      </c>
      <c r="M324" s="247">
        <f t="shared" si="27"/>
        <v>2</v>
      </c>
      <c r="AF324"/>
    </row>
    <row r="325" spans="12:32" ht="12.75" customHeight="1">
      <c r="L325" s="246">
        <f t="shared" si="26"/>
        <v>12</v>
      </c>
      <c r="M325" s="247">
        <f t="shared" si="27"/>
        <v>3</v>
      </c>
      <c r="AF325"/>
    </row>
    <row r="326" spans="12:32" ht="12.75" customHeight="1">
      <c r="L326" s="246">
        <f t="shared" si="26"/>
        <v>12</v>
      </c>
      <c r="M326" s="247">
        <f t="shared" si="27"/>
        <v>4</v>
      </c>
      <c r="AF326"/>
    </row>
    <row r="327" spans="12:32" ht="12.75" customHeight="1">
      <c r="L327" s="246">
        <f t="shared" si="26"/>
        <v>12</v>
      </c>
      <c r="M327" s="247">
        <f t="shared" si="27"/>
        <v>5</v>
      </c>
      <c r="AF327"/>
    </row>
    <row r="328" spans="12:32" ht="12.75" customHeight="1">
      <c r="L328" s="246">
        <f t="shared" si="26"/>
        <v>12</v>
      </c>
      <c r="M328" s="247">
        <f t="shared" si="27"/>
        <v>6</v>
      </c>
      <c r="AF328"/>
    </row>
    <row r="329" spans="12:32" ht="12.75" customHeight="1">
      <c r="L329" s="246">
        <f t="shared" si="26"/>
        <v>12</v>
      </c>
      <c r="M329" s="247">
        <f t="shared" si="27"/>
        <v>7</v>
      </c>
      <c r="AF329"/>
    </row>
    <row r="330" spans="12:32" ht="12.75" customHeight="1">
      <c r="L330" s="246">
        <f t="shared" si="26"/>
        <v>12</v>
      </c>
      <c r="M330" s="247">
        <f t="shared" si="27"/>
        <v>8</v>
      </c>
      <c r="AF330"/>
    </row>
    <row r="331" spans="12:32" ht="12.75" customHeight="1">
      <c r="L331" s="248">
        <f t="shared" si="26"/>
        <v>12</v>
      </c>
      <c r="M331" s="249">
        <f t="shared" si="27"/>
        <v>9</v>
      </c>
      <c r="AF331"/>
    </row>
    <row r="332" spans="12:32" ht="12.75" customHeight="1">
      <c r="L332" s="246">
        <f t="shared" si="26"/>
        <v>13</v>
      </c>
      <c r="M332" s="247">
        <f t="shared" si="27"/>
        <v>0</v>
      </c>
      <c r="AF332"/>
    </row>
    <row r="333" spans="12:32" ht="12.75" customHeight="1">
      <c r="L333" s="246">
        <f t="shared" si="26"/>
        <v>13</v>
      </c>
      <c r="M333" s="247">
        <f t="shared" si="27"/>
        <v>1</v>
      </c>
      <c r="AF333"/>
    </row>
    <row r="334" spans="12:32" ht="12.75" customHeight="1">
      <c r="L334" s="246">
        <f t="shared" si="26"/>
        <v>13</v>
      </c>
      <c r="M334" s="247">
        <f t="shared" si="27"/>
        <v>2</v>
      </c>
      <c r="AF334"/>
    </row>
    <row r="335" spans="12:32" ht="12.75" customHeight="1">
      <c r="L335" s="246">
        <f t="shared" si="26"/>
        <v>13</v>
      </c>
      <c r="M335" s="247">
        <f t="shared" si="27"/>
        <v>3</v>
      </c>
      <c r="AF335"/>
    </row>
    <row r="336" spans="12:32" ht="12.75" customHeight="1">
      <c r="L336" s="246">
        <f t="shared" si="26"/>
        <v>13</v>
      </c>
      <c r="M336" s="247">
        <f t="shared" si="27"/>
        <v>4</v>
      </c>
      <c r="AF336"/>
    </row>
    <row r="337" spans="12:32" ht="12.75" customHeight="1">
      <c r="L337" s="246">
        <f t="shared" si="26"/>
        <v>13</v>
      </c>
      <c r="M337" s="247">
        <f t="shared" si="27"/>
        <v>5</v>
      </c>
      <c r="AF337"/>
    </row>
    <row r="338" spans="12:32" ht="12.75" customHeight="1">
      <c r="L338" s="246">
        <f t="shared" si="26"/>
        <v>13</v>
      </c>
      <c r="M338" s="247">
        <f t="shared" si="27"/>
        <v>6</v>
      </c>
      <c r="AF338"/>
    </row>
    <row r="339" spans="12:32" ht="12.75" customHeight="1">
      <c r="L339" s="246">
        <f t="shared" si="26"/>
        <v>13</v>
      </c>
      <c r="M339" s="247">
        <f t="shared" si="27"/>
        <v>7</v>
      </c>
      <c r="AF339"/>
    </row>
    <row r="340" spans="12:32" ht="12.75" customHeight="1">
      <c r="L340" s="246">
        <f t="shared" ref="L340:L351" si="28">1+L330</f>
        <v>13</v>
      </c>
      <c r="M340" s="247">
        <f t="shared" ref="M340:M351" si="29">+M330</f>
        <v>8</v>
      </c>
      <c r="AF340"/>
    </row>
    <row r="341" spans="12:32" ht="12.75" customHeight="1">
      <c r="L341" s="248">
        <f t="shared" si="28"/>
        <v>13</v>
      </c>
      <c r="M341" s="249">
        <f t="shared" si="29"/>
        <v>9</v>
      </c>
      <c r="AF341"/>
    </row>
    <row r="342" spans="12:32" ht="12.75" customHeight="1">
      <c r="L342" s="246">
        <f t="shared" si="28"/>
        <v>14</v>
      </c>
      <c r="M342" s="247">
        <f t="shared" si="29"/>
        <v>0</v>
      </c>
      <c r="AF342"/>
    </row>
    <row r="343" spans="12:32" ht="12.75" customHeight="1">
      <c r="L343" s="246">
        <f t="shared" si="28"/>
        <v>14</v>
      </c>
      <c r="M343" s="247">
        <f t="shared" si="29"/>
        <v>1</v>
      </c>
      <c r="AF343"/>
    </row>
    <row r="344" spans="12:32" ht="12.75" customHeight="1">
      <c r="L344" s="246">
        <f t="shared" si="28"/>
        <v>14</v>
      </c>
      <c r="M344" s="247">
        <f t="shared" si="29"/>
        <v>2</v>
      </c>
      <c r="AF344"/>
    </row>
    <row r="345" spans="12:32" ht="12.75" customHeight="1">
      <c r="L345" s="246">
        <f t="shared" si="28"/>
        <v>14</v>
      </c>
      <c r="M345" s="247">
        <f t="shared" si="29"/>
        <v>3</v>
      </c>
      <c r="AF345"/>
    </row>
    <row r="346" spans="12:32" ht="12.75" customHeight="1">
      <c r="L346" s="246">
        <f t="shared" si="28"/>
        <v>14</v>
      </c>
      <c r="M346" s="247">
        <f t="shared" si="29"/>
        <v>4</v>
      </c>
      <c r="AF346"/>
    </row>
    <row r="347" spans="12:32" ht="12.75" customHeight="1">
      <c r="L347" s="246">
        <f t="shared" si="28"/>
        <v>14</v>
      </c>
      <c r="M347" s="247">
        <f t="shared" si="29"/>
        <v>5</v>
      </c>
      <c r="AF347"/>
    </row>
    <row r="348" spans="12:32" ht="12.75" customHeight="1">
      <c r="L348" s="246">
        <f t="shared" si="28"/>
        <v>14</v>
      </c>
      <c r="M348" s="247">
        <f t="shared" si="29"/>
        <v>6</v>
      </c>
      <c r="AF348"/>
    </row>
    <row r="349" spans="12:32" ht="12.75" customHeight="1">
      <c r="L349" s="246">
        <f t="shared" si="28"/>
        <v>14</v>
      </c>
      <c r="M349" s="247">
        <f t="shared" si="29"/>
        <v>7</v>
      </c>
      <c r="AF349"/>
    </row>
    <row r="350" spans="12:32" ht="12.75" customHeight="1">
      <c r="L350" s="246">
        <f t="shared" si="28"/>
        <v>14</v>
      </c>
      <c r="M350" s="247">
        <f t="shared" si="29"/>
        <v>8</v>
      </c>
      <c r="AF350"/>
    </row>
    <row r="351" spans="12:32" ht="12.75" customHeight="1" thickBot="1">
      <c r="L351" s="250">
        <f t="shared" si="28"/>
        <v>14</v>
      </c>
      <c r="M351" s="251">
        <f t="shared" si="29"/>
        <v>9</v>
      </c>
      <c r="AF351"/>
    </row>
  </sheetData>
  <mergeCells count="20">
    <mergeCell ref="H180:H182"/>
    <mergeCell ref="H183:H194"/>
    <mergeCell ref="H123:H125"/>
    <mergeCell ref="H126:H137"/>
    <mergeCell ref="H142:H144"/>
    <mergeCell ref="H145:H156"/>
    <mergeCell ref="H161:H163"/>
    <mergeCell ref="H164:H175"/>
    <mergeCell ref="H107:H118"/>
    <mergeCell ref="H12:H24"/>
    <mergeCell ref="H25:H27"/>
    <mergeCell ref="H28:H39"/>
    <mergeCell ref="H44:H46"/>
    <mergeCell ref="H47:H49"/>
    <mergeCell ref="H50:H61"/>
    <mergeCell ref="H66:H68"/>
    <mergeCell ref="H69:H80"/>
    <mergeCell ref="H85:H87"/>
    <mergeCell ref="H88:H99"/>
    <mergeCell ref="H104:H106"/>
  </mergeCells>
  <conditionalFormatting sqref="I47:U61 W85:AF99 W104:AF118 W123:AF137 W142:AF156 W161:AF175 I66:U80 I85:U99 I104:U118 I123:U137 I142:U175 I180:U194">
    <cfRule type="expression" dxfId="3" priority="3">
      <formula>$I47=$F$44</formula>
    </cfRule>
  </conditionalFormatting>
  <conditionalFormatting sqref="K44:U46">
    <cfRule type="expression" dxfId="2" priority="2">
      <formula>$I44=$F$44</formula>
    </cfRule>
  </conditionalFormatting>
  <conditionalFormatting sqref="I44:J46">
    <cfRule type="expression" dxfId="1" priority="1">
      <formula>$I44=$F$44</formula>
    </cfRule>
  </conditionalFormatting>
  <pageMargins left="0.70866141732283472" right="0.70866141732283472" top="0.74803149606299213" bottom="0.74803149606299213" header="0.31496062992125984" footer="0.31496062992125984"/>
  <pageSetup paperSize="9" scale="11"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4"/>
  </sheetPr>
  <dimension ref="A1:O17"/>
  <sheetViews>
    <sheetView topLeftCell="A5" workbookViewId="0">
      <selection activeCell="M10" sqref="M10"/>
    </sheetView>
  </sheetViews>
  <sheetFormatPr defaultRowHeight="13.8"/>
  <cols>
    <col min="1" max="1" width="11.33203125" bestFit="1" customWidth="1"/>
    <col min="2" max="2" width="27.5546875" bestFit="1" customWidth="1"/>
  </cols>
  <sheetData>
    <row r="1" spans="1:15">
      <c r="A1" t="s">
        <v>532</v>
      </c>
    </row>
    <row r="2" spans="1:15">
      <c r="A2" t="s">
        <v>533</v>
      </c>
      <c r="F2" t="s">
        <v>534</v>
      </c>
    </row>
    <row r="3" spans="1:15">
      <c r="C3" s="13" t="s">
        <v>29</v>
      </c>
      <c r="D3" s="13" t="s">
        <v>30</v>
      </c>
    </row>
    <row r="4" spans="1:15">
      <c r="A4" s="29" t="s">
        <v>528</v>
      </c>
      <c r="B4" s="29" t="s">
        <v>529</v>
      </c>
      <c r="C4" s="267">
        <v>1.49</v>
      </c>
      <c r="D4" s="267">
        <v>49.459722222222226</v>
      </c>
    </row>
    <row r="5" spans="1:15">
      <c r="A5" s="28" t="s">
        <v>530</v>
      </c>
      <c r="B5" s="28" t="s">
        <v>531</v>
      </c>
      <c r="C5" s="193">
        <v>0.29799999999999999</v>
      </c>
      <c r="D5" s="193">
        <v>13.658333333333333</v>
      </c>
    </row>
    <row r="6" spans="1:15" ht="14.4" thickBot="1"/>
    <row r="7" spans="1:15">
      <c r="A7" s="170" t="s">
        <v>427</v>
      </c>
      <c r="B7" s="105" t="s">
        <v>428</v>
      </c>
      <c r="C7">
        <v>0.5</v>
      </c>
    </row>
    <row r="8" spans="1:15">
      <c r="A8" s="175" t="s">
        <v>430</v>
      </c>
      <c r="B8" s="122" t="s">
        <v>431</v>
      </c>
      <c r="C8">
        <v>0.7</v>
      </c>
    </row>
    <row r="9" spans="1:15">
      <c r="A9" t="s">
        <v>441</v>
      </c>
      <c r="B9" t="s">
        <v>408</v>
      </c>
      <c r="C9">
        <v>0.95</v>
      </c>
    </row>
    <row r="10" spans="1:15" ht="14.4" thickBot="1">
      <c r="A10" t="s">
        <v>438</v>
      </c>
      <c r="B10" t="s">
        <v>447</v>
      </c>
      <c r="C10">
        <v>0.8</v>
      </c>
      <c r="K10" t="s">
        <v>605</v>
      </c>
      <c r="M10" s="303" t="s">
        <v>606</v>
      </c>
    </row>
    <row r="11" spans="1:15" ht="14.4" thickBot="1">
      <c r="A11" s="278" t="s">
        <v>602</v>
      </c>
      <c r="B11" s="279"/>
      <c r="C11" s="279"/>
      <c r="D11" s="279"/>
      <c r="E11" s="298" t="s">
        <v>29</v>
      </c>
      <c r="F11" s="298" t="s">
        <v>30</v>
      </c>
      <c r="G11" s="298" t="s">
        <v>32</v>
      </c>
      <c r="H11" s="297"/>
      <c r="I11" s="298" t="s">
        <v>603</v>
      </c>
      <c r="J11" s="301" t="s">
        <v>604</v>
      </c>
      <c r="K11" s="298" t="s">
        <v>29</v>
      </c>
      <c r="L11" s="298" t="s">
        <v>30</v>
      </c>
      <c r="M11" s="296" t="s">
        <v>29</v>
      </c>
      <c r="N11" s="279" t="s">
        <v>30</v>
      </c>
      <c r="O11" s="280"/>
    </row>
    <row r="12" spans="1:15" ht="14.4" thickBot="1">
      <c r="A12" s="281"/>
      <c r="B12" s="282"/>
      <c r="C12" s="282"/>
      <c r="D12" s="282"/>
      <c r="E12" s="299" t="s">
        <v>2</v>
      </c>
      <c r="F12" s="299" t="s">
        <v>3</v>
      </c>
      <c r="G12" s="299" t="s">
        <v>41</v>
      </c>
      <c r="H12" s="300" t="s">
        <v>592</v>
      </c>
      <c r="I12" s="300" t="s">
        <v>593</v>
      </c>
      <c r="J12" s="299" t="s">
        <v>2</v>
      </c>
      <c r="K12" s="299" t="s">
        <v>2</v>
      </c>
      <c r="L12" s="297"/>
      <c r="M12" s="305" t="s">
        <v>607</v>
      </c>
      <c r="N12" s="304" t="s">
        <v>607</v>
      </c>
      <c r="O12" s="283"/>
    </row>
    <row r="13" spans="1:15">
      <c r="A13" s="284" t="s">
        <v>594</v>
      </c>
      <c r="B13" s="70" t="s">
        <v>595</v>
      </c>
      <c r="C13" s="70" t="s">
        <v>97</v>
      </c>
      <c r="D13" s="31" t="s">
        <v>42</v>
      </c>
      <c r="E13" s="70">
        <v>0</v>
      </c>
      <c r="F13" s="70">
        <v>37.239120160742445</v>
      </c>
      <c r="G13" s="70">
        <v>0.47776086578432553</v>
      </c>
      <c r="H13" s="285">
        <f>G13*8760</f>
        <v>4185.1851842706919</v>
      </c>
      <c r="I13" s="286">
        <f>H13*3.6/1000000</f>
        <v>1.5066666663374492E-2</v>
      </c>
      <c r="J13" s="286">
        <f>I13*F13</f>
        <v>0.56106941029925517</v>
      </c>
      <c r="K13" s="287">
        <f>J13*M13</f>
        <v>0.50496246926932964</v>
      </c>
      <c r="L13" s="288">
        <f>F13*N13</f>
        <v>3.7239120160742436</v>
      </c>
      <c r="M13" s="305">
        <v>0.9</v>
      </c>
      <c r="N13" s="282">
        <f>O13-M13</f>
        <v>9.9999999999999978E-2</v>
      </c>
      <c r="O13" s="283">
        <v>1</v>
      </c>
    </row>
    <row r="14" spans="1:15">
      <c r="A14" s="289" t="s">
        <v>596</v>
      </c>
      <c r="B14" s="71" t="s">
        <v>597</v>
      </c>
      <c r="C14" s="71" t="s">
        <v>97</v>
      </c>
      <c r="D14" s="30" t="s">
        <v>42</v>
      </c>
      <c r="E14" s="71">
        <v>0</v>
      </c>
      <c r="F14" s="71">
        <v>19.714828320393064</v>
      </c>
      <c r="G14" s="71">
        <v>0.35987649793950505</v>
      </c>
      <c r="H14" s="285">
        <f>G14*8760</f>
        <v>3152.5181219500641</v>
      </c>
      <c r="I14" s="286">
        <f>H14*3.6/1000000</f>
        <v>1.1349065239020231E-2</v>
      </c>
      <c r="J14" s="286">
        <f>I14*F14</f>
        <v>0.22374487278422453</v>
      </c>
      <c r="K14" s="287">
        <f>J14*M14</f>
        <v>0.20137038550580208</v>
      </c>
      <c r="L14" s="288">
        <f>F14*N14</f>
        <v>1.9714828320393059</v>
      </c>
      <c r="M14" s="305">
        <v>0.9</v>
      </c>
      <c r="N14" s="282">
        <f>O14-M14</f>
        <v>9.9999999999999978E-2</v>
      </c>
      <c r="O14" s="283">
        <v>1</v>
      </c>
    </row>
    <row r="15" spans="1:15">
      <c r="A15" s="289"/>
      <c r="B15" s="71"/>
      <c r="C15" s="71"/>
      <c r="D15" s="30"/>
      <c r="E15" s="71"/>
      <c r="F15" s="71"/>
      <c r="G15" s="71"/>
      <c r="H15" s="285"/>
      <c r="I15" s="282"/>
      <c r="J15" s="282"/>
      <c r="K15" s="282"/>
      <c r="L15" s="282"/>
      <c r="M15" s="305"/>
      <c r="N15" s="282"/>
      <c r="O15" s="283"/>
    </row>
    <row r="16" spans="1:15" ht="14.4" thickBot="1">
      <c r="A16" s="290"/>
      <c r="B16" s="291"/>
      <c r="C16" s="291"/>
      <c r="D16" s="292"/>
      <c r="E16" s="291"/>
      <c r="F16" s="291"/>
      <c r="G16" s="291"/>
      <c r="H16" s="293"/>
      <c r="I16" s="294"/>
      <c r="J16" s="294"/>
      <c r="K16" s="294"/>
      <c r="L16" s="294"/>
      <c r="M16" s="302"/>
      <c r="N16" s="294"/>
      <c r="O16" s="295"/>
    </row>
    <row r="17" spans="13:13">
      <c r="M17" s="277"/>
    </row>
  </sheetData>
  <conditionalFormatting sqref="A7:B8">
    <cfRule type="expression" dxfId="0" priority="1">
      <formula>$I7=$F$44</formula>
    </cfRule>
  </conditionalFormatting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403D9-DA65-4CE0-960F-70914BE7D4E3}">
  <sheetPr>
    <tabColor theme="5"/>
  </sheetPr>
  <dimension ref="A1:P430"/>
  <sheetViews>
    <sheetView workbookViewId="0">
      <pane xSplit="2" ySplit="3" topLeftCell="C115" activePane="bottomRight" state="frozen"/>
      <selection activeCell="D18" sqref="D18:D19"/>
      <selection pane="topRight" activeCell="D18" sqref="D18:D19"/>
      <selection pane="bottomLeft" activeCell="D18" sqref="D18:D19"/>
      <selection pane="bottomRight" activeCell="H97" sqref="H97"/>
    </sheetView>
  </sheetViews>
  <sheetFormatPr defaultColWidth="8.88671875" defaultRowHeight="13.2"/>
  <cols>
    <col min="1" max="1" width="14.6640625" style="385" customWidth="1"/>
    <col min="2" max="2" width="13" style="385" customWidth="1"/>
    <col min="3" max="3" width="35.109375" style="385" bestFit="1" customWidth="1"/>
    <col min="4" max="4" width="38.33203125" style="385" bestFit="1" customWidth="1"/>
    <col min="5" max="9" width="8.88671875" style="385"/>
    <col min="10" max="10" width="14.44140625" style="385" customWidth="1"/>
    <col min="11" max="16384" width="8.88671875" style="385"/>
  </cols>
  <sheetData>
    <row r="1" spans="1:16">
      <c r="A1" s="384" t="s">
        <v>710</v>
      </c>
    </row>
    <row r="2" spans="1:16" ht="14.4">
      <c r="A2" s="445" t="s">
        <v>711</v>
      </c>
      <c r="B2" s="445"/>
      <c r="C2" s="386"/>
      <c r="D2" s="386"/>
      <c r="E2" s="387" t="s">
        <v>712</v>
      </c>
      <c r="F2" s="387" t="s">
        <v>713</v>
      </c>
      <c r="G2" s="387" t="s">
        <v>714</v>
      </c>
      <c r="H2" s="387" t="s">
        <v>715</v>
      </c>
      <c r="I2" s="387" t="s">
        <v>716</v>
      </c>
      <c r="J2" s="387" t="s">
        <v>370</v>
      </c>
      <c r="K2" s="387" t="s">
        <v>717</v>
      </c>
      <c r="L2" s="387" t="s">
        <v>718</v>
      </c>
      <c r="M2" s="387" t="s">
        <v>719</v>
      </c>
      <c r="N2" s="387" t="s">
        <v>720</v>
      </c>
      <c r="O2" s="387" t="s">
        <v>721</v>
      </c>
      <c r="P2" s="387" t="s">
        <v>722</v>
      </c>
    </row>
    <row r="3" spans="1:16" ht="14.4">
      <c r="A3" s="387" t="s">
        <v>723</v>
      </c>
      <c r="B3" s="387" t="s">
        <v>724</v>
      </c>
      <c r="C3" s="387"/>
      <c r="D3" s="387"/>
      <c r="E3" s="387" t="s">
        <v>725</v>
      </c>
      <c r="F3" s="387" t="s">
        <v>725</v>
      </c>
      <c r="G3" s="387" t="s">
        <v>725</v>
      </c>
      <c r="H3" s="387" t="s">
        <v>725</v>
      </c>
      <c r="I3" s="387" t="s">
        <v>725</v>
      </c>
      <c r="J3" s="387" t="s">
        <v>726</v>
      </c>
      <c r="K3" s="387" t="s">
        <v>725</v>
      </c>
      <c r="L3" s="387" t="s">
        <v>725</v>
      </c>
      <c r="M3" s="387" t="s">
        <v>725</v>
      </c>
      <c r="N3" s="387" t="s">
        <v>725</v>
      </c>
      <c r="O3" s="387" t="s">
        <v>725</v>
      </c>
      <c r="P3" s="387" t="s">
        <v>725</v>
      </c>
    </row>
    <row r="4" spans="1:16" ht="14.4">
      <c r="A4" s="388" t="s">
        <v>727</v>
      </c>
      <c r="B4" s="388">
        <v>32000</v>
      </c>
      <c r="C4" s="388" t="s">
        <v>728</v>
      </c>
      <c r="D4" s="388" t="s">
        <v>728</v>
      </c>
      <c r="E4" s="389">
        <v>855</v>
      </c>
      <c r="F4" s="389">
        <v>183</v>
      </c>
      <c r="G4" s="389">
        <v>10</v>
      </c>
      <c r="H4" s="389">
        <v>10</v>
      </c>
      <c r="I4" s="389">
        <v>10</v>
      </c>
      <c r="J4" s="389">
        <v>118</v>
      </c>
      <c r="K4" s="389">
        <v>1.5</v>
      </c>
      <c r="L4" s="389" t="s">
        <v>729</v>
      </c>
      <c r="M4" s="389">
        <v>17</v>
      </c>
      <c r="N4" s="389">
        <v>12</v>
      </c>
      <c r="O4" s="389">
        <v>7</v>
      </c>
      <c r="P4" s="389">
        <v>0.154</v>
      </c>
    </row>
    <row r="5" spans="1:16" ht="14.4">
      <c r="A5" s="388" t="s">
        <v>727</v>
      </c>
      <c r="B5" s="388">
        <v>32002</v>
      </c>
      <c r="C5" s="388" t="s">
        <v>728</v>
      </c>
      <c r="D5" s="388" t="s">
        <v>730</v>
      </c>
      <c r="E5" s="389">
        <v>855</v>
      </c>
      <c r="F5" s="389">
        <v>183</v>
      </c>
      <c r="G5" s="389">
        <v>10</v>
      </c>
      <c r="H5" s="389">
        <v>10</v>
      </c>
      <c r="I5" s="389">
        <v>10</v>
      </c>
      <c r="J5" s="389">
        <v>118</v>
      </c>
      <c r="K5" s="389">
        <v>1.5</v>
      </c>
      <c r="L5" s="389" t="s">
        <v>729</v>
      </c>
      <c r="M5" s="389">
        <v>17</v>
      </c>
      <c r="N5" s="389">
        <v>12</v>
      </c>
      <c r="O5" s="389">
        <v>7</v>
      </c>
      <c r="P5" s="389">
        <v>0.154</v>
      </c>
    </row>
    <row r="6" spans="1:16" ht="14.4">
      <c r="A6" s="388" t="s">
        <v>731</v>
      </c>
      <c r="B6" s="388">
        <v>10101</v>
      </c>
      <c r="C6" s="388" t="s">
        <v>732</v>
      </c>
      <c r="D6" s="388" t="s">
        <v>733</v>
      </c>
      <c r="E6" s="389">
        <v>10</v>
      </c>
      <c r="F6" s="389">
        <v>25</v>
      </c>
      <c r="G6" s="389">
        <v>1</v>
      </c>
      <c r="H6" s="389">
        <v>0.9</v>
      </c>
      <c r="I6" s="389">
        <v>10</v>
      </c>
      <c r="J6" s="389">
        <v>94.04</v>
      </c>
      <c r="K6" s="389">
        <v>0.8</v>
      </c>
      <c r="L6" s="389" t="s">
        <v>729</v>
      </c>
      <c r="M6" s="389">
        <v>3</v>
      </c>
      <c r="N6" s="389">
        <v>2.6</v>
      </c>
      <c r="O6" s="389">
        <v>2.1</v>
      </c>
      <c r="P6" s="389">
        <v>4.6199999999999998E-2</v>
      </c>
    </row>
    <row r="7" spans="1:16" ht="14.4">
      <c r="A7" s="388" t="s">
        <v>731</v>
      </c>
      <c r="B7" s="388">
        <v>10102</v>
      </c>
      <c r="C7" s="388" t="s">
        <v>732</v>
      </c>
      <c r="D7" s="388" t="s">
        <v>730</v>
      </c>
      <c r="E7" s="389">
        <v>10</v>
      </c>
      <c r="F7" s="389">
        <v>25</v>
      </c>
      <c r="G7" s="389">
        <v>1</v>
      </c>
      <c r="H7" s="389">
        <v>0.9</v>
      </c>
      <c r="I7" s="389">
        <v>10</v>
      </c>
      <c r="J7" s="389">
        <v>94.04</v>
      </c>
      <c r="K7" s="389">
        <v>0.8</v>
      </c>
      <c r="L7" s="389" t="s">
        <v>729</v>
      </c>
      <c r="M7" s="389">
        <v>3</v>
      </c>
      <c r="N7" s="389">
        <v>2.6</v>
      </c>
      <c r="O7" s="389">
        <v>2.1</v>
      </c>
      <c r="P7" s="389">
        <v>4.6199999999999998E-2</v>
      </c>
    </row>
    <row r="8" spans="1:16" ht="14.4">
      <c r="A8" s="388" t="s">
        <v>731</v>
      </c>
      <c r="B8" s="388">
        <v>10103</v>
      </c>
      <c r="C8" s="388" t="s">
        <v>732</v>
      </c>
      <c r="D8" s="388" t="s">
        <v>734</v>
      </c>
      <c r="E8" s="389">
        <v>10</v>
      </c>
      <c r="F8" s="389">
        <v>25</v>
      </c>
      <c r="G8" s="389">
        <v>1</v>
      </c>
      <c r="H8" s="389">
        <v>0.9</v>
      </c>
      <c r="I8" s="389">
        <v>10</v>
      </c>
      <c r="J8" s="389">
        <v>94.04</v>
      </c>
      <c r="K8" s="389">
        <v>0.8</v>
      </c>
      <c r="L8" s="389" t="s">
        <v>729</v>
      </c>
      <c r="M8" s="389">
        <v>3</v>
      </c>
      <c r="N8" s="389">
        <v>2.6</v>
      </c>
      <c r="O8" s="389">
        <v>2.1</v>
      </c>
      <c r="P8" s="389">
        <v>4.6199999999999998E-2</v>
      </c>
    </row>
    <row r="9" spans="1:16" ht="14.4">
      <c r="A9" s="388" t="s">
        <v>731</v>
      </c>
      <c r="B9" s="388">
        <v>10104</v>
      </c>
      <c r="C9" s="388" t="s">
        <v>732</v>
      </c>
      <c r="D9" s="388" t="s">
        <v>735</v>
      </c>
      <c r="E9" s="389">
        <v>10</v>
      </c>
      <c r="F9" s="389">
        <v>25</v>
      </c>
      <c r="G9" s="389">
        <v>1</v>
      </c>
      <c r="H9" s="389">
        <v>0.9</v>
      </c>
      <c r="I9" s="389">
        <v>10</v>
      </c>
      <c r="J9" s="389">
        <v>94.04</v>
      </c>
      <c r="K9" s="389">
        <v>0.8</v>
      </c>
      <c r="L9" s="389" t="s">
        <v>729</v>
      </c>
      <c r="M9" s="389">
        <v>3</v>
      </c>
      <c r="N9" s="389">
        <v>2.6</v>
      </c>
      <c r="O9" s="389">
        <v>2.1</v>
      </c>
      <c r="P9" s="389">
        <v>4.6199999999999998E-2</v>
      </c>
    </row>
    <row r="10" spans="1:16" ht="14.4">
      <c r="A10" s="388" t="s">
        <v>731</v>
      </c>
      <c r="B10" s="388">
        <v>10203</v>
      </c>
      <c r="C10" s="388" t="s">
        <v>736</v>
      </c>
      <c r="D10" s="388" t="s">
        <v>734</v>
      </c>
      <c r="E10" s="389">
        <v>438</v>
      </c>
      <c r="F10" s="389">
        <v>95</v>
      </c>
      <c r="G10" s="389">
        <v>1</v>
      </c>
      <c r="H10" s="389">
        <v>0.9</v>
      </c>
      <c r="I10" s="389">
        <v>10</v>
      </c>
      <c r="J10" s="389">
        <v>94.04</v>
      </c>
      <c r="K10" s="389">
        <v>1.4</v>
      </c>
      <c r="L10" s="389" t="s">
        <v>729</v>
      </c>
      <c r="M10" s="389">
        <v>6</v>
      </c>
      <c r="N10" s="389">
        <v>6</v>
      </c>
      <c r="O10" s="389">
        <v>5</v>
      </c>
      <c r="P10" s="389">
        <v>0.11</v>
      </c>
    </row>
    <row r="11" spans="1:16" ht="14.4">
      <c r="A11" s="388" t="s">
        <v>731</v>
      </c>
      <c r="B11" s="388">
        <v>20200</v>
      </c>
      <c r="C11" s="388" t="s">
        <v>737</v>
      </c>
      <c r="D11" s="388" t="s">
        <v>737</v>
      </c>
      <c r="E11" s="389">
        <v>438</v>
      </c>
      <c r="F11" s="389">
        <v>95</v>
      </c>
      <c r="G11" s="389">
        <v>484</v>
      </c>
      <c r="H11" s="389">
        <v>300</v>
      </c>
      <c r="I11" s="389">
        <v>4787</v>
      </c>
      <c r="J11" s="389">
        <v>94.04</v>
      </c>
      <c r="K11" s="389">
        <v>1.5</v>
      </c>
      <c r="L11" s="389">
        <v>0.3</v>
      </c>
      <c r="M11" s="389">
        <v>17</v>
      </c>
      <c r="N11" s="389">
        <v>12</v>
      </c>
      <c r="O11" s="389">
        <v>7</v>
      </c>
      <c r="P11" s="389">
        <v>0.44800000000000001</v>
      </c>
    </row>
    <row r="12" spans="1:16" ht="14.4">
      <c r="A12" s="388" t="s">
        <v>731</v>
      </c>
      <c r="B12" s="388">
        <v>20300</v>
      </c>
      <c r="C12" s="388" t="s">
        <v>738</v>
      </c>
      <c r="D12" s="388" t="s">
        <v>739</v>
      </c>
      <c r="E12" s="389">
        <v>438</v>
      </c>
      <c r="F12" s="389">
        <v>95</v>
      </c>
      <c r="G12" s="389">
        <v>88.8</v>
      </c>
      <c r="H12" s="389">
        <v>10</v>
      </c>
      <c r="I12" s="389">
        <v>931</v>
      </c>
      <c r="J12" s="389">
        <v>94.04</v>
      </c>
      <c r="K12" s="389">
        <v>1.5</v>
      </c>
      <c r="L12" s="389" t="s">
        <v>729</v>
      </c>
      <c r="M12" s="389">
        <v>17</v>
      </c>
      <c r="N12" s="389">
        <v>12</v>
      </c>
      <c r="O12" s="389">
        <v>7</v>
      </c>
      <c r="P12" s="389">
        <v>0.44800000000000001</v>
      </c>
    </row>
    <row r="13" spans="1:16" ht="14.4">
      <c r="A13" s="388" t="s">
        <v>731</v>
      </c>
      <c r="B13" s="388">
        <v>20304</v>
      </c>
      <c r="C13" s="388" t="s">
        <v>738</v>
      </c>
      <c r="D13" s="388" t="s">
        <v>740</v>
      </c>
      <c r="E13" s="389">
        <v>438</v>
      </c>
      <c r="F13" s="389">
        <v>95</v>
      </c>
      <c r="G13" s="389">
        <v>88.8</v>
      </c>
      <c r="H13" s="389">
        <v>10</v>
      </c>
      <c r="I13" s="389">
        <v>931</v>
      </c>
      <c r="J13" s="389">
        <v>94.04</v>
      </c>
      <c r="K13" s="389">
        <v>1.5</v>
      </c>
      <c r="L13" s="389" t="s">
        <v>729</v>
      </c>
      <c r="M13" s="389">
        <v>17</v>
      </c>
      <c r="N13" s="389">
        <v>12</v>
      </c>
      <c r="O13" s="389">
        <v>7</v>
      </c>
      <c r="P13" s="389">
        <v>0.44800000000000001</v>
      </c>
    </row>
    <row r="14" spans="1:16" ht="14.4">
      <c r="A14" s="388" t="s">
        <v>731</v>
      </c>
      <c r="B14" s="388">
        <v>30400</v>
      </c>
      <c r="C14" s="388" t="s">
        <v>741</v>
      </c>
      <c r="D14" s="388" t="s">
        <v>741</v>
      </c>
      <c r="E14" s="389">
        <v>438</v>
      </c>
      <c r="F14" s="389">
        <v>183</v>
      </c>
      <c r="G14" s="389">
        <v>10</v>
      </c>
      <c r="H14" s="389">
        <v>10</v>
      </c>
      <c r="I14" s="389">
        <v>10</v>
      </c>
      <c r="J14" s="389">
        <v>94.04</v>
      </c>
      <c r="K14" s="389">
        <v>1.5</v>
      </c>
      <c r="L14" s="389" t="s">
        <v>729</v>
      </c>
      <c r="M14" s="389">
        <v>17</v>
      </c>
      <c r="N14" s="389">
        <v>12</v>
      </c>
      <c r="O14" s="389">
        <v>7</v>
      </c>
      <c r="P14" s="389">
        <v>0.44800000000000001</v>
      </c>
    </row>
    <row r="15" spans="1:16" ht="14.4">
      <c r="A15" s="388" t="s">
        <v>731</v>
      </c>
      <c r="B15" s="388">
        <v>30500</v>
      </c>
      <c r="C15" s="388" t="s">
        <v>742</v>
      </c>
      <c r="D15" s="388" t="s">
        <v>742</v>
      </c>
      <c r="E15" s="389">
        <v>438</v>
      </c>
      <c r="F15" s="389">
        <v>183</v>
      </c>
      <c r="G15" s="389">
        <v>10</v>
      </c>
      <c r="H15" s="389">
        <v>10</v>
      </c>
      <c r="I15" s="389">
        <v>10</v>
      </c>
      <c r="J15" s="389">
        <v>94.04</v>
      </c>
      <c r="K15" s="389">
        <v>1.5</v>
      </c>
      <c r="L15" s="389" t="s">
        <v>729</v>
      </c>
      <c r="M15" s="389">
        <v>17</v>
      </c>
      <c r="N15" s="389">
        <v>12</v>
      </c>
      <c r="O15" s="389">
        <v>7</v>
      </c>
      <c r="P15" s="389">
        <v>0.44800000000000001</v>
      </c>
    </row>
    <row r="16" spans="1:16" ht="14.4">
      <c r="A16" s="388" t="s">
        <v>731</v>
      </c>
      <c r="B16" s="388">
        <v>30600</v>
      </c>
      <c r="C16" s="388" t="s">
        <v>743</v>
      </c>
      <c r="D16" s="388" t="s">
        <v>743</v>
      </c>
      <c r="E16" s="389">
        <v>438</v>
      </c>
      <c r="F16" s="389">
        <v>183</v>
      </c>
      <c r="G16" s="389">
        <v>10</v>
      </c>
      <c r="H16" s="389">
        <v>10</v>
      </c>
      <c r="I16" s="389">
        <v>10</v>
      </c>
      <c r="J16" s="389">
        <v>94.04</v>
      </c>
      <c r="K16" s="389">
        <v>1.5</v>
      </c>
      <c r="L16" s="389" t="s">
        <v>729</v>
      </c>
      <c r="M16" s="389">
        <v>17</v>
      </c>
      <c r="N16" s="389">
        <v>12</v>
      </c>
      <c r="O16" s="389">
        <v>7</v>
      </c>
      <c r="P16" s="389">
        <v>0.44800000000000001</v>
      </c>
    </row>
    <row r="17" spans="1:16" ht="14.4">
      <c r="A17" s="388" t="s">
        <v>731</v>
      </c>
      <c r="B17" s="388">
        <v>30700</v>
      </c>
      <c r="C17" s="388" t="s">
        <v>744</v>
      </c>
      <c r="D17" s="388" t="s">
        <v>744</v>
      </c>
      <c r="E17" s="389">
        <v>438</v>
      </c>
      <c r="F17" s="389">
        <v>183</v>
      </c>
      <c r="G17" s="389">
        <v>10</v>
      </c>
      <c r="H17" s="389">
        <v>10</v>
      </c>
      <c r="I17" s="389">
        <v>10</v>
      </c>
      <c r="J17" s="389">
        <v>94.04</v>
      </c>
      <c r="K17" s="389">
        <v>1.5</v>
      </c>
      <c r="L17" s="389" t="s">
        <v>729</v>
      </c>
      <c r="M17" s="389">
        <v>17</v>
      </c>
      <c r="N17" s="389">
        <v>12</v>
      </c>
      <c r="O17" s="389">
        <v>7</v>
      </c>
      <c r="P17" s="389">
        <v>0.44800000000000001</v>
      </c>
    </row>
    <row r="18" spans="1:16" ht="14.4">
      <c r="A18" s="388" t="s">
        <v>731</v>
      </c>
      <c r="B18" s="388">
        <v>30703</v>
      </c>
      <c r="C18" s="388" t="s">
        <v>744</v>
      </c>
      <c r="D18" s="388" t="s">
        <v>734</v>
      </c>
      <c r="E18" s="389">
        <v>438</v>
      </c>
      <c r="F18" s="389">
        <v>183</v>
      </c>
      <c r="G18" s="389">
        <v>10</v>
      </c>
      <c r="H18" s="389">
        <v>10</v>
      </c>
      <c r="I18" s="389">
        <v>10</v>
      </c>
      <c r="J18" s="389">
        <v>94.04</v>
      </c>
      <c r="K18" s="389">
        <v>1.5</v>
      </c>
      <c r="L18" s="389" t="s">
        <v>729</v>
      </c>
      <c r="M18" s="389">
        <v>17</v>
      </c>
      <c r="N18" s="389">
        <v>12</v>
      </c>
      <c r="O18" s="389">
        <v>7</v>
      </c>
      <c r="P18" s="389">
        <v>0.44800000000000001</v>
      </c>
    </row>
    <row r="19" spans="1:16" ht="14.4">
      <c r="A19" s="388" t="s">
        <v>731</v>
      </c>
      <c r="B19" s="388">
        <v>30800</v>
      </c>
      <c r="C19" s="388" t="s">
        <v>745</v>
      </c>
      <c r="D19" s="388" t="s">
        <v>745</v>
      </c>
      <c r="E19" s="389">
        <v>438</v>
      </c>
      <c r="F19" s="389">
        <v>183</v>
      </c>
      <c r="G19" s="389">
        <v>10</v>
      </c>
      <c r="H19" s="389">
        <v>10</v>
      </c>
      <c r="I19" s="389">
        <v>10</v>
      </c>
      <c r="J19" s="389">
        <v>94.04</v>
      </c>
      <c r="K19" s="389">
        <v>1.5</v>
      </c>
      <c r="L19" s="389" t="s">
        <v>729</v>
      </c>
      <c r="M19" s="389">
        <v>17</v>
      </c>
      <c r="N19" s="389">
        <v>12</v>
      </c>
      <c r="O19" s="389">
        <v>7</v>
      </c>
      <c r="P19" s="389">
        <v>0.44800000000000001</v>
      </c>
    </row>
    <row r="20" spans="1:16" ht="14.4">
      <c r="A20" s="388" t="s">
        <v>731</v>
      </c>
      <c r="B20" s="388">
        <v>30900</v>
      </c>
      <c r="C20" s="388" t="s">
        <v>746</v>
      </c>
      <c r="D20" s="388" t="s">
        <v>746</v>
      </c>
      <c r="E20" s="389">
        <v>231</v>
      </c>
      <c r="F20" s="389">
        <v>183</v>
      </c>
      <c r="G20" s="389">
        <v>10</v>
      </c>
      <c r="H20" s="389">
        <v>10</v>
      </c>
      <c r="I20" s="389">
        <v>10</v>
      </c>
      <c r="J20" s="389">
        <v>94.04</v>
      </c>
      <c r="K20" s="389">
        <v>1.5</v>
      </c>
      <c r="L20" s="389" t="s">
        <v>729</v>
      </c>
      <c r="M20" s="389">
        <v>17</v>
      </c>
      <c r="N20" s="389">
        <v>12</v>
      </c>
      <c r="O20" s="389">
        <v>7</v>
      </c>
      <c r="P20" s="389">
        <v>0.44800000000000001</v>
      </c>
    </row>
    <row r="21" spans="1:16" ht="14.4">
      <c r="A21" s="388" t="s">
        <v>731</v>
      </c>
      <c r="B21" s="388">
        <v>30902</v>
      </c>
      <c r="C21" s="388" t="s">
        <v>746</v>
      </c>
      <c r="D21" s="388" t="s">
        <v>730</v>
      </c>
      <c r="E21" s="389">
        <v>231</v>
      </c>
      <c r="F21" s="389">
        <v>183</v>
      </c>
      <c r="G21" s="389">
        <v>10</v>
      </c>
      <c r="H21" s="389">
        <v>10</v>
      </c>
      <c r="I21" s="389">
        <v>10</v>
      </c>
      <c r="J21" s="389">
        <v>94.04</v>
      </c>
      <c r="K21" s="389">
        <v>1.5</v>
      </c>
      <c r="L21" s="389" t="s">
        <v>729</v>
      </c>
      <c r="M21" s="389">
        <v>17</v>
      </c>
      <c r="N21" s="389">
        <v>12</v>
      </c>
      <c r="O21" s="389">
        <v>7</v>
      </c>
      <c r="P21" s="389">
        <v>0.44800000000000001</v>
      </c>
    </row>
    <row r="22" spans="1:16" ht="14.4">
      <c r="A22" s="388" t="s">
        <v>731</v>
      </c>
      <c r="B22" s="388">
        <v>30903</v>
      </c>
      <c r="C22" s="388" t="s">
        <v>746</v>
      </c>
      <c r="D22" s="388" t="s">
        <v>734</v>
      </c>
      <c r="E22" s="389">
        <v>231</v>
      </c>
      <c r="F22" s="389">
        <v>183</v>
      </c>
      <c r="G22" s="389">
        <v>10</v>
      </c>
      <c r="H22" s="389">
        <v>10</v>
      </c>
      <c r="I22" s="389">
        <v>10</v>
      </c>
      <c r="J22" s="389">
        <v>94.04</v>
      </c>
      <c r="K22" s="389">
        <v>1.5</v>
      </c>
      <c r="L22" s="389" t="s">
        <v>729</v>
      </c>
      <c r="M22" s="389">
        <v>17</v>
      </c>
      <c r="N22" s="389">
        <v>12</v>
      </c>
      <c r="O22" s="389">
        <v>7</v>
      </c>
      <c r="P22" s="389">
        <v>0.44800000000000001</v>
      </c>
    </row>
    <row r="23" spans="1:16" ht="14.4">
      <c r="A23" s="388" t="s">
        <v>731</v>
      </c>
      <c r="B23" s="388">
        <v>31100</v>
      </c>
      <c r="C23" s="388" t="s">
        <v>747</v>
      </c>
      <c r="D23" s="388" t="s">
        <v>747</v>
      </c>
      <c r="E23" s="389">
        <v>438</v>
      </c>
      <c r="F23" s="389">
        <v>183</v>
      </c>
      <c r="G23" s="389">
        <v>10</v>
      </c>
      <c r="H23" s="389">
        <v>10</v>
      </c>
      <c r="I23" s="389">
        <v>10</v>
      </c>
      <c r="J23" s="389">
        <v>94.04</v>
      </c>
      <c r="K23" s="389">
        <v>1.5</v>
      </c>
      <c r="L23" s="389" t="s">
        <v>729</v>
      </c>
      <c r="M23" s="389">
        <v>17</v>
      </c>
      <c r="N23" s="389">
        <v>12</v>
      </c>
      <c r="O23" s="389">
        <v>7</v>
      </c>
      <c r="P23" s="389">
        <v>0.44800000000000001</v>
      </c>
    </row>
    <row r="24" spans="1:16" ht="14.4">
      <c r="A24" s="388" t="s">
        <v>731</v>
      </c>
      <c r="B24" s="388">
        <v>31102</v>
      </c>
      <c r="C24" s="388" t="s">
        <v>747</v>
      </c>
      <c r="D24" s="388" t="s">
        <v>730</v>
      </c>
      <c r="E24" s="389">
        <v>438</v>
      </c>
      <c r="F24" s="389">
        <v>183</v>
      </c>
      <c r="G24" s="389">
        <v>10</v>
      </c>
      <c r="H24" s="389">
        <v>10</v>
      </c>
      <c r="I24" s="389">
        <v>10</v>
      </c>
      <c r="J24" s="389">
        <v>94.04</v>
      </c>
      <c r="K24" s="389">
        <v>1.5</v>
      </c>
      <c r="L24" s="389" t="s">
        <v>729</v>
      </c>
      <c r="M24" s="389">
        <v>17</v>
      </c>
      <c r="N24" s="389">
        <v>12</v>
      </c>
      <c r="O24" s="389">
        <v>7</v>
      </c>
      <c r="P24" s="389">
        <v>0.44800000000000001</v>
      </c>
    </row>
    <row r="25" spans="1:16" ht="14.4">
      <c r="A25" s="388" t="s">
        <v>731</v>
      </c>
      <c r="B25" s="388">
        <v>31200</v>
      </c>
      <c r="C25" s="388" t="s">
        <v>748</v>
      </c>
      <c r="D25" s="388" t="s">
        <v>748</v>
      </c>
      <c r="E25" s="389">
        <v>438</v>
      </c>
      <c r="F25" s="389">
        <v>183</v>
      </c>
      <c r="G25" s="389">
        <v>10</v>
      </c>
      <c r="H25" s="389">
        <v>10</v>
      </c>
      <c r="I25" s="389">
        <v>10</v>
      </c>
      <c r="J25" s="389">
        <v>94.04</v>
      </c>
      <c r="K25" s="389">
        <v>1.5</v>
      </c>
      <c r="L25" s="389" t="s">
        <v>729</v>
      </c>
      <c r="M25" s="389">
        <v>17</v>
      </c>
      <c r="N25" s="389">
        <v>12</v>
      </c>
      <c r="O25" s="389">
        <v>7</v>
      </c>
      <c r="P25" s="389">
        <v>0.44800000000000001</v>
      </c>
    </row>
    <row r="26" spans="1:16" ht="14.4">
      <c r="A26" s="388" t="s">
        <v>731</v>
      </c>
      <c r="B26" s="388">
        <v>31300</v>
      </c>
      <c r="C26" s="388" t="s">
        <v>749</v>
      </c>
      <c r="D26" s="388" t="s">
        <v>749</v>
      </c>
      <c r="E26" s="389">
        <v>438</v>
      </c>
      <c r="F26" s="389">
        <v>183</v>
      </c>
      <c r="G26" s="389">
        <v>10</v>
      </c>
      <c r="H26" s="389">
        <v>10</v>
      </c>
      <c r="I26" s="389">
        <v>10</v>
      </c>
      <c r="J26" s="389">
        <v>94.04</v>
      </c>
      <c r="K26" s="389">
        <v>1.5</v>
      </c>
      <c r="L26" s="389" t="s">
        <v>729</v>
      </c>
      <c r="M26" s="389">
        <v>17</v>
      </c>
      <c r="N26" s="389">
        <v>12</v>
      </c>
      <c r="O26" s="389">
        <v>7</v>
      </c>
      <c r="P26" s="389">
        <v>0.44800000000000001</v>
      </c>
    </row>
    <row r="27" spans="1:16" ht="14.4">
      <c r="A27" s="388" t="s">
        <v>731</v>
      </c>
      <c r="B27" s="388">
        <v>31400</v>
      </c>
      <c r="C27" s="388" t="s">
        <v>750</v>
      </c>
      <c r="D27" s="388" t="s">
        <v>750</v>
      </c>
      <c r="E27" s="389">
        <v>438</v>
      </c>
      <c r="F27" s="389">
        <v>183</v>
      </c>
      <c r="G27" s="389">
        <v>10</v>
      </c>
      <c r="H27" s="389">
        <v>10</v>
      </c>
      <c r="I27" s="389">
        <v>10</v>
      </c>
      <c r="J27" s="389">
        <v>94.04</v>
      </c>
      <c r="K27" s="389">
        <v>1.5</v>
      </c>
      <c r="L27" s="389" t="s">
        <v>729</v>
      </c>
      <c r="M27" s="389">
        <v>17</v>
      </c>
      <c r="N27" s="389">
        <v>12</v>
      </c>
      <c r="O27" s="389">
        <v>7</v>
      </c>
      <c r="P27" s="389">
        <v>0.44800000000000001</v>
      </c>
    </row>
    <row r="28" spans="1:16" ht="14.4">
      <c r="A28" s="388" t="s">
        <v>731</v>
      </c>
      <c r="B28" s="388">
        <v>31600</v>
      </c>
      <c r="C28" s="388" t="s">
        <v>751</v>
      </c>
      <c r="D28" s="388" t="s">
        <v>751</v>
      </c>
      <c r="E28" s="389">
        <v>67</v>
      </c>
      <c r="F28" s="389">
        <v>195</v>
      </c>
      <c r="G28" s="389">
        <v>10</v>
      </c>
      <c r="H28" s="389">
        <v>10</v>
      </c>
      <c r="I28" s="389">
        <v>10</v>
      </c>
      <c r="J28" s="389">
        <v>94.04</v>
      </c>
      <c r="K28" s="389">
        <v>1.5</v>
      </c>
      <c r="L28" s="389" t="s">
        <v>729</v>
      </c>
      <c r="M28" s="389">
        <v>17</v>
      </c>
      <c r="N28" s="389">
        <v>12</v>
      </c>
      <c r="O28" s="389">
        <v>7</v>
      </c>
      <c r="P28" s="389">
        <v>0.44800000000000001</v>
      </c>
    </row>
    <row r="29" spans="1:16" ht="14.4">
      <c r="A29" s="388" t="s">
        <v>731</v>
      </c>
      <c r="B29" s="388">
        <v>32000</v>
      </c>
      <c r="C29" s="388" t="s">
        <v>728</v>
      </c>
      <c r="D29" s="388" t="s">
        <v>728</v>
      </c>
      <c r="E29" s="389">
        <v>438</v>
      </c>
      <c r="F29" s="389">
        <v>183</v>
      </c>
      <c r="G29" s="389">
        <v>10</v>
      </c>
      <c r="H29" s="389">
        <v>10</v>
      </c>
      <c r="I29" s="389">
        <v>10</v>
      </c>
      <c r="J29" s="389">
        <v>94.04</v>
      </c>
      <c r="K29" s="389">
        <v>1.5</v>
      </c>
      <c r="L29" s="389" t="s">
        <v>729</v>
      </c>
      <c r="M29" s="389">
        <v>17</v>
      </c>
      <c r="N29" s="389">
        <v>12</v>
      </c>
      <c r="O29" s="389">
        <v>7</v>
      </c>
      <c r="P29" s="389">
        <v>0.44800000000000001</v>
      </c>
    </row>
    <row r="30" spans="1:16" ht="14.4">
      <c r="A30" s="388" t="s">
        <v>731</v>
      </c>
      <c r="B30" s="388">
        <v>32002</v>
      </c>
      <c r="C30" s="388" t="s">
        <v>728</v>
      </c>
      <c r="D30" s="388" t="s">
        <v>730</v>
      </c>
      <c r="E30" s="389">
        <v>438</v>
      </c>
      <c r="F30" s="389">
        <v>183</v>
      </c>
      <c r="G30" s="389">
        <v>10</v>
      </c>
      <c r="H30" s="389">
        <v>10</v>
      </c>
      <c r="I30" s="389">
        <v>10</v>
      </c>
      <c r="J30" s="389">
        <v>94.04</v>
      </c>
      <c r="K30" s="389">
        <v>1.5</v>
      </c>
      <c r="L30" s="389" t="s">
        <v>729</v>
      </c>
      <c r="M30" s="389">
        <v>17</v>
      </c>
      <c r="N30" s="389">
        <v>12</v>
      </c>
      <c r="O30" s="389">
        <v>7</v>
      </c>
      <c r="P30" s="389">
        <v>0.44800000000000001</v>
      </c>
    </row>
    <row r="31" spans="1:16" ht="14.4">
      <c r="A31" s="388" t="s">
        <v>752</v>
      </c>
      <c r="B31" s="388">
        <v>10101</v>
      </c>
      <c r="C31" s="388" t="s">
        <v>732</v>
      </c>
      <c r="D31" s="388" t="s">
        <v>733</v>
      </c>
      <c r="E31" s="389">
        <v>10</v>
      </c>
      <c r="F31" s="389">
        <v>25</v>
      </c>
      <c r="G31" s="389">
        <v>1</v>
      </c>
      <c r="H31" s="389">
        <v>0.9</v>
      </c>
      <c r="I31" s="389">
        <v>10</v>
      </c>
      <c r="J31" s="389">
        <v>94.04</v>
      </c>
      <c r="K31" s="389">
        <v>0.8</v>
      </c>
      <c r="L31" s="389" t="s">
        <v>729</v>
      </c>
      <c r="M31" s="389">
        <v>3</v>
      </c>
      <c r="N31" s="389">
        <v>2.6</v>
      </c>
      <c r="O31" s="389">
        <v>2.1</v>
      </c>
      <c r="P31" s="389">
        <v>4.6199999999999998E-2</v>
      </c>
    </row>
    <row r="32" spans="1:16" ht="14.4">
      <c r="A32" s="388" t="s">
        <v>752</v>
      </c>
      <c r="B32" s="388">
        <v>10104</v>
      </c>
      <c r="C32" s="388" t="s">
        <v>732</v>
      </c>
      <c r="D32" s="388" t="s">
        <v>735</v>
      </c>
      <c r="E32" s="389">
        <v>10</v>
      </c>
      <c r="F32" s="389">
        <v>25</v>
      </c>
      <c r="G32" s="389">
        <v>1</v>
      </c>
      <c r="H32" s="389">
        <v>0.9</v>
      </c>
      <c r="I32" s="389">
        <v>10</v>
      </c>
      <c r="J32" s="389">
        <v>94.04</v>
      </c>
      <c r="K32" s="389">
        <v>0.8</v>
      </c>
      <c r="L32" s="389" t="s">
        <v>729</v>
      </c>
      <c r="M32" s="389">
        <v>3</v>
      </c>
      <c r="N32" s="389">
        <v>2.6</v>
      </c>
      <c r="O32" s="389">
        <v>2.1</v>
      </c>
      <c r="P32" s="389">
        <v>4.6199999999999998E-2</v>
      </c>
    </row>
    <row r="33" spans="1:16" ht="14.4">
      <c r="A33" s="388" t="s">
        <v>753</v>
      </c>
      <c r="B33" s="388">
        <v>20200</v>
      </c>
      <c r="C33" s="388" t="s">
        <v>737</v>
      </c>
      <c r="D33" s="388" t="s">
        <v>737</v>
      </c>
      <c r="E33" s="389">
        <v>438</v>
      </c>
      <c r="F33" s="389">
        <v>95</v>
      </c>
      <c r="G33" s="389">
        <v>484</v>
      </c>
      <c r="H33" s="389">
        <v>300</v>
      </c>
      <c r="I33" s="389">
        <v>4787</v>
      </c>
      <c r="J33" s="389">
        <v>97.5</v>
      </c>
      <c r="K33" s="389">
        <v>1.5</v>
      </c>
      <c r="L33" s="389">
        <v>0.3</v>
      </c>
      <c r="M33" s="389">
        <v>17</v>
      </c>
      <c r="N33" s="389">
        <v>12</v>
      </c>
      <c r="O33" s="389">
        <v>7</v>
      </c>
      <c r="P33" s="389">
        <v>0.44800000000000001</v>
      </c>
    </row>
    <row r="34" spans="1:16" ht="14.4">
      <c r="A34" s="388" t="s">
        <v>753</v>
      </c>
      <c r="B34" s="388">
        <v>30800</v>
      </c>
      <c r="C34" s="388" t="s">
        <v>745</v>
      </c>
      <c r="D34" s="388" t="s">
        <v>745</v>
      </c>
      <c r="E34" s="389">
        <v>438</v>
      </c>
      <c r="F34" s="389">
        <v>183</v>
      </c>
      <c r="G34" s="389">
        <v>10</v>
      </c>
      <c r="H34" s="389">
        <v>10</v>
      </c>
      <c r="I34" s="389">
        <v>10</v>
      </c>
      <c r="J34" s="389">
        <v>97.5</v>
      </c>
      <c r="K34" s="389">
        <v>1.4</v>
      </c>
      <c r="L34" s="389" t="s">
        <v>729</v>
      </c>
      <c r="M34" s="389">
        <v>17</v>
      </c>
      <c r="N34" s="389">
        <v>12</v>
      </c>
      <c r="O34" s="389">
        <v>7</v>
      </c>
      <c r="P34" s="389">
        <v>0.44800000000000001</v>
      </c>
    </row>
    <row r="35" spans="1:16" ht="14.4">
      <c r="A35" s="388" t="s">
        <v>754</v>
      </c>
      <c r="B35" s="388">
        <v>10103</v>
      </c>
      <c r="C35" s="388" t="s">
        <v>732</v>
      </c>
      <c r="D35" s="388" t="s">
        <v>734</v>
      </c>
      <c r="E35" s="389">
        <v>10</v>
      </c>
      <c r="F35" s="389">
        <v>25</v>
      </c>
      <c r="G35" s="389">
        <v>1.2</v>
      </c>
      <c r="H35" s="389">
        <v>0.9</v>
      </c>
      <c r="I35" s="389">
        <v>10</v>
      </c>
      <c r="J35" s="389">
        <v>107</v>
      </c>
      <c r="K35" s="389">
        <v>0.8</v>
      </c>
      <c r="L35" s="389" t="s">
        <v>729</v>
      </c>
      <c r="M35" s="389">
        <v>3</v>
      </c>
      <c r="N35" s="389">
        <v>2.6</v>
      </c>
      <c r="O35" s="389">
        <v>2.1</v>
      </c>
      <c r="P35" s="389">
        <v>4.6199999999999998E-2</v>
      </c>
    </row>
    <row r="36" spans="1:16" ht="14.4">
      <c r="A36" s="388" t="s">
        <v>754</v>
      </c>
      <c r="B36" s="388">
        <v>20200</v>
      </c>
      <c r="C36" s="388" t="s">
        <v>737</v>
      </c>
      <c r="D36" s="388" t="s">
        <v>737</v>
      </c>
      <c r="E36" s="389">
        <v>438</v>
      </c>
      <c r="F36" s="389">
        <v>95</v>
      </c>
      <c r="G36" s="389">
        <v>484</v>
      </c>
      <c r="H36" s="389">
        <v>300</v>
      </c>
      <c r="I36" s="389">
        <v>4787</v>
      </c>
      <c r="J36" s="389">
        <v>107</v>
      </c>
      <c r="K36" s="389">
        <v>1.5</v>
      </c>
      <c r="L36" s="389">
        <v>0.3</v>
      </c>
      <c r="M36" s="389">
        <v>17</v>
      </c>
      <c r="N36" s="389">
        <v>12</v>
      </c>
      <c r="O36" s="389">
        <v>7</v>
      </c>
      <c r="P36" s="389">
        <v>0.44800000000000001</v>
      </c>
    </row>
    <row r="37" spans="1:16" ht="14.4">
      <c r="A37" s="388" t="s">
        <v>754</v>
      </c>
      <c r="B37" s="388">
        <v>30400</v>
      </c>
      <c r="C37" s="388" t="s">
        <v>741</v>
      </c>
      <c r="D37" s="388" t="s">
        <v>741</v>
      </c>
      <c r="E37" s="389">
        <v>438</v>
      </c>
      <c r="F37" s="389">
        <v>183</v>
      </c>
      <c r="G37" s="389">
        <v>10</v>
      </c>
      <c r="H37" s="389">
        <v>10</v>
      </c>
      <c r="I37" s="389">
        <v>10</v>
      </c>
      <c r="J37" s="389">
        <v>107</v>
      </c>
      <c r="K37" s="389">
        <v>1.5</v>
      </c>
      <c r="L37" s="389" t="s">
        <v>729</v>
      </c>
      <c r="M37" s="389">
        <v>17</v>
      </c>
      <c r="N37" s="389">
        <v>12</v>
      </c>
      <c r="O37" s="389">
        <v>7</v>
      </c>
      <c r="P37" s="389">
        <v>0.44800000000000001</v>
      </c>
    </row>
    <row r="38" spans="1:16" ht="14.4">
      <c r="A38" s="388" t="s">
        <v>754</v>
      </c>
      <c r="B38" s="388">
        <v>30700</v>
      </c>
      <c r="C38" s="388" t="s">
        <v>744</v>
      </c>
      <c r="D38" s="388" t="s">
        <v>744</v>
      </c>
      <c r="E38" s="389">
        <v>438</v>
      </c>
      <c r="F38" s="389">
        <v>183</v>
      </c>
      <c r="G38" s="389">
        <v>10</v>
      </c>
      <c r="H38" s="389">
        <v>10</v>
      </c>
      <c r="I38" s="389">
        <v>10</v>
      </c>
      <c r="J38" s="389">
        <v>107</v>
      </c>
      <c r="K38" s="389">
        <v>1.5</v>
      </c>
      <c r="L38" s="389" t="s">
        <v>729</v>
      </c>
      <c r="M38" s="389">
        <v>17</v>
      </c>
      <c r="N38" s="389">
        <v>12</v>
      </c>
      <c r="O38" s="389">
        <v>7</v>
      </c>
      <c r="P38" s="389">
        <v>0.44800000000000001</v>
      </c>
    </row>
    <row r="39" spans="1:16" ht="14.4">
      <c r="A39" s="388" t="s">
        <v>754</v>
      </c>
      <c r="B39" s="388">
        <v>30800</v>
      </c>
      <c r="C39" s="388" t="s">
        <v>745</v>
      </c>
      <c r="D39" s="388" t="s">
        <v>745</v>
      </c>
      <c r="E39" s="389">
        <v>438</v>
      </c>
      <c r="F39" s="389">
        <v>183</v>
      </c>
      <c r="G39" s="389">
        <v>10</v>
      </c>
      <c r="H39" s="389">
        <v>10</v>
      </c>
      <c r="I39" s="389">
        <v>10</v>
      </c>
      <c r="J39" s="389">
        <v>107</v>
      </c>
      <c r="K39" s="389">
        <v>1.5</v>
      </c>
      <c r="L39" s="389" t="s">
        <v>729</v>
      </c>
      <c r="M39" s="389">
        <v>17</v>
      </c>
      <c r="N39" s="389">
        <v>12</v>
      </c>
      <c r="O39" s="389">
        <v>7</v>
      </c>
      <c r="P39" s="389">
        <v>0.44800000000000001</v>
      </c>
    </row>
    <row r="40" spans="1:16" ht="14.4">
      <c r="A40" s="388" t="s">
        <v>754</v>
      </c>
      <c r="B40" s="388">
        <v>30900</v>
      </c>
      <c r="C40" s="388" t="s">
        <v>746</v>
      </c>
      <c r="D40" s="388" t="s">
        <v>746</v>
      </c>
      <c r="E40" s="389">
        <v>231</v>
      </c>
      <c r="F40" s="389">
        <v>183</v>
      </c>
      <c r="G40" s="389">
        <v>10</v>
      </c>
      <c r="H40" s="389">
        <v>10</v>
      </c>
      <c r="I40" s="389">
        <v>10</v>
      </c>
      <c r="J40" s="389">
        <v>107</v>
      </c>
      <c r="K40" s="389">
        <v>1.5</v>
      </c>
      <c r="L40" s="389" t="s">
        <v>729</v>
      </c>
      <c r="M40" s="389">
        <v>17</v>
      </c>
      <c r="N40" s="389">
        <v>12</v>
      </c>
      <c r="O40" s="389">
        <v>7</v>
      </c>
      <c r="P40" s="389">
        <v>0.44800000000000001</v>
      </c>
    </row>
    <row r="41" spans="1:16" ht="14.4">
      <c r="A41" s="388" t="s">
        <v>754</v>
      </c>
      <c r="B41" s="388">
        <v>30902</v>
      </c>
      <c r="C41" s="388" t="s">
        <v>746</v>
      </c>
      <c r="D41" s="388" t="s">
        <v>730</v>
      </c>
      <c r="E41" s="389">
        <v>231</v>
      </c>
      <c r="F41" s="389">
        <v>183</v>
      </c>
      <c r="G41" s="389">
        <v>10</v>
      </c>
      <c r="H41" s="389">
        <v>10</v>
      </c>
      <c r="I41" s="389">
        <v>10</v>
      </c>
      <c r="J41" s="389">
        <v>107</v>
      </c>
      <c r="K41" s="389">
        <v>1.5</v>
      </c>
      <c r="L41" s="389" t="s">
        <v>729</v>
      </c>
      <c r="M41" s="389">
        <v>17</v>
      </c>
      <c r="N41" s="389">
        <v>12</v>
      </c>
      <c r="O41" s="389">
        <v>7</v>
      </c>
      <c r="P41" s="389">
        <v>0.44800000000000001</v>
      </c>
    </row>
    <row r="42" spans="1:16" ht="14.4">
      <c r="A42" s="388" t="s">
        <v>754</v>
      </c>
      <c r="B42" s="388">
        <v>30903</v>
      </c>
      <c r="C42" s="388" t="s">
        <v>746</v>
      </c>
      <c r="D42" s="388" t="s">
        <v>734</v>
      </c>
      <c r="E42" s="389">
        <v>231</v>
      </c>
      <c r="F42" s="389">
        <v>183</v>
      </c>
      <c r="G42" s="389">
        <v>10</v>
      </c>
      <c r="H42" s="389">
        <v>10</v>
      </c>
      <c r="I42" s="389">
        <v>10</v>
      </c>
      <c r="J42" s="389">
        <v>107</v>
      </c>
      <c r="K42" s="389">
        <v>1.5</v>
      </c>
      <c r="L42" s="389" t="s">
        <v>729</v>
      </c>
      <c r="M42" s="389">
        <v>17</v>
      </c>
      <c r="N42" s="389">
        <v>12</v>
      </c>
      <c r="O42" s="389">
        <v>7</v>
      </c>
      <c r="P42" s="389">
        <v>0.44800000000000001</v>
      </c>
    </row>
    <row r="43" spans="1:16" ht="14.4">
      <c r="A43" s="388" t="s">
        <v>754</v>
      </c>
      <c r="B43" s="388">
        <v>31200</v>
      </c>
      <c r="C43" s="388" t="s">
        <v>748</v>
      </c>
      <c r="D43" s="388" t="s">
        <v>748</v>
      </c>
      <c r="E43" s="389">
        <v>438</v>
      </c>
      <c r="F43" s="389">
        <v>183</v>
      </c>
      <c r="G43" s="389">
        <v>10</v>
      </c>
      <c r="H43" s="389">
        <v>10</v>
      </c>
      <c r="I43" s="389">
        <v>10</v>
      </c>
      <c r="J43" s="389">
        <v>107</v>
      </c>
      <c r="K43" s="389">
        <v>1.5</v>
      </c>
      <c r="L43" s="389" t="s">
        <v>729</v>
      </c>
      <c r="M43" s="389">
        <v>17</v>
      </c>
      <c r="N43" s="389">
        <v>12</v>
      </c>
      <c r="O43" s="389">
        <v>7</v>
      </c>
      <c r="P43" s="389">
        <v>0.44800000000000001</v>
      </c>
    </row>
    <row r="44" spans="1:16" ht="14.4">
      <c r="A44" s="388" t="s">
        <v>754</v>
      </c>
      <c r="B44" s="388">
        <v>31300</v>
      </c>
      <c r="C44" s="388" t="s">
        <v>749</v>
      </c>
      <c r="D44" s="388" t="s">
        <v>749</v>
      </c>
      <c r="E44" s="389">
        <v>438</v>
      </c>
      <c r="F44" s="389">
        <v>183</v>
      </c>
      <c r="G44" s="389">
        <v>10</v>
      </c>
      <c r="H44" s="389">
        <v>10</v>
      </c>
      <c r="I44" s="389">
        <v>10</v>
      </c>
      <c r="J44" s="389">
        <v>107</v>
      </c>
      <c r="K44" s="389">
        <v>1.5</v>
      </c>
      <c r="L44" s="389" t="s">
        <v>729</v>
      </c>
      <c r="M44" s="389">
        <v>17</v>
      </c>
      <c r="N44" s="389">
        <v>12</v>
      </c>
      <c r="O44" s="389">
        <v>7</v>
      </c>
      <c r="P44" s="389">
        <v>0.44800000000000001</v>
      </c>
    </row>
    <row r="45" spans="1:16" ht="14.4">
      <c r="A45" s="388" t="s">
        <v>754</v>
      </c>
      <c r="B45" s="388">
        <v>31400</v>
      </c>
      <c r="C45" s="388" t="s">
        <v>750</v>
      </c>
      <c r="D45" s="388" t="s">
        <v>750</v>
      </c>
      <c r="E45" s="389">
        <v>438</v>
      </c>
      <c r="F45" s="389">
        <v>183</v>
      </c>
      <c r="G45" s="389">
        <v>10</v>
      </c>
      <c r="H45" s="389">
        <v>10</v>
      </c>
      <c r="I45" s="389">
        <v>10</v>
      </c>
      <c r="J45" s="389">
        <v>107</v>
      </c>
      <c r="K45" s="389">
        <v>1.5</v>
      </c>
      <c r="L45" s="389" t="s">
        <v>729</v>
      </c>
      <c r="M45" s="389">
        <v>17</v>
      </c>
      <c r="N45" s="389">
        <v>12</v>
      </c>
      <c r="O45" s="389">
        <v>7</v>
      </c>
      <c r="P45" s="389">
        <v>0.44800000000000001</v>
      </c>
    </row>
    <row r="46" spans="1:16" ht="14.4">
      <c r="A46" s="388" t="s">
        <v>754</v>
      </c>
      <c r="B46" s="388">
        <v>32000</v>
      </c>
      <c r="C46" s="388" t="s">
        <v>728</v>
      </c>
      <c r="D46" s="388" t="s">
        <v>728</v>
      </c>
      <c r="E46" s="389">
        <v>438</v>
      </c>
      <c r="F46" s="389">
        <v>183</v>
      </c>
      <c r="G46" s="389">
        <v>10</v>
      </c>
      <c r="H46" s="389">
        <v>10</v>
      </c>
      <c r="I46" s="389">
        <v>10</v>
      </c>
      <c r="J46" s="389">
        <v>107</v>
      </c>
      <c r="K46" s="389">
        <v>1.5</v>
      </c>
      <c r="L46" s="389" t="s">
        <v>729</v>
      </c>
      <c r="M46" s="389">
        <v>17</v>
      </c>
      <c r="N46" s="389">
        <v>12</v>
      </c>
      <c r="O46" s="389">
        <v>7</v>
      </c>
      <c r="P46" s="389">
        <v>0.44800000000000001</v>
      </c>
    </row>
    <row r="47" spans="1:16" ht="14.4">
      <c r="A47" s="388" t="s">
        <v>754</v>
      </c>
      <c r="B47" s="388">
        <v>32002</v>
      </c>
      <c r="C47" s="388" t="s">
        <v>728</v>
      </c>
      <c r="D47" s="388" t="s">
        <v>730</v>
      </c>
      <c r="E47" s="389">
        <v>438</v>
      </c>
      <c r="F47" s="389">
        <v>183</v>
      </c>
      <c r="G47" s="389">
        <v>10</v>
      </c>
      <c r="H47" s="389">
        <v>10</v>
      </c>
      <c r="I47" s="389">
        <v>10</v>
      </c>
      <c r="J47" s="389">
        <v>107</v>
      </c>
      <c r="K47" s="389">
        <v>1.5</v>
      </c>
      <c r="L47" s="389" t="s">
        <v>729</v>
      </c>
      <c r="M47" s="389">
        <v>17</v>
      </c>
      <c r="N47" s="389">
        <v>12</v>
      </c>
      <c r="O47" s="389">
        <v>7</v>
      </c>
      <c r="P47" s="389">
        <v>0.44800000000000001</v>
      </c>
    </row>
    <row r="48" spans="1:16" ht="14.4">
      <c r="A48" s="388" t="s">
        <v>755</v>
      </c>
      <c r="B48" s="388">
        <v>10102</v>
      </c>
      <c r="C48" s="388" t="s">
        <v>732</v>
      </c>
      <c r="D48" s="388" t="s">
        <v>730</v>
      </c>
      <c r="E48" s="389">
        <v>605</v>
      </c>
      <c r="F48" s="389">
        <v>138</v>
      </c>
      <c r="G48" s="389">
        <v>2.2999999999999998</v>
      </c>
      <c r="H48" s="389">
        <v>3</v>
      </c>
      <c r="I48" s="389">
        <v>66</v>
      </c>
      <c r="J48" s="389">
        <v>93</v>
      </c>
      <c r="K48" s="389">
        <v>0.6</v>
      </c>
      <c r="L48" s="389" t="s">
        <v>729</v>
      </c>
      <c r="M48" s="389">
        <v>10</v>
      </c>
      <c r="N48" s="389">
        <v>7</v>
      </c>
      <c r="O48" s="389">
        <v>3</v>
      </c>
      <c r="P48" s="389">
        <v>0.16800000000000001</v>
      </c>
    </row>
    <row r="49" spans="1:16" ht="14.4">
      <c r="A49" s="388" t="s">
        <v>755</v>
      </c>
      <c r="B49" s="388">
        <v>20100</v>
      </c>
      <c r="C49" s="388" t="s">
        <v>756</v>
      </c>
      <c r="D49" s="388" t="s">
        <v>757</v>
      </c>
      <c r="E49" s="389">
        <v>605</v>
      </c>
      <c r="F49" s="389">
        <v>51</v>
      </c>
      <c r="G49" s="389">
        <v>20</v>
      </c>
      <c r="H49" s="389">
        <v>10</v>
      </c>
      <c r="I49" s="389">
        <v>93</v>
      </c>
      <c r="J49" s="389">
        <v>93</v>
      </c>
      <c r="K49" s="389">
        <v>0.6</v>
      </c>
      <c r="L49" s="389" t="s">
        <v>729</v>
      </c>
      <c r="M49" s="389">
        <v>100</v>
      </c>
      <c r="N49" s="389">
        <v>60</v>
      </c>
      <c r="O49" s="389">
        <v>30</v>
      </c>
      <c r="P49" s="389">
        <v>16.8</v>
      </c>
    </row>
    <row r="50" spans="1:16" ht="14.4">
      <c r="A50" s="388" t="s">
        <v>755</v>
      </c>
      <c r="B50" s="388">
        <v>20200</v>
      </c>
      <c r="C50" s="388" t="s">
        <v>737</v>
      </c>
      <c r="D50" s="388" t="s">
        <v>737</v>
      </c>
      <c r="E50" s="389">
        <v>605</v>
      </c>
      <c r="F50" s="389">
        <v>51</v>
      </c>
      <c r="G50" s="389">
        <v>20</v>
      </c>
      <c r="H50" s="389">
        <v>10</v>
      </c>
      <c r="I50" s="389">
        <v>93</v>
      </c>
      <c r="J50" s="389">
        <v>93</v>
      </c>
      <c r="K50" s="389">
        <v>0.6</v>
      </c>
      <c r="L50" s="389" t="s">
        <v>729</v>
      </c>
      <c r="M50" s="389">
        <v>100</v>
      </c>
      <c r="N50" s="389">
        <v>60</v>
      </c>
      <c r="O50" s="389">
        <v>30</v>
      </c>
      <c r="P50" s="389">
        <v>2.5499999999999998</v>
      </c>
    </row>
    <row r="51" spans="1:16" ht="14.4">
      <c r="A51" s="388" t="s">
        <v>755</v>
      </c>
      <c r="B51" s="388">
        <v>20300</v>
      </c>
      <c r="C51" s="388" t="s">
        <v>738</v>
      </c>
      <c r="D51" s="388" t="s">
        <v>739</v>
      </c>
      <c r="E51" s="389">
        <v>605</v>
      </c>
      <c r="F51" s="389">
        <v>51</v>
      </c>
      <c r="G51" s="389">
        <v>20</v>
      </c>
      <c r="H51" s="389">
        <v>10</v>
      </c>
      <c r="I51" s="389">
        <v>93</v>
      </c>
      <c r="J51" s="389">
        <v>93</v>
      </c>
      <c r="K51" s="389">
        <v>0.6</v>
      </c>
      <c r="L51" s="389" t="s">
        <v>729</v>
      </c>
      <c r="M51" s="389">
        <v>100</v>
      </c>
      <c r="N51" s="389">
        <v>60</v>
      </c>
      <c r="O51" s="389">
        <v>30</v>
      </c>
      <c r="P51" s="389">
        <v>16.8</v>
      </c>
    </row>
    <row r="52" spans="1:16" ht="14.4">
      <c r="A52" s="388" t="s">
        <v>755</v>
      </c>
      <c r="B52" s="388">
        <v>30400</v>
      </c>
      <c r="C52" s="388" t="s">
        <v>741</v>
      </c>
      <c r="D52" s="388" t="s">
        <v>741</v>
      </c>
      <c r="E52" s="389">
        <v>605</v>
      </c>
      <c r="F52" s="389">
        <v>129</v>
      </c>
      <c r="G52" s="389">
        <v>25</v>
      </c>
      <c r="H52" s="389">
        <v>3</v>
      </c>
      <c r="I52" s="389">
        <v>66</v>
      </c>
      <c r="J52" s="389">
        <v>93</v>
      </c>
      <c r="K52" s="389">
        <v>0.6</v>
      </c>
      <c r="L52" s="389" t="s">
        <v>729</v>
      </c>
      <c r="M52" s="389">
        <v>10</v>
      </c>
      <c r="N52" s="389">
        <v>7</v>
      </c>
      <c r="O52" s="389">
        <v>3</v>
      </c>
      <c r="P52" s="389">
        <v>1.68</v>
      </c>
    </row>
    <row r="53" spans="1:16" ht="14.4">
      <c r="A53" s="388" t="s">
        <v>755</v>
      </c>
      <c r="B53" s="388">
        <v>30600</v>
      </c>
      <c r="C53" s="388" t="s">
        <v>743</v>
      </c>
      <c r="D53" s="388" t="s">
        <v>743</v>
      </c>
      <c r="E53" s="389">
        <v>605</v>
      </c>
      <c r="F53" s="389">
        <v>129</v>
      </c>
      <c r="G53" s="389">
        <v>25</v>
      </c>
      <c r="H53" s="389">
        <v>3</v>
      </c>
      <c r="I53" s="389">
        <v>66</v>
      </c>
      <c r="J53" s="389">
        <v>93</v>
      </c>
      <c r="K53" s="389">
        <v>0.6</v>
      </c>
      <c r="L53" s="389" t="s">
        <v>729</v>
      </c>
      <c r="M53" s="389">
        <v>10</v>
      </c>
      <c r="N53" s="389">
        <v>7</v>
      </c>
      <c r="O53" s="389">
        <v>3</v>
      </c>
      <c r="P53" s="389">
        <v>1.68</v>
      </c>
    </row>
    <row r="54" spans="1:16" ht="14.4">
      <c r="A54" s="388" t="s">
        <v>755</v>
      </c>
      <c r="B54" s="388">
        <v>30700</v>
      </c>
      <c r="C54" s="388" t="s">
        <v>744</v>
      </c>
      <c r="D54" s="388" t="s">
        <v>744</v>
      </c>
      <c r="E54" s="389">
        <v>605</v>
      </c>
      <c r="F54" s="389">
        <v>129</v>
      </c>
      <c r="G54" s="389">
        <v>25</v>
      </c>
      <c r="H54" s="389">
        <v>3</v>
      </c>
      <c r="I54" s="389">
        <v>66</v>
      </c>
      <c r="J54" s="389">
        <v>93</v>
      </c>
      <c r="K54" s="389">
        <v>0.6</v>
      </c>
      <c r="L54" s="389" t="s">
        <v>729</v>
      </c>
      <c r="M54" s="389">
        <v>10</v>
      </c>
      <c r="N54" s="389">
        <v>7</v>
      </c>
      <c r="O54" s="389">
        <v>3</v>
      </c>
      <c r="P54" s="389">
        <v>1.68</v>
      </c>
    </row>
    <row r="55" spans="1:16" ht="14.4">
      <c r="A55" s="388" t="s">
        <v>755</v>
      </c>
      <c r="B55" s="388">
        <v>30800</v>
      </c>
      <c r="C55" s="388" t="s">
        <v>745</v>
      </c>
      <c r="D55" s="388" t="s">
        <v>745</v>
      </c>
      <c r="E55" s="389">
        <v>605</v>
      </c>
      <c r="F55" s="389">
        <v>129</v>
      </c>
      <c r="G55" s="389">
        <v>25</v>
      </c>
      <c r="H55" s="389">
        <v>3</v>
      </c>
      <c r="I55" s="389">
        <v>66</v>
      </c>
      <c r="J55" s="389">
        <v>93</v>
      </c>
      <c r="K55" s="389">
        <v>0.6</v>
      </c>
      <c r="L55" s="389" t="s">
        <v>729</v>
      </c>
      <c r="M55" s="389">
        <v>10</v>
      </c>
      <c r="N55" s="389">
        <v>7</v>
      </c>
      <c r="O55" s="389">
        <v>3</v>
      </c>
      <c r="P55" s="389">
        <v>1.68</v>
      </c>
    </row>
    <row r="56" spans="1:16" ht="14.4">
      <c r="A56" s="388" t="s">
        <v>755</v>
      </c>
      <c r="B56" s="388">
        <v>30900</v>
      </c>
      <c r="C56" s="388" t="s">
        <v>746</v>
      </c>
      <c r="D56" s="388" t="s">
        <v>746</v>
      </c>
      <c r="E56" s="389">
        <v>605</v>
      </c>
      <c r="F56" s="389">
        <v>129</v>
      </c>
      <c r="G56" s="389">
        <v>25</v>
      </c>
      <c r="H56" s="389">
        <v>3</v>
      </c>
      <c r="I56" s="389">
        <v>66</v>
      </c>
      <c r="J56" s="389">
        <v>93</v>
      </c>
      <c r="K56" s="389">
        <v>0.6</v>
      </c>
      <c r="L56" s="389" t="s">
        <v>729</v>
      </c>
      <c r="M56" s="389">
        <v>10</v>
      </c>
      <c r="N56" s="389">
        <v>7</v>
      </c>
      <c r="O56" s="389">
        <v>3</v>
      </c>
      <c r="P56" s="389">
        <v>1.68</v>
      </c>
    </row>
    <row r="57" spans="1:16" ht="14.4">
      <c r="A57" s="388" t="s">
        <v>755</v>
      </c>
      <c r="B57" s="388">
        <v>31000</v>
      </c>
      <c r="C57" s="388" t="s">
        <v>758</v>
      </c>
      <c r="D57" s="388" t="s">
        <v>758</v>
      </c>
      <c r="E57" s="389">
        <v>605</v>
      </c>
      <c r="F57" s="389">
        <v>129</v>
      </c>
      <c r="G57" s="389">
        <v>25</v>
      </c>
      <c r="H57" s="389">
        <v>3</v>
      </c>
      <c r="I57" s="389">
        <v>66</v>
      </c>
      <c r="J57" s="389">
        <v>93</v>
      </c>
      <c r="K57" s="389">
        <v>0.6</v>
      </c>
      <c r="L57" s="389" t="s">
        <v>729</v>
      </c>
      <c r="M57" s="389">
        <v>10</v>
      </c>
      <c r="N57" s="389">
        <v>7</v>
      </c>
      <c r="O57" s="389">
        <v>3</v>
      </c>
      <c r="P57" s="389">
        <v>1.68</v>
      </c>
    </row>
    <row r="58" spans="1:16" ht="14.4">
      <c r="A58" s="388" t="s">
        <v>755</v>
      </c>
      <c r="B58" s="388">
        <v>31100</v>
      </c>
      <c r="C58" s="388" t="s">
        <v>747</v>
      </c>
      <c r="D58" s="388" t="s">
        <v>747</v>
      </c>
      <c r="E58" s="389">
        <v>605</v>
      </c>
      <c r="F58" s="389">
        <v>129</v>
      </c>
      <c r="G58" s="389">
        <v>25</v>
      </c>
      <c r="H58" s="389">
        <v>3</v>
      </c>
      <c r="I58" s="389">
        <v>66</v>
      </c>
      <c r="J58" s="389">
        <v>93</v>
      </c>
      <c r="K58" s="389">
        <v>0.6</v>
      </c>
      <c r="L58" s="389" t="s">
        <v>729</v>
      </c>
      <c r="M58" s="389">
        <v>10</v>
      </c>
      <c r="N58" s="389">
        <v>7</v>
      </c>
      <c r="O58" s="389">
        <v>3</v>
      </c>
      <c r="P58" s="389">
        <v>1.68</v>
      </c>
    </row>
    <row r="59" spans="1:16" ht="14.4">
      <c r="A59" s="388" t="s">
        <v>755</v>
      </c>
      <c r="B59" s="388">
        <v>31300</v>
      </c>
      <c r="C59" s="388" t="s">
        <v>749</v>
      </c>
      <c r="D59" s="388" t="s">
        <v>749</v>
      </c>
      <c r="E59" s="389">
        <v>605</v>
      </c>
      <c r="F59" s="389">
        <v>129</v>
      </c>
      <c r="G59" s="389">
        <v>25</v>
      </c>
      <c r="H59" s="389">
        <v>3</v>
      </c>
      <c r="I59" s="389">
        <v>66</v>
      </c>
      <c r="J59" s="389">
        <v>93</v>
      </c>
      <c r="K59" s="389">
        <v>0.6</v>
      </c>
      <c r="L59" s="389" t="s">
        <v>729</v>
      </c>
      <c r="M59" s="389">
        <v>10</v>
      </c>
      <c r="N59" s="389">
        <v>7</v>
      </c>
      <c r="O59" s="389">
        <v>3</v>
      </c>
      <c r="P59" s="389">
        <v>1.68</v>
      </c>
    </row>
    <row r="60" spans="1:16" ht="14.4">
      <c r="A60" s="388" t="s">
        <v>755</v>
      </c>
      <c r="B60" s="388">
        <v>31400</v>
      </c>
      <c r="C60" s="388" t="s">
        <v>750</v>
      </c>
      <c r="D60" s="388" t="s">
        <v>750</v>
      </c>
      <c r="E60" s="389">
        <v>605</v>
      </c>
      <c r="F60" s="389">
        <v>129</v>
      </c>
      <c r="G60" s="389">
        <v>25</v>
      </c>
      <c r="H60" s="389">
        <v>3</v>
      </c>
      <c r="I60" s="389">
        <v>66</v>
      </c>
      <c r="J60" s="389">
        <v>93</v>
      </c>
      <c r="K60" s="389">
        <v>0.6</v>
      </c>
      <c r="L60" s="389" t="s">
        <v>729</v>
      </c>
      <c r="M60" s="389">
        <v>10</v>
      </c>
      <c r="N60" s="389">
        <v>7</v>
      </c>
      <c r="O60" s="389">
        <v>3</v>
      </c>
      <c r="P60" s="389">
        <v>1.68</v>
      </c>
    </row>
    <row r="61" spans="1:16" ht="14.4">
      <c r="A61" s="388" t="s">
        <v>755</v>
      </c>
      <c r="B61" s="388">
        <v>31600</v>
      </c>
      <c r="C61" s="388" t="s">
        <v>751</v>
      </c>
      <c r="D61" s="388" t="s">
        <v>751</v>
      </c>
      <c r="E61" s="389">
        <v>67</v>
      </c>
      <c r="F61" s="389">
        <v>195</v>
      </c>
      <c r="G61" s="389">
        <v>25</v>
      </c>
      <c r="H61" s="389">
        <v>3</v>
      </c>
      <c r="I61" s="389">
        <v>66</v>
      </c>
      <c r="J61" s="389">
        <v>93</v>
      </c>
      <c r="K61" s="389">
        <v>1.5</v>
      </c>
      <c r="L61" s="389" t="s">
        <v>729</v>
      </c>
      <c r="M61" s="389">
        <v>10</v>
      </c>
      <c r="N61" s="389">
        <v>7</v>
      </c>
      <c r="O61" s="389">
        <v>3</v>
      </c>
      <c r="P61" s="389">
        <v>1.68</v>
      </c>
    </row>
    <row r="62" spans="1:16" ht="14.4">
      <c r="A62" s="388" t="s">
        <v>755</v>
      </c>
      <c r="B62" s="388">
        <v>32000</v>
      </c>
      <c r="C62" s="388" t="s">
        <v>728</v>
      </c>
      <c r="D62" s="388" t="s">
        <v>728</v>
      </c>
      <c r="E62" s="389">
        <v>605</v>
      </c>
      <c r="F62" s="389">
        <v>129</v>
      </c>
      <c r="G62" s="389">
        <v>25</v>
      </c>
      <c r="H62" s="389">
        <v>3</v>
      </c>
      <c r="I62" s="389">
        <v>66</v>
      </c>
      <c r="J62" s="389">
        <v>93</v>
      </c>
      <c r="K62" s="389">
        <v>0.6</v>
      </c>
      <c r="L62" s="389" t="s">
        <v>729</v>
      </c>
      <c r="M62" s="389">
        <v>10</v>
      </c>
      <c r="N62" s="389">
        <v>7</v>
      </c>
      <c r="O62" s="389">
        <v>3</v>
      </c>
      <c r="P62" s="389">
        <v>1.68</v>
      </c>
    </row>
    <row r="63" spans="1:16" ht="14.4">
      <c r="A63" s="388" t="s">
        <v>759</v>
      </c>
      <c r="B63" s="388">
        <v>10101</v>
      </c>
      <c r="C63" s="388" t="s">
        <v>732</v>
      </c>
      <c r="D63" s="388" t="s">
        <v>733</v>
      </c>
      <c r="E63" s="389">
        <v>1.9</v>
      </c>
      <c r="F63" s="389">
        <v>81</v>
      </c>
      <c r="G63" s="389">
        <v>5.0999999999999996</v>
      </c>
      <c r="H63" s="389">
        <v>3.1</v>
      </c>
      <c r="I63" s="389">
        <v>90</v>
      </c>
      <c r="J63" s="390">
        <v>112</v>
      </c>
      <c r="K63" s="389">
        <v>0.8</v>
      </c>
      <c r="L63" s="389" t="s">
        <v>729</v>
      </c>
      <c r="M63" s="389">
        <v>10</v>
      </c>
      <c r="N63" s="389">
        <v>7.45</v>
      </c>
      <c r="O63" s="389">
        <v>4.82</v>
      </c>
      <c r="P63" s="389">
        <v>0.159</v>
      </c>
    </row>
    <row r="64" spans="1:16" ht="14.4">
      <c r="A64" s="388" t="s">
        <v>759</v>
      </c>
      <c r="B64" s="388">
        <v>10102</v>
      </c>
      <c r="C64" s="388" t="s">
        <v>732</v>
      </c>
      <c r="D64" s="388" t="s">
        <v>730</v>
      </c>
      <c r="E64" s="389">
        <v>1.9</v>
      </c>
      <c r="F64" s="389">
        <v>81</v>
      </c>
      <c r="G64" s="389">
        <v>5.0999999999999996</v>
      </c>
      <c r="H64" s="389">
        <v>3.1</v>
      </c>
      <c r="I64" s="389">
        <v>90</v>
      </c>
      <c r="J64" s="390">
        <v>112</v>
      </c>
      <c r="K64" s="389">
        <v>0.8</v>
      </c>
      <c r="L64" s="389" t="s">
        <v>729</v>
      </c>
      <c r="M64" s="389">
        <v>10</v>
      </c>
      <c r="N64" s="389">
        <v>7.45</v>
      </c>
      <c r="O64" s="389">
        <v>4.82</v>
      </c>
      <c r="P64" s="389">
        <v>0.159</v>
      </c>
    </row>
    <row r="65" spans="1:16" ht="14.4">
      <c r="A65" s="388" t="s">
        <v>759</v>
      </c>
      <c r="B65" s="388">
        <v>10103</v>
      </c>
      <c r="C65" s="388" t="s">
        <v>732</v>
      </c>
      <c r="D65" s="388" t="s">
        <v>734</v>
      </c>
      <c r="E65" s="389">
        <v>1.9</v>
      </c>
      <c r="F65" s="389">
        <v>81</v>
      </c>
      <c r="G65" s="389">
        <v>5.0999999999999996</v>
      </c>
      <c r="H65" s="389">
        <v>3.1</v>
      </c>
      <c r="I65" s="389">
        <v>90</v>
      </c>
      <c r="J65" s="390">
        <v>112</v>
      </c>
      <c r="K65" s="389">
        <v>0.8</v>
      </c>
      <c r="L65" s="389" t="s">
        <v>729</v>
      </c>
      <c r="M65" s="389">
        <v>10</v>
      </c>
      <c r="N65" s="389">
        <v>7.45</v>
      </c>
      <c r="O65" s="389">
        <v>4.82</v>
      </c>
      <c r="P65" s="389">
        <v>0.159</v>
      </c>
    </row>
    <row r="66" spans="1:16" ht="14.4">
      <c r="A66" s="388" t="s">
        <v>759</v>
      </c>
      <c r="B66" s="388">
        <v>10104</v>
      </c>
      <c r="C66" s="388" t="s">
        <v>732</v>
      </c>
      <c r="D66" s="388" t="s">
        <v>735</v>
      </c>
      <c r="E66" s="389">
        <v>1.9</v>
      </c>
      <c r="F66" s="389">
        <v>81</v>
      </c>
      <c r="G66" s="389">
        <v>5.0999999999999996</v>
      </c>
      <c r="H66" s="389">
        <v>3.1</v>
      </c>
      <c r="I66" s="389">
        <v>90</v>
      </c>
      <c r="J66" s="390">
        <v>112</v>
      </c>
      <c r="K66" s="389">
        <v>0.8</v>
      </c>
      <c r="L66" s="389" t="s">
        <v>729</v>
      </c>
      <c r="M66" s="389">
        <v>10</v>
      </c>
      <c r="N66" s="389">
        <v>7.45</v>
      </c>
      <c r="O66" s="389">
        <v>4.82</v>
      </c>
      <c r="P66" s="389">
        <v>0.159</v>
      </c>
    </row>
    <row r="67" spans="1:16" ht="14.4">
      <c r="A67" s="388" t="s">
        <v>759</v>
      </c>
      <c r="B67" s="388">
        <v>10202</v>
      </c>
      <c r="C67" s="388" t="s">
        <v>736</v>
      </c>
      <c r="D67" s="388" t="s">
        <v>730</v>
      </c>
      <c r="E67" s="389">
        <v>11</v>
      </c>
      <c r="F67" s="389">
        <v>90</v>
      </c>
      <c r="G67" s="389">
        <v>7.3</v>
      </c>
      <c r="H67" s="389">
        <v>11</v>
      </c>
      <c r="I67" s="389">
        <v>240</v>
      </c>
      <c r="J67" s="390">
        <v>112</v>
      </c>
      <c r="K67" s="389">
        <v>4</v>
      </c>
      <c r="L67" s="389" t="s">
        <v>729</v>
      </c>
      <c r="M67" s="389">
        <v>19</v>
      </c>
      <c r="N67" s="389">
        <v>13</v>
      </c>
      <c r="O67" s="389">
        <v>10</v>
      </c>
      <c r="P67" s="389">
        <v>0.33</v>
      </c>
    </row>
    <row r="68" spans="1:16" ht="14.4">
      <c r="A68" s="388" t="s">
        <v>759</v>
      </c>
      <c r="B68" s="388">
        <v>10203</v>
      </c>
      <c r="C68" s="388" t="s">
        <v>736</v>
      </c>
      <c r="D68" s="388" t="s">
        <v>734</v>
      </c>
      <c r="E68" s="389">
        <v>11</v>
      </c>
      <c r="F68" s="389">
        <v>90</v>
      </c>
      <c r="G68" s="389">
        <v>7.3</v>
      </c>
      <c r="H68" s="389">
        <v>11</v>
      </c>
      <c r="I68" s="389">
        <v>240</v>
      </c>
      <c r="J68" s="390">
        <v>112</v>
      </c>
      <c r="K68" s="389">
        <v>4</v>
      </c>
      <c r="L68" s="389" t="s">
        <v>729</v>
      </c>
      <c r="M68" s="389">
        <v>19</v>
      </c>
      <c r="N68" s="389">
        <v>13</v>
      </c>
      <c r="O68" s="389">
        <v>10</v>
      </c>
      <c r="P68" s="389">
        <v>0.33</v>
      </c>
    </row>
    <row r="69" spans="1:16" ht="14.4">
      <c r="A69" s="388" t="s">
        <v>759</v>
      </c>
      <c r="B69" s="388">
        <v>20100</v>
      </c>
      <c r="C69" s="388" t="s">
        <v>756</v>
      </c>
      <c r="D69" s="388" t="s">
        <v>757</v>
      </c>
      <c r="E69" s="389">
        <v>11</v>
      </c>
      <c r="F69" s="389">
        <v>90</v>
      </c>
      <c r="G69" s="389">
        <v>175</v>
      </c>
      <c r="H69" s="389">
        <v>11</v>
      </c>
      <c r="I69" s="389">
        <v>240</v>
      </c>
      <c r="J69" s="390">
        <v>112</v>
      </c>
      <c r="K69" s="389">
        <v>4</v>
      </c>
      <c r="L69" s="389">
        <v>37</v>
      </c>
      <c r="M69" s="389">
        <v>143</v>
      </c>
      <c r="N69" s="389">
        <v>143</v>
      </c>
      <c r="O69" s="389">
        <v>135</v>
      </c>
      <c r="P69" s="389">
        <v>37.799999999999997</v>
      </c>
    </row>
    <row r="70" spans="1:16" ht="14.4">
      <c r="A70" s="388" t="s">
        <v>759</v>
      </c>
      <c r="B70" s="388">
        <v>20103</v>
      </c>
      <c r="C70" s="388" t="s">
        <v>756</v>
      </c>
      <c r="D70" s="388" t="s">
        <v>734</v>
      </c>
      <c r="E70" s="389">
        <v>11</v>
      </c>
      <c r="F70" s="389">
        <v>90</v>
      </c>
      <c r="G70" s="389">
        <v>175</v>
      </c>
      <c r="H70" s="389">
        <v>11</v>
      </c>
      <c r="I70" s="389">
        <v>240</v>
      </c>
      <c r="J70" s="390">
        <v>112</v>
      </c>
      <c r="K70" s="389">
        <v>4</v>
      </c>
      <c r="L70" s="389">
        <v>37</v>
      </c>
      <c r="M70" s="389">
        <v>143</v>
      </c>
      <c r="N70" s="389">
        <v>143</v>
      </c>
      <c r="O70" s="389">
        <v>135</v>
      </c>
      <c r="P70" s="389">
        <v>37.799999999999997</v>
      </c>
    </row>
    <row r="71" spans="1:16" ht="14.4">
      <c r="A71" s="388" t="s">
        <v>759</v>
      </c>
      <c r="B71" s="388">
        <v>20105</v>
      </c>
      <c r="C71" s="388" t="s">
        <v>756</v>
      </c>
      <c r="D71" s="388" t="s">
        <v>740</v>
      </c>
      <c r="E71" s="389">
        <v>11</v>
      </c>
      <c r="F71" s="389">
        <v>90</v>
      </c>
      <c r="G71" s="389">
        <v>175</v>
      </c>
      <c r="H71" s="389">
        <v>11</v>
      </c>
      <c r="I71" s="389">
        <v>240</v>
      </c>
      <c r="J71" s="390">
        <v>112</v>
      </c>
      <c r="K71" s="389">
        <v>4</v>
      </c>
      <c r="L71" s="389">
        <v>37</v>
      </c>
      <c r="M71" s="389">
        <v>143</v>
      </c>
      <c r="N71" s="389">
        <v>143</v>
      </c>
      <c r="O71" s="389">
        <v>135</v>
      </c>
      <c r="P71" s="389">
        <v>37.799999999999997</v>
      </c>
    </row>
    <row r="72" spans="1:16" ht="14.4">
      <c r="A72" s="388" t="s">
        <v>759</v>
      </c>
      <c r="B72" s="388">
        <v>20200</v>
      </c>
      <c r="C72" s="388" t="s">
        <v>737</v>
      </c>
      <c r="D72" s="388" t="s">
        <v>737</v>
      </c>
      <c r="E72" s="389">
        <v>11</v>
      </c>
      <c r="F72" s="389">
        <v>73</v>
      </c>
      <c r="G72" s="389">
        <v>371</v>
      </c>
      <c r="H72" s="389">
        <v>111</v>
      </c>
      <c r="I72" s="389">
        <v>2752</v>
      </c>
      <c r="J72" s="390">
        <v>112</v>
      </c>
      <c r="K72" s="389">
        <v>4</v>
      </c>
      <c r="L72" s="389">
        <v>49</v>
      </c>
      <c r="M72" s="389">
        <v>324</v>
      </c>
      <c r="N72" s="389">
        <v>307</v>
      </c>
      <c r="O72" s="389">
        <v>301</v>
      </c>
      <c r="P72" s="389">
        <v>18</v>
      </c>
    </row>
    <row r="73" spans="1:16" ht="14.4">
      <c r="A73" s="388" t="s">
        <v>759</v>
      </c>
      <c r="B73" s="388">
        <v>20202</v>
      </c>
      <c r="C73" s="388" t="s">
        <v>737</v>
      </c>
      <c r="D73" s="388" t="s">
        <v>734</v>
      </c>
      <c r="E73" s="389">
        <v>11</v>
      </c>
      <c r="F73" s="389">
        <v>73</v>
      </c>
      <c r="G73" s="389">
        <v>371</v>
      </c>
      <c r="H73" s="389">
        <v>111</v>
      </c>
      <c r="I73" s="389">
        <v>2752</v>
      </c>
      <c r="J73" s="390">
        <v>112</v>
      </c>
      <c r="K73" s="389">
        <v>4</v>
      </c>
      <c r="L73" s="389">
        <v>49</v>
      </c>
      <c r="M73" s="389">
        <v>324</v>
      </c>
      <c r="N73" s="389">
        <v>307</v>
      </c>
      <c r="O73" s="389">
        <v>301</v>
      </c>
      <c r="P73" s="389">
        <v>18</v>
      </c>
    </row>
    <row r="74" spans="1:16" ht="14.4">
      <c r="A74" s="388" t="s">
        <v>759</v>
      </c>
      <c r="B74" s="388">
        <v>20204</v>
      </c>
      <c r="C74" s="388" t="s">
        <v>737</v>
      </c>
      <c r="D74" s="388" t="s">
        <v>740</v>
      </c>
      <c r="E74" s="389">
        <v>11</v>
      </c>
      <c r="F74" s="389">
        <v>73</v>
      </c>
      <c r="G74" s="389">
        <v>371</v>
      </c>
      <c r="H74" s="389">
        <v>111</v>
      </c>
      <c r="I74" s="389">
        <v>2752</v>
      </c>
      <c r="J74" s="390">
        <v>112</v>
      </c>
      <c r="K74" s="389">
        <v>4</v>
      </c>
      <c r="L74" s="389">
        <v>49</v>
      </c>
      <c r="M74" s="389">
        <v>324</v>
      </c>
      <c r="N74" s="389">
        <v>307</v>
      </c>
      <c r="O74" s="389">
        <v>301</v>
      </c>
      <c r="P74" s="389">
        <v>18</v>
      </c>
    </row>
    <row r="75" spans="1:16" ht="14.4">
      <c r="A75" s="388" t="s">
        <v>759</v>
      </c>
      <c r="B75" s="388">
        <v>20300</v>
      </c>
      <c r="C75" s="388" t="s">
        <v>738</v>
      </c>
      <c r="D75" s="388" t="s">
        <v>739</v>
      </c>
      <c r="E75" s="389">
        <v>11</v>
      </c>
      <c r="F75" s="389">
        <v>90</v>
      </c>
      <c r="G75" s="389">
        <v>175</v>
      </c>
      <c r="H75" s="389">
        <v>11</v>
      </c>
      <c r="I75" s="389">
        <v>240</v>
      </c>
      <c r="J75" s="390">
        <v>112</v>
      </c>
      <c r="K75" s="389">
        <v>4</v>
      </c>
      <c r="L75" s="389">
        <v>37</v>
      </c>
      <c r="M75" s="389">
        <v>143</v>
      </c>
      <c r="N75" s="389">
        <v>143</v>
      </c>
      <c r="O75" s="389">
        <v>135</v>
      </c>
      <c r="P75" s="389">
        <v>37.799999999999997</v>
      </c>
    </row>
    <row r="76" spans="1:16" ht="14.4">
      <c r="A76" s="388" t="s">
        <v>759</v>
      </c>
      <c r="B76" s="388">
        <v>20302</v>
      </c>
      <c r="C76" s="388" t="s">
        <v>738</v>
      </c>
      <c r="D76" s="388" t="s">
        <v>734</v>
      </c>
      <c r="E76" s="389">
        <v>11</v>
      </c>
      <c r="F76" s="389">
        <v>90</v>
      </c>
      <c r="G76" s="389">
        <v>175</v>
      </c>
      <c r="H76" s="389">
        <v>11</v>
      </c>
      <c r="I76" s="389">
        <v>240</v>
      </c>
      <c r="J76" s="390">
        <v>112</v>
      </c>
      <c r="K76" s="389">
        <v>4</v>
      </c>
      <c r="L76" s="389">
        <v>37</v>
      </c>
      <c r="M76" s="389">
        <v>143</v>
      </c>
      <c r="N76" s="389">
        <v>143</v>
      </c>
      <c r="O76" s="389">
        <v>135</v>
      </c>
      <c r="P76" s="389">
        <v>37.799999999999997</v>
      </c>
    </row>
    <row r="77" spans="1:16" ht="14.4">
      <c r="A77" s="388" t="s">
        <v>759</v>
      </c>
      <c r="B77" s="388">
        <v>20303</v>
      </c>
      <c r="C77" s="388" t="s">
        <v>738</v>
      </c>
      <c r="D77" s="388" t="s">
        <v>760</v>
      </c>
      <c r="E77" s="389">
        <v>11</v>
      </c>
      <c r="F77" s="389">
        <v>90</v>
      </c>
      <c r="G77" s="389">
        <v>175</v>
      </c>
      <c r="H77" s="389">
        <v>11</v>
      </c>
      <c r="I77" s="389">
        <v>240</v>
      </c>
      <c r="J77" s="390">
        <v>112</v>
      </c>
      <c r="K77" s="389">
        <v>4</v>
      </c>
      <c r="L77" s="389">
        <v>37</v>
      </c>
      <c r="M77" s="389">
        <v>143</v>
      </c>
      <c r="N77" s="389">
        <v>143</v>
      </c>
      <c r="O77" s="389">
        <v>135</v>
      </c>
      <c r="P77" s="389">
        <v>37.799999999999997</v>
      </c>
    </row>
    <row r="78" spans="1:16" ht="14.4">
      <c r="A78" s="388" t="s">
        <v>759</v>
      </c>
      <c r="B78" s="388">
        <v>30400</v>
      </c>
      <c r="C78" s="388" t="s">
        <v>741</v>
      </c>
      <c r="D78" s="388" t="s">
        <v>741</v>
      </c>
      <c r="E78" s="389">
        <v>11</v>
      </c>
      <c r="F78" s="389">
        <v>90</v>
      </c>
      <c r="G78" s="389">
        <v>141</v>
      </c>
      <c r="H78" s="389">
        <v>11</v>
      </c>
      <c r="I78" s="389">
        <v>240</v>
      </c>
      <c r="J78" s="390">
        <v>112</v>
      </c>
      <c r="K78" s="389">
        <v>4</v>
      </c>
      <c r="L78" s="389">
        <v>37</v>
      </c>
      <c r="M78" s="389">
        <v>19</v>
      </c>
      <c r="N78" s="389">
        <v>13</v>
      </c>
      <c r="O78" s="389">
        <v>10</v>
      </c>
      <c r="P78" s="389">
        <v>2.8</v>
      </c>
    </row>
    <row r="79" spans="1:16" ht="14.4">
      <c r="A79" s="388" t="s">
        <v>759</v>
      </c>
      <c r="B79" s="388">
        <v>30500</v>
      </c>
      <c r="C79" s="388" t="s">
        <v>742</v>
      </c>
      <c r="D79" s="388" t="s">
        <v>742</v>
      </c>
      <c r="E79" s="389">
        <v>11</v>
      </c>
      <c r="F79" s="389">
        <v>90</v>
      </c>
      <c r="G79" s="389">
        <v>141</v>
      </c>
      <c r="H79" s="389">
        <v>11</v>
      </c>
      <c r="I79" s="389">
        <v>240</v>
      </c>
      <c r="J79" s="390">
        <v>112</v>
      </c>
      <c r="K79" s="389">
        <v>4</v>
      </c>
      <c r="L79" s="389">
        <v>37</v>
      </c>
      <c r="M79" s="389">
        <v>19</v>
      </c>
      <c r="N79" s="389">
        <v>13</v>
      </c>
      <c r="O79" s="389">
        <v>10</v>
      </c>
      <c r="P79" s="389">
        <v>2.8</v>
      </c>
    </row>
    <row r="80" spans="1:16" ht="14.4">
      <c r="A80" s="388" t="s">
        <v>759</v>
      </c>
      <c r="B80" s="388">
        <v>30600</v>
      </c>
      <c r="C80" s="388" t="s">
        <v>743</v>
      </c>
      <c r="D80" s="388" t="s">
        <v>743</v>
      </c>
      <c r="E80" s="389">
        <v>11</v>
      </c>
      <c r="F80" s="389">
        <v>90</v>
      </c>
      <c r="G80" s="389">
        <v>141</v>
      </c>
      <c r="H80" s="389">
        <v>11</v>
      </c>
      <c r="I80" s="389">
        <v>240</v>
      </c>
      <c r="J80" s="390">
        <v>112</v>
      </c>
      <c r="K80" s="389">
        <v>4</v>
      </c>
      <c r="L80" s="389">
        <v>37</v>
      </c>
      <c r="M80" s="389">
        <v>19</v>
      </c>
      <c r="N80" s="389">
        <v>13</v>
      </c>
      <c r="O80" s="389">
        <v>10</v>
      </c>
      <c r="P80" s="389">
        <v>2.8</v>
      </c>
    </row>
    <row r="81" spans="1:16" ht="14.4">
      <c r="A81" s="388" t="s">
        <v>759</v>
      </c>
      <c r="B81" s="388">
        <v>30700</v>
      </c>
      <c r="C81" s="388" t="s">
        <v>744</v>
      </c>
      <c r="D81" s="388" t="s">
        <v>744</v>
      </c>
      <c r="E81" s="389">
        <v>11</v>
      </c>
      <c r="F81" s="389">
        <v>90</v>
      </c>
      <c r="G81" s="389">
        <v>141</v>
      </c>
      <c r="H81" s="389">
        <v>11</v>
      </c>
      <c r="I81" s="389">
        <v>240</v>
      </c>
      <c r="J81" s="390">
        <v>112</v>
      </c>
      <c r="K81" s="389">
        <v>4</v>
      </c>
      <c r="L81" s="389">
        <v>37</v>
      </c>
      <c r="M81" s="389">
        <v>19</v>
      </c>
      <c r="N81" s="389">
        <v>13</v>
      </c>
      <c r="O81" s="389">
        <v>10</v>
      </c>
      <c r="P81" s="389">
        <v>2.8</v>
      </c>
    </row>
    <row r="82" spans="1:16" ht="14.4">
      <c r="A82" s="388" t="s">
        <v>759</v>
      </c>
      <c r="B82" s="388">
        <v>30800</v>
      </c>
      <c r="C82" s="388" t="s">
        <v>745</v>
      </c>
      <c r="D82" s="388" t="s">
        <v>745</v>
      </c>
      <c r="E82" s="389">
        <v>11</v>
      </c>
      <c r="F82" s="389">
        <v>90</v>
      </c>
      <c r="G82" s="389">
        <v>141</v>
      </c>
      <c r="H82" s="389">
        <v>11</v>
      </c>
      <c r="I82" s="389">
        <v>240</v>
      </c>
      <c r="J82" s="390">
        <v>112</v>
      </c>
      <c r="K82" s="389">
        <v>4</v>
      </c>
      <c r="L82" s="389">
        <v>37</v>
      </c>
      <c r="M82" s="389">
        <v>19</v>
      </c>
      <c r="N82" s="389">
        <v>13</v>
      </c>
      <c r="O82" s="389">
        <v>10</v>
      </c>
      <c r="P82" s="389">
        <v>2.8</v>
      </c>
    </row>
    <row r="83" spans="1:16" ht="14.4">
      <c r="A83" s="388" t="s">
        <v>759</v>
      </c>
      <c r="B83" s="388">
        <v>30900</v>
      </c>
      <c r="C83" s="388" t="s">
        <v>746</v>
      </c>
      <c r="D83" s="388" t="s">
        <v>746</v>
      </c>
      <c r="E83" s="389">
        <v>11</v>
      </c>
      <c r="F83" s="389">
        <v>90</v>
      </c>
      <c r="G83" s="389">
        <v>141</v>
      </c>
      <c r="H83" s="389">
        <v>11</v>
      </c>
      <c r="I83" s="389">
        <v>240</v>
      </c>
      <c r="J83" s="390">
        <v>112</v>
      </c>
      <c r="K83" s="389">
        <v>4</v>
      </c>
      <c r="L83" s="389">
        <v>37</v>
      </c>
      <c r="M83" s="389">
        <v>19</v>
      </c>
      <c r="N83" s="389">
        <v>13</v>
      </c>
      <c r="O83" s="389">
        <v>10</v>
      </c>
      <c r="P83" s="389">
        <v>2.8</v>
      </c>
    </row>
    <row r="84" spans="1:16" ht="14.4">
      <c r="A84" s="388" t="s">
        <v>759</v>
      </c>
      <c r="B84" s="388">
        <v>30902</v>
      </c>
      <c r="C84" s="388" t="s">
        <v>746</v>
      </c>
      <c r="D84" s="388" t="s">
        <v>730</v>
      </c>
      <c r="E84" s="389">
        <v>11</v>
      </c>
      <c r="F84" s="389">
        <v>90</v>
      </c>
      <c r="G84" s="389">
        <v>141</v>
      </c>
      <c r="H84" s="389">
        <v>11</v>
      </c>
      <c r="I84" s="389">
        <v>240</v>
      </c>
      <c r="J84" s="390">
        <v>112</v>
      </c>
      <c r="K84" s="389">
        <v>4</v>
      </c>
      <c r="L84" s="389">
        <v>37</v>
      </c>
      <c r="M84" s="389">
        <v>19</v>
      </c>
      <c r="N84" s="389">
        <v>13</v>
      </c>
      <c r="O84" s="389">
        <v>10</v>
      </c>
      <c r="P84" s="389">
        <v>2.8</v>
      </c>
    </row>
    <row r="85" spans="1:16" ht="14.4">
      <c r="A85" s="388" t="s">
        <v>759</v>
      </c>
      <c r="B85" s="388">
        <v>30903</v>
      </c>
      <c r="C85" s="388" t="s">
        <v>746</v>
      </c>
      <c r="D85" s="388" t="s">
        <v>734</v>
      </c>
      <c r="E85" s="389">
        <v>11</v>
      </c>
      <c r="F85" s="389">
        <v>90</v>
      </c>
      <c r="G85" s="389">
        <v>141</v>
      </c>
      <c r="H85" s="389">
        <v>11</v>
      </c>
      <c r="I85" s="389">
        <v>240</v>
      </c>
      <c r="J85" s="390">
        <v>112</v>
      </c>
      <c r="K85" s="389">
        <v>4</v>
      </c>
      <c r="L85" s="389">
        <v>37</v>
      </c>
      <c r="M85" s="389">
        <v>19</v>
      </c>
      <c r="N85" s="389">
        <v>13</v>
      </c>
      <c r="O85" s="389">
        <v>10</v>
      </c>
      <c r="P85" s="389">
        <v>2.8</v>
      </c>
    </row>
    <row r="86" spans="1:16" ht="14.4">
      <c r="A86" s="388" t="s">
        <v>759</v>
      </c>
      <c r="B86" s="388">
        <v>31000</v>
      </c>
      <c r="C86" s="388" t="s">
        <v>758</v>
      </c>
      <c r="D86" s="388" t="s">
        <v>758</v>
      </c>
      <c r="E86" s="389">
        <v>11</v>
      </c>
      <c r="F86" s="389">
        <v>90</v>
      </c>
      <c r="G86" s="389">
        <v>141</v>
      </c>
      <c r="H86" s="389">
        <v>11</v>
      </c>
      <c r="I86" s="389">
        <v>240</v>
      </c>
      <c r="J86" s="390">
        <v>112</v>
      </c>
      <c r="K86" s="389">
        <v>4</v>
      </c>
      <c r="L86" s="389">
        <v>37</v>
      </c>
      <c r="M86" s="389">
        <v>19</v>
      </c>
      <c r="N86" s="389">
        <v>13</v>
      </c>
      <c r="O86" s="389">
        <v>10</v>
      </c>
      <c r="P86" s="389">
        <v>2.8</v>
      </c>
    </row>
    <row r="87" spans="1:16" ht="14.4">
      <c r="A87" s="388" t="s">
        <v>759</v>
      </c>
      <c r="B87" s="388">
        <v>31100</v>
      </c>
      <c r="C87" s="388" t="s">
        <v>747</v>
      </c>
      <c r="D87" s="388" t="s">
        <v>747</v>
      </c>
      <c r="E87" s="389">
        <v>11</v>
      </c>
      <c r="F87" s="389">
        <v>90</v>
      </c>
      <c r="G87" s="389">
        <v>141</v>
      </c>
      <c r="H87" s="389">
        <v>11</v>
      </c>
      <c r="I87" s="389">
        <v>240</v>
      </c>
      <c r="J87" s="390">
        <v>112</v>
      </c>
      <c r="K87" s="389">
        <v>4</v>
      </c>
      <c r="L87" s="389">
        <v>37</v>
      </c>
      <c r="M87" s="389">
        <v>19</v>
      </c>
      <c r="N87" s="389">
        <v>13</v>
      </c>
      <c r="O87" s="389">
        <v>10</v>
      </c>
      <c r="P87" s="389">
        <v>2.8</v>
      </c>
    </row>
    <row r="88" spans="1:16" ht="14.4">
      <c r="A88" s="388" t="s">
        <v>759</v>
      </c>
      <c r="B88" s="388">
        <v>31102</v>
      </c>
      <c r="C88" s="388" t="s">
        <v>747</v>
      </c>
      <c r="D88" s="388" t="s">
        <v>730</v>
      </c>
      <c r="E88" s="389">
        <v>11</v>
      </c>
      <c r="F88" s="389">
        <v>90</v>
      </c>
      <c r="G88" s="389">
        <v>141</v>
      </c>
      <c r="H88" s="389">
        <v>11</v>
      </c>
      <c r="I88" s="389">
        <v>240</v>
      </c>
      <c r="J88" s="390">
        <v>112</v>
      </c>
      <c r="K88" s="389">
        <v>4</v>
      </c>
      <c r="L88" s="389">
        <v>37</v>
      </c>
      <c r="M88" s="389">
        <v>19</v>
      </c>
      <c r="N88" s="389">
        <v>13</v>
      </c>
      <c r="O88" s="389">
        <v>10</v>
      </c>
      <c r="P88" s="389">
        <v>2.8</v>
      </c>
    </row>
    <row r="89" spans="1:16" ht="14.4">
      <c r="A89" s="388" t="s">
        <v>759</v>
      </c>
      <c r="B89" s="388">
        <v>31200</v>
      </c>
      <c r="C89" s="388" t="s">
        <v>748</v>
      </c>
      <c r="D89" s="388" t="s">
        <v>748</v>
      </c>
      <c r="E89" s="389">
        <v>11</v>
      </c>
      <c r="F89" s="389">
        <v>90</v>
      </c>
      <c r="G89" s="389">
        <v>141</v>
      </c>
      <c r="H89" s="389">
        <v>11</v>
      </c>
      <c r="I89" s="389">
        <v>240</v>
      </c>
      <c r="J89" s="390">
        <v>112</v>
      </c>
      <c r="K89" s="389">
        <v>4</v>
      </c>
      <c r="L89" s="389">
        <v>37</v>
      </c>
      <c r="M89" s="389">
        <v>19</v>
      </c>
      <c r="N89" s="389">
        <v>13</v>
      </c>
      <c r="O89" s="389">
        <v>10</v>
      </c>
      <c r="P89" s="389">
        <v>2.8</v>
      </c>
    </row>
    <row r="90" spans="1:16" ht="14.4">
      <c r="A90" s="388" t="s">
        <v>759</v>
      </c>
      <c r="B90" s="388">
        <v>31300</v>
      </c>
      <c r="C90" s="388" t="s">
        <v>749</v>
      </c>
      <c r="D90" s="388" t="s">
        <v>749</v>
      </c>
      <c r="E90" s="389">
        <v>11</v>
      </c>
      <c r="F90" s="389">
        <v>90</v>
      </c>
      <c r="G90" s="389">
        <v>141</v>
      </c>
      <c r="H90" s="389">
        <v>11</v>
      </c>
      <c r="I90" s="389">
        <v>240</v>
      </c>
      <c r="J90" s="390">
        <v>112</v>
      </c>
      <c r="K90" s="389">
        <v>4</v>
      </c>
      <c r="L90" s="389">
        <v>37</v>
      </c>
      <c r="M90" s="389">
        <v>19</v>
      </c>
      <c r="N90" s="389">
        <v>13</v>
      </c>
      <c r="O90" s="389">
        <v>10</v>
      </c>
      <c r="P90" s="389">
        <v>2.8</v>
      </c>
    </row>
    <row r="91" spans="1:16" ht="14.4">
      <c r="A91" s="388" t="s">
        <v>759</v>
      </c>
      <c r="B91" s="388">
        <v>31400</v>
      </c>
      <c r="C91" s="388" t="s">
        <v>750</v>
      </c>
      <c r="D91" s="388" t="s">
        <v>750</v>
      </c>
      <c r="E91" s="389">
        <v>11</v>
      </c>
      <c r="F91" s="389">
        <v>90</v>
      </c>
      <c r="G91" s="389">
        <v>141</v>
      </c>
      <c r="H91" s="389">
        <v>11</v>
      </c>
      <c r="I91" s="389">
        <v>240</v>
      </c>
      <c r="J91" s="390">
        <v>112</v>
      </c>
      <c r="K91" s="389">
        <v>4</v>
      </c>
      <c r="L91" s="389">
        <v>37</v>
      </c>
      <c r="M91" s="389">
        <v>19</v>
      </c>
      <c r="N91" s="389">
        <v>13</v>
      </c>
      <c r="O91" s="389">
        <v>10</v>
      </c>
      <c r="P91" s="389">
        <v>2.8</v>
      </c>
    </row>
    <row r="92" spans="1:16" ht="14.4">
      <c r="A92" s="388" t="s">
        <v>759</v>
      </c>
      <c r="B92" s="388">
        <v>31403</v>
      </c>
      <c r="C92" s="388" t="s">
        <v>750</v>
      </c>
      <c r="D92" s="388" t="s">
        <v>734</v>
      </c>
      <c r="E92" s="389">
        <v>11</v>
      </c>
      <c r="F92" s="389">
        <v>90</v>
      </c>
      <c r="G92" s="389">
        <v>141</v>
      </c>
      <c r="H92" s="389">
        <v>11</v>
      </c>
      <c r="I92" s="389">
        <v>240</v>
      </c>
      <c r="J92" s="390">
        <v>112</v>
      </c>
      <c r="K92" s="389">
        <v>4</v>
      </c>
      <c r="L92" s="389">
        <v>37</v>
      </c>
      <c r="M92" s="389">
        <v>19</v>
      </c>
      <c r="N92" s="389">
        <v>13</v>
      </c>
      <c r="O92" s="389">
        <v>10</v>
      </c>
      <c r="P92" s="389">
        <v>2.8</v>
      </c>
    </row>
    <row r="93" spans="1:16" ht="14.4">
      <c r="A93" s="388" t="s">
        <v>759</v>
      </c>
      <c r="B93" s="388">
        <v>32000</v>
      </c>
      <c r="C93" s="388" t="s">
        <v>728</v>
      </c>
      <c r="D93" s="388" t="s">
        <v>728</v>
      </c>
      <c r="E93" s="389">
        <v>11</v>
      </c>
      <c r="F93" s="389">
        <v>90</v>
      </c>
      <c r="G93" s="389">
        <v>141</v>
      </c>
      <c r="H93" s="389">
        <v>11</v>
      </c>
      <c r="I93" s="389">
        <v>240</v>
      </c>
      <c r="J93" s="390">
        <v>112</v>
      </c>
      <c r="K93" s="389">
        <v>4</v>
      </c>
      <c r="L93" s="389">
        <v>37</v>
      </c>
      <c r="M93" s="389">
        <v>19</v>
      </c>
      <c r="N93" s="389">
        <v>13</v>
      </c>
      <c r="O93" s="389">
        <v>10</v>
      </c>
      <c r="P93" s="389">
        <v>2.8</v>
      </c>
    </row>
    <row r="94" spans="1:16" ht="14.4">
      <c r="A94" s="388" t="s">
        <v>759</v>
      </c>
      <c r="B94" s="388">
        <v>31103</v>
      </c>
      <c r="C94" s="388" t="s">
        <v>747</v>
      </c>
      <c r="D94" s="388" t="s">
        <v>734</v>
      </c>
      <c r="E94" s="389">
        <v>11</v>
      </c>
      <c r="F94" s="389">
        <v>90</v>
      </c>
      <c r="G94" s="389">
        <v>141</v>
      </c>
      <c r="H94" s="389">
        <v>11</v>
      </c>
      <c r="I94" s="389">
        <v>240</v>
      </c>
      <c r="J94" s="390">
        <v>112</v>
      </c>
      <c r="K94" s="389">
        <v>4</v>
      </c>
      <c r="L94" s="389">
        <v>37</v>
      </c>
      <c r="M94" s="389">
        <v>19</v>
      </c>
      <c r="N94" s="389">
        <v>13</v>
      </c>
      <c r="O94" s="389">
        <v>10</v>
      </c>
      <c r="P94" s="389">
        <v>2.8</v>
      </c>
    </row>
    <row r="95" spans="1:16" ht="14.4">
      <c r="A95" s="388" t="s">
        <v>761</v>
      </c>
      <c r="B95" s="388">
        <v>10101</v>
      </c>
      <c r="C95" s="388" t="s">
        <v>732</v>
      </c>
      <c r="D95" s="388" t="s">
        <v>733</v>
      </c>
      <c r="E95" s="389">
        <v>8.3000000000000007</v>
      </c>
      <c r="F95" s="389">
        <v>75</v>
      </c>
      <c r="G95" s="389">
        <v>0.56000000000000005</v>
      </c>
      <c r="H95" s="389">
        <v>0.34</v>
      </c>
      <c r="I95" s="389">
        <v>3.9</v>
      </c>
      <c r="J95" s="390" t="s">
        <v>762</v>
      </c>
      <c r="K95" s="389">
        <v>1.2</v>
      </c>
      <c r="L95" s="389">
        <v>0.28999999999999998</v>
      </c>
      <c r="M95" s="389">
        <v>0.28999999999999998</v>
      </c>
      <c r="N95" s="389">
        <v>0.28999999999999998</v>
      </c>
      <c r="O95" s="389">
        <v>0.28999999999999998</v>
      </c>
      <c r="P95" s="389">
        <v>1.0200000000000001E-2</v>
      </c>
    </row>
    <row r="96" spans="1:16" ht="14.4">
      <c r="A96" s="388" t="s">
        <v>761</v>
      </c>
      <c r="B96" s="388">
        <v>10102</v>
      </c>
      <c r="C96" s="388" t="s">
        <v>732</v>
      </c>
      <c r="D96" s="388" t="s">
        <v>730</v>
      </c>
      <c r="E96" s="389">
        <v>8.3000000000000007</v>
      </c>
      <c r="F96" s="389">
        <v>75</v>
      </c>
      <c r="G96" s="389">
        <v>0.56000000000000005</v>
      </c>
      <c r="H96" s="389">
        <v>0.34</v>
      </c>
      <c r="I96" s="389">
        <v>3.9</v>
      </c>
      <c r="J96" s="390" t="s">
        <v>762</v>
      </c>
      <c r="K96" s="389">
        <v>1.2</v>
      </c>
      <c r="L96" s="389">
        <v>0.28999999999999998</v>
      </c>
      <c r="M96" s="389">
        <v>0.28999999999999998</v>
      </c>
      <c r="N96" s="389">
        <v>0.28999999999999998</v>
      </c>
      <c r="O96" s="389">
        <v>0.28999999999999998</v>
      </c>
      <c r="P96" s="389">
        <v>1.0200000000000001E-2</v>
      </c>
    </row>
    <row r="97" spans="1:16" ht="14.4">
      <c r="A97" s="388" t="s">
        <v>761</v>
      </c>
      <c r="B97" s="388">
        <v>10103</v>
      </c>
      <c r="C97" s="388" t="s">
        <v>732</v>
      </c>
      <c r="D97" s="388" t="s">
        <v>734</v>
      </c>
      <c r="E97" s="389">
        <v>8.3000000000000007</v>
      </c>
      <c r="F97" s="389">
        <v>75</v>
      </c>
      <c r="G97" s="389">
        <v>0.56000000000000005</v>
      </c>
      <c r="H97" s="389">
        <v>0.34</v>
      </c>
      <c r="I97" s="389">
        <v>3.9</v>
      </c>
      <c r="J97" s="390" t="s">
        <v>762</v>
      </c>
      <c r="K97" s="389">
        <v>1.2</v>
      </c>
      <c r="L97" s="389">
        <v>0.28999999999999998</v>
      </c>
      <c r="M97" s="389">
        <v>0.28999999999999998</v>
      </c>
      <c r="N97" s="389">
        <v>0.28999999999999998</v>
      </c>
      <c r="O97" s="389">
        <v>0.28999999999999998</v>
      </c>
      <c r="P97" s="389">
        <v>1.0200000000000001E-2</v>
      </c>
    </row>
    <row r="98" spans="1:16" ht="14.4">
      <c r="A98" s="388" t="s">
        <v>761</v>
      </c>
      <c r="B98" s="388">
        <v>10104</v>
      </c>
      <c r="C98" s="388" t="s">
        <v>732</v>
      </c>
      <c r="D98" s="388" t="s">
        <v>735</v>
      </c>
      <c r="E98" s="389">
        <v>8.3000000000000007</v>
      </c>
      <c r="F98" s="389">
        <v>75</v>
      </c>
      <c r="G98" s="389">
        <v>0.56000000000000005</v>
      </c>
      <c r="H98" s="389">
        <v>0.34</v>
      </c>
      <c r="I98" s="389">
        <v>3.9</v>
      </c>
      <c r="J98" s="390" t="s">
        <v>762</v>
      </c>
      <c r="K98" s="389">
        <v>1.2</v>
      </c>
      <c r="L98" s="389">
        <v>0.28999999999999998</v>
      </c>
      <c r="M98" s="389">
        <v>0.28999999999999998</v>
      </c>
      <c r="N98" s="389">
        <v>0.28999999999999998</v>
      </c>
      <c r="O98" s="389">
        <v>0.28999999999999998</v>
      </c>
      <c r="P98" s="389">
        <v>1.0200000000000001E-2</v>
      </c>
    </row>
    <row r="99" spans="1:16" ht="14.4">
      <c r="A99" s="388" t="s">
        <v>761</v>
      </c>
      <c r="B99" s="388">
        <v>10203</v>
      </c>
      <c r="C99" s="388" t="s">
        <v>736</v>
      </c>
      <c r="D99" s="388" t="s">
        <v>734</v>
      </c>
      <c r="E99" s="389">
        <v>14</v>
      </c>
      <c r="F99" s="389">
        <v>164</v>
      </c>
      <c r="G99" s="389">
        <v>0.56000000000000005</v>
      </c>
      <c r="H99" s="389">
        <v>0.34</v>
      </c>
      <c r="I99" s="389">
        <v>10</v>
      </c>
      <c r="J99" s="390" t="s">
        <v>762</v>
      </c>
      <c r="K99" s="389">
        <v>1.2</v>
      </c>
      <c r="L99" s="389">
        <v>0.28999999999999998</v>
      </c>
      <c r="M99" s="389">
        <v>4.2</v>
      </c>
      <c r="N99" s="389">
        <v>3.2</v>
      </c>
      <c r="O99" s="389">
        <v>2.1</v>
      </c>
      <c r="P99" s="389">
        <v>7.3499999999999996E-2</v>
      </c>
    </row>
    <row r="100" spans="1:16" ht="14.4">
      <c r="A100" s="388" t="s">
        <v>761</v>
      </c>
      <c r="B100" s="388">
        <v>20100</v>
      </c>
      <c r="C100" s="388" t="s">
        <v>756</v>
      </c>
      <c r="D100" s="388" t="s">
        <v>757</v>
      </c>
      <c r="E100" s="389">
        <v>14</v>
      </c>
      <c r="F100" s="389">
        <v>164</v>
      </c>
      <c r="G100" s="389">
        <v>0.56000000000000005</v>
      </c>
      <c r="H100" s="389">
        <v>30</v>
      </c>
      <c r="I100" s="389">
        <v>10</v>
      </c>
      <c r="J100" s="390" t="s">
        <v>762</v>
      </c>
      <c r="K100" s="389">
        <v>4</v>
      </c>
      <c r="L100" s="389" t="s">
        <v>729</v>
      </c>
      <c r="M100" s="389">
        <v>4.2</v>
      </c>
      <c r="N100" s="389">
        <v>3.2</v>
      </c>
      <c r="O100" s="389">
        <v>2.1</v>
      </c>
      <c r="P100" s="389">
        <v>7.3499999999999996E-2</v>
      </c>
    </row>
    <row r="101" spans="1:16" ht="14.4">
      <c r="A101" s="388" t="s">
        <v>761</v>
      </c>
      <c r="B101" s="388">
        <v>20103</v>
      </c>
      <c r="C101" s="388" t="s">
        <v>756</v>
      </c>
      <c r="D101" s="388" t="s">
        <v>734</v>
      </c>
      <c r="E101" s="389">
        <v>14</v>
      </c>
      <c r="F101" s="389">
        <v>164</v>
      </c>
      <c r="G101" s="389">
        <v>0.56000000000000005</v>
      </c>
      <c r="H101" s="389">
        <v>30</v>
      </c>
      <c r="I101" s="389">
        <v>10</v>
      </c>
      <c r="J101" s="390" t="s">
        <v>762</v>
      </c>
      <c r="K101" s="389">
        <v>4</v>
      </c>
      <c r="L101" s="389" t="s">
        <v>729</v>
      </c>
      <c r="M101" s="389">
        <v>4.2</v>
      </c>
      <c r="N101" s="389">
        <v>3.2</v>
      </c>
      <c r="O101" s="389">
        <v>2.1</v>
      </c>
      <c r="P101" s="389">
        <v>7.3499999999999996E-2</v>
      </c>
    </row>
    <row r="102" spans="1:16" ht="14.4">
      <c r="A102" s="388" t="s">
        <v>761</v>
      </c>
      <c r="B102" s="388">
        <v>30400</v>
      </c>
      <c r="C102" s="388" t="s">
        <v>741</v>
      </c>
      <c r="D102" s="388" t="s">
        <v>741</v>
      </c>
      <c r="E102" s="389">
        <v>14</v>
      </c>
      <c r="F102" s="389">
        <v>164</v>
      </c>
      <c r="G102" s="389">
        <v>0.56000000000000005</v>
      </c>
      <c r="H102" s="389">
        <v>30</v>
      </c>
      <c r="I102" s="389">
        <v>10</v>
      </c>
      <c r="J102" s="390" t="s">
        <v>762</v>
      </c>
      <c r="K102" s="389">
        <v>4</v>
      </c>
      <c r="L102" s="389" t="s">
        <v>729</v>
      </c>
      <c r="M102" s="389">
        <v>4.2</v>
      </c>
      <c r="N102" s="389">
        <v>3.2</v>
      </c>
      <c r="O102" s="389">
        <v>2.1</v>
      </c>
      <c r="P102" s="389">
        <v>7.3499999999999996E-2</v>
      </c>
    </row>
    <row r="103" spans="1:16" ht="14.4">
      <c r="A103" s="388" t="s">
        <v>761</v>
      </c>
      <c r="B103" s="388">
        <v>30600</v>
      </c>
      <c r="C103" s="388" t="s">
        <v>743</v>
      </c>
      <c r="D103" s="388" t="s">
        <v>743</v>
      </c>
      <c r="E103" s="389">
        <v>14</v>
      </c>
      <c r="F103" s="389">
        <v>164</v>
      </c>
      <c r="G103" s="389">
        <v>0.56000000000000005</v>
      </c>
      <c r="H103" s="389">
        <v>30</v>
      </c>
      <c r="I103" s="389">
        <v>10</v>
      </c>
      <c r="J103" s="390" t="s">
        <v>762</v>
      </c>
      <c r="K103" s="389">
        <v>4</v>
      </c>
      <c r="L103" s="389" t="s">
        <v>729</v>
      </c>
      <c r="M103" s="389">
        <v>4.2</v>
      </c>
      <c r="N103" s="389">
        <v>3.2</v>
      </c>
      <c r="O103" s="389">
        <v>2.1</v>
      </c>
      <c r="P103" s="389">
        <v>7.3499999999999996E-2</v>
      </c>
    </row>
    <row r="104" spans="1:16" ht="14.4">
      <c r="A104" s="388" t="s">
        <v>761</v>
      </c>
      <c r="B104" s="388">
        <v>30700</v>
      </c>
      <c r="C104" s="388" t="s">
        <v>744</v>
      </c>
      <c r="D104" s="388" t="s">
        <v>744</v>
      </c>
      <c r="E104" s="389">
        <v>14</v>
      </c>
      <c r="F104" s="389">
        <v>164</v>
      </c>
      <c r="G104" s="389">
        <v>0.56000000000000005</v>
      </c>
      <c r="H104" s="389">
        <v>30</v>
      </c>
      <c r="I104" s="389">
        <v>10</v>
      </c>
      <c r="J104" s="390" t="s">
        <v>762</v>
      </c>
      <c r="K104" s="389">
        <v>4</v>
      </c>
      <c r="L104" s="389" t="s">
        <v>729</v>
      </c>
      <c r="M104" s="389">
        <v>4.2</v>
      </c>
      <c r="N104" s="389">
        <v>3.2</v>
      </c>
      <c r="O104" s="389">
        <v>2.1</v>
      </c>
      <c r="P104" s="389">
        <v>7.3499999999999996E-2</v>
      </c>
    </row>
    <row r="105" spans="1:16" ht="14.4">
      <c r="A105" s="388" t="s">
        <v>761</v>
      </c>
      <c r="B105" s="388">
        <v>30800</v>
      </c>
      <c r="C105" s="388" t="s">
        <v>745</v>
      </c>
      <c r="D105" s="388" t="s">
        <v>745</v>
      </c>
      <c r="E105" s="389">
        <v>14</v>
      </c>
      <c r="F105" s="389">
        <v>164</v>
      </c>
      <c r="G105" s="389">
        <v>0.56000000000000005</v>
      </c>
      <c r="H105" s="389">
        <v>30</v>
      </c>
      <c r="I105" s="389">
        <v>10</v>
      </c>
      <c r="J105" s="390" t="s">
        <v>762</v>
      </c>
      <c r="K105" s="389">
        <v>4</v>
      </c>
      <c r="L105" s="389" t="s">
        <v>729</v>
      </c>
      <c r="M105" s="389">
        <v>4.2</v>
      </c>
      <c r="N105" s="389">
        <v>3.2</v>
      </c>
      <c r="O105" s="389">
        <v>2.1</v>
      </c>
      <c r="P105" s="389">
        <v>7.3499999999999996E-2</v>
      </c>
    </row>
    <row r="106" spans="1:16" ht="14.4">
      <c r="A106" s="388" t="s">
        <v>761</v>
      </c>
      <c r="B106" s="388">
        <v>30900</v>
      </c>
      <c r="C106" s="388" t="s">
        <v>746</v>
      </c>
      <c r="D106" s="388" t="s">
        <v>746</v>
      </c>
      <c r="E106" s="389">
        <v>14</v>
      </c>
      <c r="F106" s="389">
        <v>164</v>
      </c>
      <c r="G106" s="389">
        <v>0.56000000000000005</v>
      </c>
      <c r="H106" s="389">
        <v>30</v>
      </c>
      <c r="I106" s="389">
        <v>10</v>
      </c>
      <c r="J106" s="390" t="s">
        <v>762</v>
      </c>
      <c r="K106" s="389">
        <v>4</v>
      </c>
      <c r="L106" s="389" t="s">
        <v>729</v>
      </c>
      <c r="M106" s="389">
        <v>4.2</v>
      </c>
      <c r="N106" s="389">
        <v>3.2</v>
      </c>
      <c r="O106" s="389">
        <v>2.1</v>
      </c>
      <c r="P106" s="389">
        <v>7.3499999999999996E-2</v>
      </c>
    </row>
    <row r="107" spans="1:16" ht="14.4">
      <c r="A107" s="388" t="s">
        <v>761</v>
      </c>
      <c r="B107" s="388">
        <v>30902</v>
      </c>
      <c r="C107" s="388" t="s">
        <v>746</v>
      </c>
      <c r="D107" s="388" t="s">
        <v>730</v>
      </c>
      <c r="E107" s="389">
        <v>14</v>
      </c>
      <c r="F107" s="389">
        <v>164</v>
      </c>
      <c r="G107" s="389">
        <v>0.56000000000000005</v>
      </c>
      <c r="H107" s="389">
        <v>30</v>
      </c>
      <c r="I107" s="389">
        <v>10</v>
      </c>
      <c r="J107" s="390" t="s">
        <v>762</v>
      </c>
      <c r="K107" s="389">
        <v>4</v>
      </c>
      <c r="L107" s="389" t="s">
        <v>729</v>
      </c>
      <c r="M107" s="389">
        <v>4.2</v>
      </c>
      <c r="N107" s="389">
        <v>3.2</v>
      </c>
      <c r="O107" s="389">
        <v>2.1</v>
      </c>
      <c r="P107" s="389">
        <v>7.3499999999999996E-2</v>
      </c>
    </row>
    <row r="108" spans="1:16" ht="14.4">
      <c r="A108" s="388" t="s">
        <v>761</v>
      </c>
      <c r="B108" s="388">
        <v>31000</v>
      </c>
      <c r="C108" s="388" t="s">
        <v>758</v>
      </c>
      <c r="D108" s="388" t="s">
        <v>758</v>
      </c>
      <c r="E108" s="389">
        <v>14</v>
      </c>
      <c r="F108" s="389">
        <v>164</v>
      </c>
      <c r="G108" s="389">
        <v>0.56000000000000005</v>
      </c>
      <c r="H108" s="389">
        <v>30</v>
      </c>
      <c r="I108" s="389">
        <v>10</v>
      </c>
      <c r="J108" s="390" t="s">
        <v>762</v>
      </c>
      <c r="K108" s="389">
        <v>4</v>
      </c>
      <c r="L108" s="389" t="s">
        <v>729</v>
      </c>
      <c r="M108" s="389">
        <v>4.2</v>
      </c>
      <c r="N108" s="389">
        <v>3.2</v>
      </c>
      <c r="O108" s="389">
        <v>2.1</v>
      </c>
      <c r="P108" s="389">
        <v>7.3499999999999996E-2</v>
      </c>
    </row>
    <row r="109" spans="1:16" ht="14.4">
      <c r="A109" s="388" t="s">
        <v>761</v>
      </c>
      <c r="B109" s="388">
        <v>31100</v>
      </c>
      <c r="C109" s="388" t="s">
        <v>747</v>
      </c>
      <c r="D109" s="388" t="s">
        <v>747</v>
      </c>
      <c r="E109" s="389">
        <v>14</v>
      </c>
      <c r="F109" s="389">
        <v>164</v>
      </c>
      <c r="G109" s="389">
        <v>0.56000000000000005</v>
      </c>
      <c r="H109" s="389">
        <v>30</v>
      </c>
      <c r="I109" s="389">
        <v>10</v>
      </c>
      <c r="J109" s="390" t="s">
        <v>762</v>
      </c>
      <c r="K109" s="389">
        <v>4</v>
      </c>
      <c r="L109" s="389" t="s">
        <v>729</v>
      </c>
      <c r="M109" s="389">
        <v>4.2</v>
      </c>
      <c r="N109" s="389">
        <v>3.2</v>
      </c>
      <c r="O109" s="389">
        <v>2.1</v>
      </c>
      <c r="P109" s="389">
        <v>7.3499999999999996E-2</v>
      </c>
    </row>
    <row r="110" spans="1:16" ht="14.4">
      <c r="A110" s="388" t="s">
        <v>761</v>
      </c>
      <c r="B110" s="388">
        <v>31200</v>
      </c>
      <c r="C110" s="388" t="s">
        <v>748</v>
      </c>
      <c r="D110" s="388" t="s">
        <v>748</v>
      </c>
      <c r="E110" s="389">
        <v>14</v>
      </c>
      <c r="F110" s="389">
        <v>164</v>
      </c>
      <c r="G110" s="389">
        <v>0.56000000000000005</v>
      </c>
      <c r="H110" s="389">
        <v>30</v>
      </c>
      <c r="I110" s="389">
        <v>10</v>
      </c>
      <c r="J110" s="390" t="s">
        <v>762</v>
      </c>
      <c r="K110" s="389">
        <v>4</v>
      </c>
      <c r="L110" s="389" t="s">
        <v>729</v>
      </c>
      <c r="M110" s="389">
        <v>4.2</v>
      </c>
      <c r="N110" s="389">
        <v>3.2</v>
      </c>
      <c r="O110" s="389">
        <v>2.1</v>
      </c>
      <c r="P110" s="389">
        <v>7.3499999999999996E-2</v>
      </c>
    </row>
    <row r="111" spans="1:16" ht="14.4">
      <c r="A111" s="388" t="s">
        <v>761</v>
      </c>
      <c r="B111" s="388">
        <v>31300</v>
      </c>
      <c r="C111" s="388" t="s">
        <v>749</v>
      </c>
      <c r="D111" s="388" t="s">
        <v>749</v>
      </c>
      <c r="E111" s="389">
        <v>14</v>
      </c>
      <c r="F111" s="389">
        <v>164</v>
      </c>
      <c r="G111" s="389">
        <v>0.56000000000000005</v>
      </c>
      <c r="H111" s="389">
        <v>30</v>
      </c>
      <c r="I111" s="389">
        <v>10</v>
      </c>
      <c r="J111" s="390" t="s">
        <v>762</v>
      </c>
      <c r="K111" s="389">
        <v>4</v>
      </c>
      <c r="L111" s="389" t="s">
        <v>729</v>
      </c>
      <c r="M111" s="389">
        <v>4.2</v>
      </c>
      <c r="N111" s="389">
        <v>3.2</v>
      </c>
      <c r="O111" s="389">
        <v>2.1</v>
      </c>
      <c r="P111" s="389">
        <v>7.3499999999999996E-2</v>
      </c>
    </row>
    <row r="112" spans="1:16" ht="14.4">
      <c r="A112" s="388" t="s">
        <v>761</v>
      </c>
      <c r="B112" s="388">
        <v>31400</v>
      </c>
      <c r="C112" s="388" t="s">
        <v>750</v>
      </c>
      <c r="D112" s="388" t="s">
        <v>750</v>
      </c>
      <c r="E112" s="389">
        <v>14</v>
      </c>
      <c r="F112" s="389">
        <v>164</v>
      </c>
      <c r="G112" s="389">
        <v>0.56000000000000005</v>
      </c>
      <c r="H112" s="389">
        <v>30</v>
      </c>
      <c r="I112" s="389">
        <v>10</v>
      </c>
      <c r="J112" s="390" t="s">
        <v>762</v>
      </c>
      <c r="K112" s="389">
        <v>4</v>
      </c>
      <c r="L112" s="389" t="s">
        <v>729</v>
      </c>
      <c r="M112" s="389">
        <v>4.2</v>
      </c>
      <c r="N112" s="389">
        <v>3.2</v>
      </c>
      <c r="O112" s="389">
        <v>2.1</v>
      </c>
      <c r="P112" s="389">
        <v>7.3499999999999996E-2</v>
      </c>
    </row>
    <row r="113" spans="1:16" ht="14.4">
      <c r="A113" s="388" t="s">
        <v>761</v>
      </c>
      <c r="B113" s="388">
        <v>31600</v>
      </c>
      <c r="C113" s="388" t="s">
        <v>751</v>
      </c>
      <c r="D113" s="388" t="s">
        <v>751</v>
      </c>
      <c r="E113" s="389">
        <v>14</v>
      </c>
      <c r="F113" s="389">
        <v>164</v>
      </c>
      <c r="G113" s="389">
        <v>0.56000000000000005</v>
      </c>
      <c r="H113" s="389">
        <v>30</v>
      </c>
      <c r="I113" s="389">
        <v>10</v>
      </c>
      <c r="J113" s="390" t="s">
        <v>762</v>
      </c>
      <c r="K113" s="389">
        <v>4</v>
      </c>
      <c r="L113" s="389" t="s">
        <v>729</v>
      </c>
      <c r="M113" s="389">
        <v>4.2</v>
      </c>
      <c r="N113" s="389">
        <v>3.2</v>
      </c>
      <c r="O113" s="389">
        <v>2.1</v>
      </c>
      <c r="P113" s="389">
        <v>7.3499999999999996E-2</v>
      </c>
    </row>
    <row r="114" spans="1:16" ht="14.4">
      <c r="A114" s="388" t="s">
        <v>761</v>
      </c>
      <c r="B114" s="388">
        <v>32000</v>
      </c>
      <c r="C114" s="388" t="s">
        <v>728</v>
      </c>
      <c r="D114" s="388" t="s">
        <v>728</v>
      </c>
      <c r="E114" s="389">
        <v>14</v>
      </c>
      <c r="F114" s="389">
        <v>164</v>
      </c>
      <c r="G114" s="389">
        <v>0.56000000000000005</v>
      </c>
      <c r="H114" s="389">
        <v>30</v>
      </c>
      <c r="I114" s="389">
        <v>10</v>
      </c>
      <c r="J114" s="390" t="s">
        <v>762</v>
      </c>
      <c r="K114" s="389">
        <v>4</v>
      </c>
      <c r="L114" s="389" t="s">
        <v>729</v>
      </c>
      <c r="M114" s="389">
        <v>4.2</v>
      </c>
      <c r="N114" s="389">
        <v>3.2</v>
      </c>
      <c r="O114" s="389">
        <v>2.1</v>
      </c>
      <c r="P114" s="389">
        <v>7.3499999999999996E-2</v>
      </c>
    </row>
    <row r="115" spans="1:16" ht="14.4">
      <c r="A115" s="388" t="s">
        <v>763</v>
      </c>
      <c r="B115" s="388">
        <v>31600</v>
      </c>
      <c r="C115" s="388" t="s">
        <v>751</v>
      </c>
      <c r="D115" s="388" t="s">
        <v>751</v>
      </c>
      <c r="E115" s="389">
        <v>67</v>
      </c>
      <c r="F115" s="389">
        <v>195</v>
      </c>
      <c r="G115" s="389">
        <v>0.56000000000000005</v>
      </c>
      <c r="H115" s="389">
        <v>30</v>
      </c>
      <c r="I115" s="389">
        <v>10</v>
      </c>
      <c r="J115" s="390" t="s">
        <v>762</v>
      </c>
      <c r="K115" s="389">
        <v>4</v>
      </c>
      <c r="L115" s="389" t="s">
        <v>729</v>
      </c>
      <c r="M115" s="389">
        <v>4.2</v>
      </c>
      <c r="N115" s="389">
        <v>3.2</v>
      </c>
      <c r="O115" s="389">
        <v>2.1</v>
      </c>
      <c r="P115" s="389">
        <v>7.3499999999999996E-2</v>
      </c>
    </row>
    <row r="116" spans="1:16" ht="14.4">
      <c r="A116" s="388" t="s">
        <v>764</v>
      </c>
      <c r="B116" s="388">
        <v>10101</v>
      </c>
      <c r="C116" s="388" t="s">
        <v>732</v>
      </c>
      <c r="D116" s="388" t="s">
        <v>733</v>
      </c>
      <c r="E116" s="389">
        <v>49</v>
      </c>
      <c r="F116" s="389">
        <v>125</v>
      </c>
      <c r="G116" s="389">
        <v>0.78</v>
      </c>
      <c r="H116" s="389">
        <v>0.47</v>
      </c>
      <c r="I116" s="389">
        <v>67</v>
      </c>
      <c r="J116" s="390">
        <v>100</v>
      </c>
      <c r="K116" s="389">
        <v>1.1000000000000001</v>
      </c>
      <c r="L116" s="389" t="s">
        <v>729</v>
      </c>
      <c r="M116" s="389">
        <v>2.2999999999999998</v>
      </c>
      <c r="N116" s="389">
        <v>1.71</v>
      </c>
      <c r="O116" s="389">
        <v>1.1100000000000001</v>
      </c>
      <c r="P116" s="389">
        <v>3.6630000000000003E-2</v>
      </c>
    </row>
    <row r="117" spans="1:16" ht="14.4">
      <c r="A117" s="388" t="s">
        <v>764</v>
      </c>
      <c r="B117" s="388">
        <v>10102</v>
      </c>
      <c r="C117" s="388" t="s">
        <v>732</v>
      </c>
      <c r="D117" s="388" t="s">
        <v>730</v>
      </c>
      <c r="E117" s="389">
        <v>49</v>
      </c>
      <c r="F117" s="389">
        <v>125</v>
      </c>
      <c r="G117" s="389">
        <v>0.78</v>
      </c>
      <c r="H117" s="389">
        <v>0.47</v>
      </c>
      <c r="I117" s="389">
        <v>67</v>
      </c>
      <c r="J117" s="390">
        <v>100</v>
      </c>
      <c r="K117" s="389">
        <v>1.1000000000000001</v>
      </c>
      <c r="L117" s="389" t="s">
        <v>729</v>
      </c>
      <c r="M117" s="389">
        <v>2.2999999999999998</v>
      </c>
      <c r="N117" s="389">
        <v>1.71</v>
      </c>
      <c r="O117" s="389">
        <v>1.1100000000000001</v>
      </c>
      <c r="P117" s="389">
        <v>3.6630000000000003E-2</v>
      </c>
    </row>
    <row r="118" spans="1:16" ht="14.4">
      <c r="A118" s="388" t="s">
        <v>764</v>
      </c>
      <c r="B118" s="388">
        <v>10103</v>
      </c>
      <c r="C118" s="388" t="s">
        <v>732</v>
      </c>
      <c r="D118" s="388" t="s">
        <v>734</v>
      </c>
      <c r="E118" s="389">
        <v>49</v>
      </c>
      <c r="F118" s="389">
        <v>125</v>
      </c>
      <c r="G118" s="389">
        <v>0.78</v>
      </c>
      <c r="H118" s="389">
        <v>0.47</v>
      </c>
      <c r="I118" s="389">
        <v>67</v>
      </c>
      <c r="J118" s="390">
        <v>100</v>
      </c>
      <c r="K118" s="389">
        <v>1.1000000000000001</v>
      </c>
      <c r="L118" s="389" t="s">
        <v>729</v>
      </c>
      <c r="M118" s="389">
        <v>2.2999999999999998</v>
      </c>
      <c r="N118" s="389">
        <v>1.71</v>
      </c>
      <c r="O118" s="389">
        <v>1.1100000000000001</v>
      </c>
      <c r="P118" s="389">
        <v>3.6630000000000003E-2</v>
      </c>
    </row>
    <row r="119" spans="1:16" ht="14.4">
      <c r="A119" s="388" t="s">
        <v>764</v>
      </c>
      <c r="B119" s="388">
        <v>10104</v>
      </c>
      <c r="C119" s="388" t="s">
        <v>732</v>
      </c>
      <c r="D119" s="388" t="s">
        <v>735</v>
      </c>
      <c r="E119" s="389">
        <v>49</v>
      </c>
      <c r="F119" s="389">
        <v>125</v>
      </c>
      <c r="G119" s="389">
        <v>0.78</v>
      </c>
      <c r="H119" s="389">
        <v>0.47</v>
      </c>
      <c r="I119" s="389">
        <v>67</v>
      </c>
      <c r="J119" s="390">
        <v>100</v>
      </c>
      <c r="K119" s="389">
        <v>1.1000000000000001</v>
      </c>
      <c r="L119" s="389" t="s">
        <v>729</v>
      </c>
      <c r="M119" s="389">
        <v>2.2999999999999998</v>
      </c>
      <c r="N119" s="389">
        <v>1.71</v>
      </c>
      <c r="O119" s="389">
        <v>1.1100000000000001</v>
      </c>
      <c r="P119" s="389">
        <v>3.6630000000000003E-2</v>
      </c>
    </row>
    <row r="120" spans="1:16" ht="14.4">
      <c r="A120" s="388" t="s">
        <v>764</v>
      </c>
      <c r="B120" s="388">
        <v>10202</v>
      </c>
      <c r="C120" s="388" t="s">
        <v>736</v>
      </c>
      <c r="D120" s="388" t="s">
        <v>730</v>
      </c>
      <c r="E120" s="389">
        <v>115</v>
      </c>
      <c r="F120" s="389">
        <v>90</v>
      </c>
      <c r="G120" s="389">
        <v>7.3</v>
      </c>
      <c r="H120" s="389">
        <v>30</v>
      </c>
      <c r="I120" s="389">
        <v>325</v>
      </c>
      <c r="J120" s="390">
        <v>100</v>
      </c>
      <c r="K120" s="389">
        <v>4</v>
      </c>
      <c r="L120" s="389" t="s">
        <v>729</v>
      </c>
      <c r="M120" s="389">
        <v>21</v>
      </c>
      <c r="N120" s="389">
        <v>15</v>
      </c>
      <c r="O120" s="389">
        <v>12</v>
      </c>
      <c r="P120" s="389">
        <v>0.39600000000000002</v>
      </c>
    </row>
    <row r="121" spans="1:16" ht="14.4">
      <c r="A121" s="388" t="s">
        <v>764</v>
      </c>
      <c r="B121" s="388">
        <v>10203</v>
      </c>
      <c r="C121" s="388" t="s">
        <v>736</v>
      </c>
      <c r="D121" s="388" t="s">
        <v>734</v>
      </c>
      <c r="E121" s="389">
        <v>115</v>
      </c>
      <c r="F121" s="389">
        <v>90</v>
      </c>
      <c r="G121" s="389">
        <v>7.3</v>
      </c>
      <c r="H121" s="389">
        <v>30</v>
      </c>
      <c r="I121" s="389">
        <v>325</v>
      </c>
      <c r="J121" s="390">
        <v>100</v>
      </c>
      <c r="K121" s="389">
        <v>4</v>
      </c>
      <c r="L121" s="389" t="s">
        <v>729</v>
      </c>
      <c r="M121" s="389">
        <v>21</v>
      </c>
      <c r="N121" s="389">
        <v>15</v>
      </c>
      <c r="O121" s="389">
        <v>12</v>
      </c>
      <c r="P121" s="389">
        <v>0.39600000000000002</v>
      </c>
    </row>
    <row r="122" spans="1:16" ht="14.4">
      <c r="A122" s="388" t="s">
        <v>764</v>
      </c>
      <c r="B122" s="388">
        <v>20200</v>
      </c>
      <c r="C122" s="388" t="s">
        <v>737</v>
      </c>
      <c r="D122" s="388" t="s">
        <v>737</v>
      </c>
      <c r="E122" s="389">
        <v>115</v>
      </c>
      <c r="F122" s="389">
        <v>154</v>
      </c>
      <c r="G122" s="389">
        <v>600</v>
      </c>
      <c r="H122" s="389">
        <v>300</v>
      </c>
      <c r="I122" s="389">
        <v>2000</v>
      </c>
      <c r="J122" s="390">
        <v>100</v>
      </c>
      <c r="K122" s="389">
        <v>4</v>
      </c>
      <c r="L122" s="389">
        <v>70</v>
      </c>
      <c r="M122" s="389">
        <v>433</v>
      </c>
      <c r="N122" s="389">
        <v>433</v>
      </c>
      <c r="O122" s="389">
        <v>433</v>
      </c>
      <c r="P122" s="389">
        <v>121</v>
      </c>
    </row>
    <row r="123" spans="1:16" ht="14.4">
      <c r="A123" s="388" t="s">
        <v>764</v>
      </c>
      <c r="B123" s="388">
        <v>20300</v>
      </c>
      <c r="C123" s="388" t="s">
        <v>738</v>
      </c>
      <c r="D123" s="388" t="s">
        <v>739</v>
      </c>
      <c r="E123" s="389">
        <v>115</v>
      </c>
      <c r="F123" s="389">
        <v>154</v>
      </c>
      <c r="G123" s="389">
        <v>600</v>
      </c>
      <c r="H123" s="389">
        <v>300</v>
      </c>
      <c r="I123" s="389">
        <v>2000</v>
      </c>
      <c r="J123" s="390">
        <v>100</v>
      </c>
      <c r="K123" s="389">
        <v>4</v>
      </c>
      <c r="L123" s="389">
        <v>70</v>
      </c>
      <c r="M123" s="389">
        <v>433</v>
      </c>
      <c r="N123" s="389">
        <v>433</v>
      </c>
      <c r="O123" s="389">
        <v>433</v>
      </c>
      <c r="P123" s="389">
        <v>121</v>
      </c>
    </row>
    <row r="124" spans="1:16" ht="14.4">
      <c r="A124" s="388" t="s">
        <v>764</v>
      </c>
      <c r="B124" s="388">
        <v>20302</v>
      </c>
      <c r="C124" s="388" t="s">
        <v>738</v>
      </c>
      <c r="D124" s="388" t="s">
        <v>734</v>
      </c>
      <c r="E124" s="389">
        <v>115</v>
      </c>
      <c r="F124" s="389">
        <v>154</v>
      </c>
      <c r="G124" s="389">
        <v>12</v>
      </c>
      <c r="H124" s="389">
        <v>30</v>
      </c>
      <c r="I124" s="389">
        <v>325</v>
      </c>
      <c r="J124" s="390">
        <v>100</v>
      </c>
      <c r="K124" s="389">
        <v>4</v>
      </c>
      <c r="L124" s="389">
        <v>70</v>
      </c>
      <c r="M124" s="389">
        <v>21</v>
      </c>
      <c r="N124" s="389">
        <v>15</v>
      </c>
      <c r="O124" s="389">
        <v>12</v>
      </c>
      <c r="P124" s="389">
        <v>3.36</v>
      </c>
    </row>
    <row r="125" spans="1:16" ht="14.4">
      <c r="A125" s="388" t="s">
        <v>765</v>
      </c>
      <c r="B125" s="388">
        <v>10101</v>
      </c>
      <c r="C125" s="388" t="s">
        <v>732</v>
      </c>
      <c r="D125" s="388" t="s">
        <v>733</v>
      </c>
      <c r="E125" s="389">
        <v>100</v>
      </c>
      <c r="F125" s="389">
        <v>138</v>
      </c>
      <c r="G125" s="389">
        <v>0.8</v>
      </c>
      <c r="H125" s="389">
        <v>0.8</v>
      </c>
      <c r="I125" s="389">
        <v>15</v>
      </c>
      <c r="J125" s="389">
        <v>79.42</v>
      </c>
      <c r="K125" s="389">
        <v>0.3</v>
      </c>
      <c r="L125" s="389" t="s">
        <v>729</v>
      </c>
      <c r="M125" s="389">
        <v>3</v>
      </c>
      <c r="N125" s="389">
        <v>3</v>
      </c>
      <c r="O125" s="389">
        <v>2.5</v>
      </c>
      <c r="P125" s="389">
        <v>0.14000000000000001</v>
      </c>
    </row>
    <row r="126" spans="1:16" ht="14.4">
      <c r="A126" s="388" t="s">
        <v>765</v>
      </c>
      <c r="B126" s="388">
        <v>10102</v>
      </c>
      <c r="C126" s="388" t="s">
        <v>732</v>
      </c>
      <c r="D126" s="388" t="s">
        <v>730</v>
      </c>
      <c r="E126" s="389">
        <v>100</v>
      </c>
      <c r="F126" s="389">
        <v>138</v>
      </c>
      <c r="G126" s="389">
        <v>0.8</v>
      </c>
      <c r="H126" s="389">
        <v>1.3</v>
      </c>
      <c r="I126" s="389">
        <v>2.8</v>
      </c>
      <c r="J126" s="389">
        <v>79.42</v>
      </c>
      <c r="K126" s="389">
        <v>5</v>
      </c>
      <c r="L126" s="389" t="s">
        <v>729</v>
      </c>
      <c r="M126" s="389">
        <v>9.5</v>
      </c>
      <c r="N126" s="389">
        <v>9.5</v>
      </c>
      <c r="O126" s="389">
        <v>7.9</v>
      </c>
      <c r="P126" s="389">
        <v>0.44240000000000002</v>
      </c>
    </row>
    <row r="127" spans="1:16" ht="14.4">
      <c r="A127" s="388" t="s">
        <v>765</v>
      </c>
      <c r="B127" s="388">
        <v>10103</v>
      </c>
      <c r="C127" s="388" t="s">
        <v>732</v>
      </c>
      <c r="D127" s="388" t="s">
        <v>734</v>
      </c>
      <c r="E127" s="389">
        <v>100</v>
      </c>
      <c r="F127" s="389">
        <v>138</v>
      </c>
      <c r="G127" s="389">
        <v>0.8</v>
      </c>
      <c r="H127" s="389">
        <v>1.3</v>
      </c>
      <c r="I127" s="389">
        <v>2.8</v>
      </c>
      <c r="J127" s="389">
        <v>79.42</v>
      </c>
      <c r="K127" s="389">
        <v>5</v>
      </c>
      <c r="L127" s="389" t="s">
        <v>729</v>
      </c>
      <c r="M127" s="389">
        <v>9.5</v>
      </c>
      <c r="N127" s="389">
        <v>9.5</v>
      </c>
      <c r="O127" s="389">
        <v>7.9</v>
      </c>
      <c r="P127" s="389">
        <v>0.44240000000000002</v>
      </c>
    </row>
    <row r="128" spans="1:16" ht="14.4">
      <c r="A128" s="388" t="s">
        <v>765</v>
      </c>
      <c r="B128" s="388">
        <v>10104</v>
      </c>
      <c r="C128" s="388" t="s">
        <v>732</v>
      </c>
      <c r="D128" s="388" t="s">
        <v>735</v>
      </c>
      <c r="E128" s="389">
        <v>100</v>
      </c>
      <c r="F128" s="389">
        <v>138</v>
      </c>
      <c r="G128" s="389">
        <v>2.2999999999999998</v>
      </c>
      <c r="H128" s="389">
        <v>3</v>
      </c>
      <c r="I128" s="389">
        <v>15</v>
      </c>
      <c r="J128" s="389">
        <v>79.42</v>
      </c>
      <c r="K128" s="389">
        <v>0.6</v>
      </c>
      <c r="L128" s="389" t="s">
        <v>729</v>
      </c>
      <c r="M128" s="389">
        <v>3</v>
      </c>
      <c r="N128" s="389">
        <v>3</v>
      </c>
      <c r="O128" s="389">
        <v>2.5</v>
      </c>
      <c r="P128" s="389">
        <v>0.14000000000000001</v>
      </c>
    </row>
    <row r="129" spans="1:16" ht="14.4">
      <c r="A129" s="388" t="s">
        <v>765</v>
      </c>
      <c r="B129" s="388">
        <v>10105</v>
      </c>
      <c r="C129" s="388" t="s">
        <v>732</v>
      </c>
      <c r="D129" s="388" t="s">
        <v>740</v>
      </c>
      <c r="E129" s="389">
        <v>100</v>
      </c>
      <c r="F129" s="389">
        <v>138</v>
      </c>
      <c r="G129" s="389">
        <v>2.2999999999999998</v>
      </c>
      <c r="H129" s="389">
        <v>4</v>
      </c>
      <c r="I129" s="389">
        <v>15</v>
      </c>
      <c r="J129" s="389">
        <v>79.42</v>
      </c>
      <c r="K129" s="389">
        <v>0.6</v>
      </c>
      <c r="L129" s="389" t="s">
        <v>729</v>
      </c>
      <c r="M129" s="389">
        <v>3</v>
      </c>
      <c r="N129" s="389">
        <v>3</v>
      </c>
      <c r="O129" s="389">
        <v>2.5</v>
      </c>
      <c r="P129" s="389">
        <v>0.14000000000000001</v>
      </c>
    </row>
    <row r="130" spans="1:16" ht="14.4">
      <c r="A130" s="388" t="s">
        <v>765</v>
      </c>
      <c r="B130" s="388">
        <v>10202</v>
      </c>
      <c r="C130" s="388" t="s">
        <v>736</v>
      </c>
      <c r="D130" s="388" t="s">
        <v>730</v>
      </c>
      <c r="E130" s="389">
        <v>344</v>
      </c>
      <c r="F130" s="389">
        <v>142</v>
      </c>
      <c r="G130" s="389">
        <v>2.2999999999999998</v>
      </c>
      <c r="H130" s="389">
        <v>0.8</v>
      </c>
      <c r="I130" s="389">
        <v>15.1</v>
      </c>
      <c r="J130" s="389">
        <v>79.42</v>
      </c>
      <c r="K130" s="389">
        <v>0.3</v>
      </c>
      <c r="L130" s="389" t="s">
        <v>729</v>
      </c>
      <c r="M130" s="389">
        <v>3</v>
      </c>
      <c r="N130" s="389">
        <v>3</v>
      </c>
      <c r="O130" s="389">
        <v>2.5</v>
      </c>
      <c r="P130" s="389">
        <v>0.14000000000000001</v>
      </c>
    </row>
    <row r="131" spans="1:16" ht="14.4">
      <c r="A131" s="388" t="s">
        <v>765</v>
      </c>
      <c r="B131" s="388">
        <v>10203</v>
      </c>
      <c r="C131" s="388" t="s">
        <v>736</v>
      </c>
      <c r="D131" s="388" t="s">
        <v>734</v>
      </c>
      <c r="E131" s="389">
        <v>344</v>
      </c>
      <c r="F131" s="389">
        <v>142</v>
      </c>
      <c r="G131" s="389">
        <v>2.2999999999999998</v>
      </c>
      <c r="H131" s="389">
        <v>0.8</v>
      </c>
      <c r="I131" s="389">
        <v>15.1</v>
      </c>
      <c r="J131" s="389">
        <v>79.42</v>
      </c>
      <c r="K131" s="389">
        <v>0.3</v>
      </c>
      <c r="L131" s="389" t="s">
        <v>729</v>
      </c>
      <c r="M131" s="389">
        <v>3</v>
      </c>
      <c r="N131" s="389">
        <v>3</v>
      </c>
      <c r="O131" s="389">
        <v>2.5</v>
      </c>
      <c r="P131" s="389">
        <v>0.14000000000000001</v>
      </c>
    </row>
    <row r="132" spans="1:16" ht="14.4">
      <c r="A132" s="388" t="s">
        <v>765</v>
      </c>
      <c r="B132" s="388">
        <v>10306</v>
      </c>
      <c r="C132" s="388" t="s">
        <v>766</v>
      </c>
      <c r="D132" s="388" t="s">
        <v>767</v>
      </c>
      <c r="E132" s="389">
        <v>339</v>
      </c>
      <c r="F132" s="389">
        <v>142</v>
      </c>
      <c r="G132" s="389">
        <v>2.2999999999999998</v>
      </c>
      <c r="H132" s="389">
        <v>3</v>
      </c>
      <c r="I132" s="389">
        <v>6</v>
      </c>
      <c r="J132" s="389">
        <v>79.42</v>
      </c>
      <c r="K132" s="389">
        <v>0.6</v>
      </c>
      <c r="L132" s="389" t="s">
        <v>729</v>
      </c>
      <c r="M132" s="389">
        <v>50</v>
      </c>
      <c r="N132" s="389">
        <v>40</v>
      </c>
      <c r="O132" s="389">
        <v>35</v>
      </c>
      <c r="P132" s="389">
        <v>1.96</v>
      </c>
    </row>
    <row r="133" spans="1:16" ht="14.4">
      <c r="A133" s="388" t="s">
        <v>765</v>
      </c>
      <c r="B133" s="388">
        <v>20100</v>
      </c>
      <c r="C133" s="388" t="s">
        <v>756</v>
      </c>
      <c r="D133" s="388" t="s">
        <v>757</v>
      </c>
      <c r="E133" s="389">
        <v>344</v>
      </c>
      <c r="F133" s="389">
        <v>142</v>
      </c>
      <c r="G133" s="389">
        <v>20</v>
      </c>
      <c r="H133" s="389">
        <v>1.4</v>
      </c>
      <c r="I133" s="389">
        <v>40</v>
      </c>
      <c r="J133" s="389">
        <v>79.42</v>
      </c>
      <c r="K133" s="389">
        <v>0.3</v>
      </c>
      <c r="L133" s="389" t="s">
        <v>729</v>
      </c>
      <c r="M133" s="389">
        <v>14</v>
      </c>
      <c r="N133" s="389">
        <v>10.5</v>
      </c>
      <c r="O133" s="389">
        <v>7</v>
      </c>
      <c r="P133" s="389">
        <v>3.92</v>
      </c>
    </row>
    <row r="134" spans="1:16" ht="14.4">
      <c r="A134" s="388" t="s">
        <v>765</v>
      </c>
      <c r="B134" s="388">
        <v>20103</v>
      </c>
      <c r="C134" s="388" t="s">
        <v>756</v>
      </c>
      <c r="D134" s="388" t="s">
        <v>734</v>
      </c>
      <c r="E134" s="389">
        <v>344</v>
      </c>
      <c r="F134" s="389">
        <v>142</v>
      </c>
      <c r="G134" s="389">
        <v>20</v>
      </c>
      <c r="H134" s="389">
        <v>1.4</v>
      </c>
      <c r="I134" s="389">
        <v>40</v>
      </c>
      <c r="J134" s="389">
        <v>79.42</v>
      </c>
      <c r="K134" s="389">
        <v>0.3</v>
      </c>
      <c r="L134" s="389" t="s">
        <v>729</v>
      </c>
      <c r="M134" s="389">
        <v>14</v>
      </c>
      <c r="N134" s="389">
        <v>10.5</v>
      </c>
      <c r="O134" s="389">
        <v>7</v>
      </c>
      <c r="P134" s="389">
        <v>3.92</v>
      </c>
    </row>
    <row r="135" spans="1:16" ht="14.4">
      <c r="A135" s="388" t="s">
        <v>765</v>
      </c>
      <c r="B135" s="388">
        <v>20200</v>
      </c>
      <c r="C135" s="388" t="s">
        <v>737</v>
      </c>
      <c r="D135" s="388" t="s">
        <v>737</v>
      </c>
      <c r="E135" s="389">
        <v>344</v>
      </c>
      <c r="F135" s="389">
        <v>142</v>
      </c>
      <c r="G135" s="389">
        <v>20</v>
      </c>
      <c r="H135" s="389">
        <v>1.4</v>
      </c>
      <c r="I135" s="389">
        <v>57</v>
      </c>
      <c r="J135" s="389">
        <v>79.42</v>
      </c>
      <c r="K135" s="389">
        <v>0.6</v>
      </c>
      <c r="L135" s="389" t="s">
        <v>729</v>
      </c>
      <c r="M135" s="389">
        <v>14</v>
      </c>
      <c r="N135" s="389">
        <v>10.5</v>
      </c>
      <c r="O135" s="389">
        <v>7</v>
      </c>
      <c r="P135" s="389">
        <v>0.59499999999999997</v>
      </c>
    </row>
    <row r="136" spans="1:16" ht="14.4">
      <c r="A136" s="388" t="s">
        <v>765</v>
      </c>
      <c r="B136" s="388">
        <v>20300</v>
      </c>
      <c r="C136" s="388" t="s">
        <v>738</v>
      </c>
      <c r="D136" s="388" t="s">
        <v>739</v>
      </c>
      <c r="E136" s="389">
        <v>344</v>
      </c>
      <c r="F136" s="389">
        <v>142</v>
      </c>
      <c r="G136" s="389">
        <v>20</v>
      </c>
      <c r="H136" s="389">
        <v>1.4</v>
      </c>
      <c r="I136" s="389">
        <v>40</v>
      </c>
      <c r="J136" s="389">
        <v>79.42</v>
      </c>
      <c r="K136" s="389">
        <v>0.3</v>
      </c>
      <c r="L136" s="389" t="s">
        <v>729</v>
      </c>
      <c r="M136" s="389">
        <v>14</v>
      </c>
      <c r="N136" s="389">
        <v>10.5</v>
      </c>
      <c r="O136" s="389">
        <v>7</v>
      </c>
      <c r="P136" s="389">
        <v>3.92</v>
      </c>
    </row>
    <row r="137" spans="1:16" ht="14.4">
      <c r="A137" s="388" t="s">
        <v>765</v>
      </c>
      <c r="B137" s="388">
        <v>20302</v>
      </c>
      <c r="C137" s="388" t="s">
        <v>738</v>
      </c>
      <c r="D137" s="388" t="s">
        <v>734</v>
      </c>
      <c r="E137" s="389">
        <v>344</v>
      </c>
      <c r="F137" s="389">
        <v>142</v>
      </c>
      <c r="G137" s="389">
        <v>20</v>
      </c>
      <c r="H137" s="389">
        <v>1.4</v>
      </c>
      <c r="I137" s="389">
        <v>40</v>
      </c>
      <c r="J137" s="389">
        <v>79.42</v>
      </c>
      <c r="K137" s="389">
        <v>0.3</v>
      </c>
      <c r="L137" s="389" t="s">
        <v>729</v>
      </c>
      <c r="M137" s="389">
        <v>14</v>
      </c>
      <c r="N137" s="389">
        <v>10.5</v>
      </c>
      <c r="O137" s="389">
        <v>7</v>
      </c>
      <c r="P137" s="389">
        <v>3.92</v>
      </c>
    </row>
    <row r="138" spans="1:16" ht="14.4">
      <c r="A138" s="388" t="s">
        <v>765</v>
      </c>
      <c r="B138" s="388">
        <v>20304</v>
      </c>
      <c r="C138" s="388" t="s">
        <v>738</v>
      </c>
      <c r="D138" s="388" t="s">
        <v>740</v>
      </c>
      <c r="E138" s="389">
        <v>344</v>
      </c>
      <c r="F138" s="389">
        <v>142</v>
      </c>
      <c r="G138" s="389">
        <v>20</v>
      </c>
      <c r="H138" s="389">
        <v>4</v>
      </c>
      <c r="I138" s="389">
        <v>130</v>
      </c>
      <c r="J138" s="389">
        <v>79.42</v>
      </c>
      <c r="K138" s="389">
        <v>0.6</v>
      </c>
      <c r="L138" s="389" t="s">
        <v>729</v>
      </c>
      <c r="M138" s="389">
        <v>14</v>
      </c>
      <c r="N138" s="389">
        <v>10.5</v>
      </c>
      <c r="O138" s="389">
        <v>7</v>
      </c>
      <c r="P138" s="389">
        <v>3.92</v>
      </c>
    </row>
    <row r="139" spans="1:16" ht="14.4">
      <c r="A139" s="388" t="s">
        <v>765</v>
      </c>
      <c r="B139" s="388">
        <v>30400</v>
      </c>
      <c r="C139" s="388" t="s">
        <v>741</v>
      </c>
      <c r="D139" s="388" t="s">
        <v>741</v>
      </c>
      <c r="E139" s="389">
        <v>344</v>
      </c>
      <c r="F139" s="389">
        <v>129</v>
      </c>
      <c r="G139" s="389">
        <v>0.8</v>
      </c>
      <c r="H139" s="389">
        <v>1.3</v>
      </c>
      <c r="I139" s="389">
        <v>2.8</v>
      </c>
      <c r="J139" s="389">
        <v>79.42</v>
      </c>
      <c r="K139" s="389">
        <v>5</v>
      </c>
      <c r="L139" s="389" t="s">
        <v>729</v>
      </c>
      <c r="M139" s="389">
        <v>9.5</v>
      </c>
      <c r="N139" s="389">
        <v>7.1</v>
      </c>
      <c r="O139" s="389">
        <v>4.8</v>
      </c>
      <c r="P139" s="389">
        <v>2.6880000000000002</v>
      </c>
    </row>
    <row r="140" spans="1:16" ht="14.4">
      <c r="A140" s="388" t="s">
        <v>765</v>
      </c>
      <c r="B140" s="388">
        <v>30500</v>
      </c>
      <c r="C140" s="388" t="s">
        <v>742</v>
      </c>
      <c r="D140" s="388" t="s">
        <v>742</v>
      </c>
      <c r="E140" s="389">
        <v>344</v>
      </c>
      <c r="F140" s="389">
        <v>129</v>
      </c>
      <c r="G140" s="389">
        <v>0.8</v>
      </c>
      <c r="H140" s="389">
        <v>1.3</v>
      </c>
      <c r="I140" s="389">
        <v>2.8</v>
      </c>
      <c r="J140" s="389">
        <v>79.42</v>
      </c>
      <c r="K140" s="389">
        <v>5</v>
      </c>
      <c r="L140" s="389" t="s">
        <v>729</v>
      </c>
      <c r="M140" s="389">
        <v>9.5</v>
      </c>
      <c r="N140" s="389">
        <v>7.1</v>
      </c>
      <c r="O140" s="389">
        <v>4.8</v>
      </c>
      <c r="P140" s="389">
        <v>2.6880000000000002</v>
      </c>
    </row>
    <row r="141" spans="1:16" ht="14.4">
      <c r="A141" s="388" t="s">
        <v>765</v>
      </c>
      <c r="B141" s="388">
        <v>30600</v>
      </c>
      <c r="C141" s="388" t="s">
        <v>743</v>
      </c>
      <c r="D141" s="388" t="s">
        <v>743</v>
      </c>
      <c r="E141" s="389">
        <v>344</v>
      </c>
      <c r="F141" s="389">
        <v>129</v>
      </c>
      <c r="G141" s="389">
        <v>0.8</v>
      </c>
      <c r="H141" s="389">
        <v>1.3</v>
      </c>
      <c r="I141" s="389">
        <v>2.8</v>
      </c>
      <c r="J141" s="389">
        <v>79.42</v>
      </c>
      <c r="K141" s="389">
        <v>5</v>
      </c>
      <c r="L141" s="389" t="s">
        <v>729</v>
      </c>
      <c r="M141" s="389">
        <v>9.5</v>
      </c>
      <c r="N141" s="389">
        <v>7.1</v>
      </c>
      <c r="O141" s="389">
        <v>4.8</v>
      </c>
      <c r="P141" s="389">
        <v>2.6880000000000002</v>
      </c>
    </row>
    <row r="142" spans="1:16" ht="14.4">
      <c r="A142" s="388" t="s">
        <v>765</v>
      </c>
      <c r="B142" s="388">
        <v>30603</v>
      </c>
      <c r="C142" s="388" t="s">
        <v>743</v>
      </c>
      <c r="D142" s="388" t="s">
        <v>734</v>
      </c>
      <c r="E142" s="389">
        <v>344</v>
      </c>
      <c r="F142" s="389">
        <v>129</v>
      </c>
      <c r="G142" s="389">
        <v>0.8</v>
      </c>
      <c r="H142" s="389">
        <v>1.3</v>
      </c>
      <c r="I142" s="389">
        <v>2.8</v>
      </c>
      <c r="J142" s="389">
        <v>79.42</v>
      </c>
      <c r="K142" s="389">
        <v>5</v>
      </c>
      <c r="L142" s="389" t="s">
        <v>729</v>
      </c>
      <c r="M142" s="389">
        <v>9.5</v>
      </c>
      <c r="N142" s="389">
        <v>7.1</v>
      </c>
      <c r="O142" s="389">
        <v>4.8</v>
      </c>
      <c r="P142" s="389">
        <v>2.6880000000000002</v>
      </c>
    </row>
    <row r="143" spans="1:16" ht="14.4">
      <c r="A143" s="388" t="s">
        <v>765</v>
      </c>
      <c r="B143" s="388">
        <v>30700</v>
      </c>
      <c r="C143" s="388" t="s">
        <v>744</v>
      </c>
      <c r="D143" s="388" t="s">
        <v>744</v>
      </c>
      <c r="E143" s="389">
        <v>344</v>
      </c>
      <c r="F143" s="389">
        <v>129</v>
      </c>
      <c r="G143" s="389">
        <v>0.8</v>
      </c>
      <c r="H143" s="389">
        <v>1.3</v>
      </c>
      <c r="I143" s="389">
        <v>2.8</v>
      </c>
      <c r="J143" s="389">
        <v>79.42</v>
      </c>
      <c r="K143" s="389">
        <v>5</v>
      </c>
      <c r="L143" s="389" t="s">
        <v>729</v>
      </c>
      <c r="M143" s="389">
        <v>9.5</v>
      </c>
      <c r="N143" s="389">
        <v>7.1</v>
      </c>
      <c r="O143" s="389">
        <v>4.8</v>
      </c>
      <c r="P143" s="389">
        <v>2.6880000000000002</v>
      </c>
    </row>
    <row r="144" spans="1:16" ht="14.4">
      <c r="A144" s="388" t="s">
        <v>765</v>
      </c>
      <c r="B144" s="388">
        <v>30800</v>
      </c>
      <c r="C144" s="388" t="s">
        <v>745</v>
      </c>
      <c r="D144" s="388" t="s">
        <v>745</v>
      </c>
      <c r="E144" s="389">
        <v>344</v>
      </c>
      <c r="F144" s="389">
        <v>129</v>
      </c>
      <c r="G144" s="389">
        <v>0.8</v>
      </c>
      <c r="H144" s="389">
        <v>1.3</v>
      </c>
      <c r="I144" s="389">
        <v>2.8</v>
      </c>
      <c r="J144" s="389">
        <v>79.42</v>
      </c>
      <c r="K144" s="389">
        <v>5</v>
      </c>
      <c r="L144" s="389" t="s">
        <v>729</v>
      </c>
      <c r="M144" s="389">
        <v>9.5</v>
      </c>
      <c r="N144" s="389">
        <v>7.1</v>
      </c>
      <c r="O144" s="389">
        <v>4.8</v>
      </c>
      <c r="P144" s="389">
        <v>2.6880000000000002</v>
      </c>
    </row>
    <row r="145" spans="1:16" ht="14.4">
      <c r="A145" s="388" t="s">
        <v>765</v>
      </c>
      <c r="B145" s="388">
        <v>30900</v>
      </c>
      <c r="C145" s="388" t="s">
        <v>746</v>
      </c>
      <c r="D145" s="388" t="s">
        <v>746</v>
      </c>
      <c r="E145" s="389">
        <v>344</v>
      </c>
      <c r="F145" s="389">
        <v>129</v>
      </c>
      <c r="G145" s="389">
        <v>0.8</v>
      </c>
      <c r="H145" s="389">
        <v>1.3</v>
      </c>
      <c r="I145" s="389">
        <v>2.8</v>
      </c>
      <c r="J145" s="389">
        <v>79.42</v>
      </c>
      <c r="K145" s="389">
        <v>5</v>
      </c>
      <c r="L145" s="389" t="s">
        <v>729</v>
      </c>
      <c r="M145" s="389">
        <v>9.5</v>
      </c>
      <c r="N145" s="389">
        <v>7.1</v>
      </c>
      <c r="O145" s="389">
        <v>4.8</v>
      </c>
      <c r="P145" s="389">
        <v>2.6880000000000002</v>
      </c>
    </row>
    <row r="146" spans="1:16" ht="14.4">
      <c r="A146" s="388" t="s">
        <v>765</v>
      </c>
      <c r="B146" s="388">
        <v>30902</v>
      </c>
      <c r="C146" s="388" t="s">
        <v>746</v>
      </c>
      <c r="D146" s="388" t="s">
        <v>730</v>
      </c>
      <c r="E146" s="389">
        <v>344</v>
      </c>
      <c r="F146" s="389">
        <v>129</v>
      </c>
      <c r="G146" s="389">
        <v>0.8</v>
      </c>
      <c r="H146" s="389">
        <v>1.3</v>
      </c>
      <c r="I146" s="389">
        <v>2.8</v>
      </c>
      <c r="J146" s="389">
        <v>79.42</v>
      </c>
      <c r="K146" s="389">
        <v>5</v>
      </c>
      <c r="L146" s="389" t="s">
        <v>729</v>
      </c>
      <c r="M146" s="389">
        <v>9.5</v>
      </c>
      <c r="N146" s="389">
        <v>7.1</v>
      </c>
      <c r="O146" s="389">
        <v>4.8</v>
      </c>
      <c r="P146" s="389">
        <v>2.6880000000000002</v>
      </c>
    </row>
    <row r="147" spans="1:16" ht="14.4">
      <c r="A147" s="388" t="s">
        <v>765</v>
      </c>
      <c r="B147" s="388">
        <v>30903</v>
      </c>
      <c r="C147" s="388" t="s">
        <v>746</v>
      </c>
      <c r="D147" s="388" t="s">
        <v>734</v>
      </c>
      <c r="E147" s="389">
        <v>344</v>
      </c>
      <c r="F147" s="389">
        <v>129</v>
      </c>
      <c r="G147" s="389">
        <v>0.8</v>
      </c>
      <c r="H147" s="389">
        <v>1.3</v>
      </c>
      <c r="I147" s="389">
        <v>2.8</v>
      </c>
      <c r="J147" s="389">
        <v>79.42</v>
      </c>
      <c r="K147" s="389">
        <v>5</v>
      </c>
      <c r="L147" s="389" t="s">
        <v>729</v>
      </c>
      <c r="M147" s="389">
        <v>9.5</v>
      </c>
      <c r="N147" s="389">
        <v>7.1</v>
      </c>
      <c r="O147" s="389">
        <v>4.8</v>
      </c>
      <c r="P147" s="389">
        <v>2.6880000000000002</v>
      </c>
    </row>
    <row r="148" spans="1:16" ht="14.4">
      <c r="A148" s="388" t="s">
        <v>765</v>
      </c>
      <c r="B148" s="388">
        <v>31000</v>
      </c>
      <c r="C148" s="388" t="s">
        <v>758</v>
      </c>
      <c r="D148" s="388" t="s">
        <v>758</v>
      </c>
      <c r="E148" s="389">
        <v>344</v>
      </c>
      <c r="F148" s="389">
        <v>129</v>
      </c>
      <c r="G148" s="389">
        <v>0.8</v>
      </c>
      <c r="H148" s="389">
        <v>1.3</v>
      </c>
      <c r="I148" s="389">
        <v>2.8</v>
      </c>
      <c r="J148" s="389">
        <v>79.42</v>
      </c>
      <c r="K148" s="389">
        <v>5</v>
      </c>
      <c r="L148" s="389" t="s">
        <v>729</v>
      </c>
      <c r="M148" s="389">
        <v>9.5</v>
      </c>
      <c r="N148" s="389">
        <v>7.1</v>
      </c>
      <c r="O148" s="389">
        <v>4.8</v>
      </c>
      <c r="P148" s="389">
        <v>2.6880000000000002</v>
      </c>
    </row>
    <row r="149" spans="1:16" ht="14.4">
      <c r="A149" s="388" t="s">
        <v>765</v>
      </c>
      <c r="B149" s="388">
        <v>31100</v>
      </c>
      <c r="C149" s="388" t="s">
        <v>747</v>
      </c>
      <c r="D149" s="388" t="s">
        <v>747</v>
      </c>
      <c r="E149" s="389">
        <v>344</v>
      </c>
      <c r="F149" s="389">
        <v>129</v>
      </c>
      <c r="G149" s="389">
        <v>0.8</v>
      </c>
      <c r="H149" s="389">
        <v>1.3</v>
      </c>
      <c r="I149" s="389">
        <v>2.8</v>
      </c>
      <c r="J149" s="389">
        <v>79.42</v>
      </c>
      <c r="K149" s="389">
        <v>5</v>
      </c>
      <c r="L149" s="389" t="s">
        <v>729</v>
      </c>
      <c r="M149" s="389">
        <v>9.5</v>
      </c>
      <c r="N149" s="389">
        <v>7.1</v>
      </c>
      <c r="O149" s="389">
        <v>4.8</v>
      </c>
      <c r="P149" s="389">
        <v>2.6880000000000002</v>
      </c>
    </row>
    <row r="150" spans="1:16" ht="14.4">
      <c r="A150" s="388" t="s">
        <v>765</v>
      </c>
      <c r="B150" s="388">
        <v>31102</v>
      </c>
      <c r="C150" s="388" t="s">
        <v>747</v>
      </c>
      <c r="D150" s="388" t="s">
        <v>730</v>
      </c>
      <c r="E150" s="389">
        <v>344</v>
      </c>
      <c r="F150" s="389">
        <v>129</v>
      </c>
      <c r="G150" s="389">
        <v>0.8</v>
      </c>
      <c r="H150" s="389">
        <v>1.3</v>
      </c>
      <c r="I150" s="389">
        <v>2.8</v>
      </c>
      <c r="J150" s="389">
        <v>79.42</v>
      </c>
      <c r="K150" s="389">
        <v>5</v>
      </c>
      <c r="L150" s="389" t="s">
        <v>729</v>
      </c>
      <c r="M150" s="389">
        <v>9.5</v>
      </c>
      <c r="N150" s="389">
        <v>7.1</v>
      </c>
      <c r="O150" s="389">
        <v>4.8</v>
      </c>
      <c r="P150" s="389">
        <v>2.6880000000000002</v>
      </c>
    </row>
    <row r="151" spans="1:16" ht="14.4">
      <c r="A151" s="388" t="s">
        <v>765</v>
      </c>
      <c r="B151" s="388">
        <v>31200</v>
      </c>
      <c r="C151" s="388" t="s">
        <v>748</v>
      </c>
      <c r="D151" s="388" t="s">
        <v>748</v>
      </c>
      <c r="E151" s="389">
        <v>344</v>
      </c>
      <c r="F151" s="389">
        <v>129</v>
      </c>
      <c r="G151" s="389">
        <v>0.8</v>
      </c>
      <c r="H151" s="389">
        <v>1.3</v>
      </c>
      <c r="I151" s="389">
        <v>2.8</v>
      </c>
      <c r="J151" s="389">
        <v>79.42</v>
      </c>
      <c r="K151" s="389">
        <v>5</v>
      </c>
      <c r="L151" s="389" t="s">
        <v>729</v>
      </c>
      <c r="M151" s="389">
        <v>9.5</v>
      </c>
      <c r="N151" s="389">
        <v>7.1</v>
      </c>
      <c r="O151" s="389">
        <v>4.8</v>
      </c>
      <c r="P151" s="389">
        <v>2.6880000000000002</v>
      </c>
    </row>
    <row r="152" spans="1:16" ht="14.4">
      <c r="A152" s="388" t="s">
        <v>765</v>
      </c>
      <c r="B152" s="388">
        <v>31300</v>
      </c>
      <c r="C152" s="388" t="s">
        <v>749</v>
      </c>
      <c r="D152" s="388" t="s">
        <v>749</v>
      </c>
      <c r="E152" s="389">
        <v>344</v>
      </c>
      <c r="F152" s="389">
        <v>129</v>
      </c>
      <c r="G152" s="389">
        <v>0.8</v>
      </c>
      <c r="H152" s="389">
        <v>1.3</v>
      </c>
      <c r="I152" s="389">
        <v>2.8</v>
      </c>
      <c r="J152" s="389">
        <v>79.42</v>
      </c>
      <c r="K152" s="389">
        <v>5</v>
      </c>
      <c r="L152" s="389" t="s">
        <v>729</v>
      </c>
      <c r="M152" s="389">
        <v>9.5</v>
      </c>
      <c r="N152" s="389">
        <v>7.1</v>
      </c>
      <c r="O152" s="389">
        <v>4.8</v>
      </c>
      <c r="P152" s="389">
        <v>2.6880000000000002</v>
      </c>
    </row>
    <row r="153" spans="1:16" ht="14.4">
      <c r="A153" s="388" t="s">
        <v>765</v>
      </c>
      <c r="B153" s="388">
        <v>31400</v>
      </c>
      <c r="C153" s="388" t="s">
        <v>750</v>
      </c>
      <c r="D153" s="388" t="s">
        <v>750</v>
      </c>
      <c r="E153" s="389">
        <v>344</v>
      </c>
      <c r="F153" s="389">
        <v>129</v>
      </c>
      <c r="G153" s="389">
        <v>0.8</v>
      </c>
      <c r="H153" s="389">
        <v>1.3</v>
      </c>
      <c r="I153" s="389">
        <v>2.8</v>
      </c>
      <c r="J153" s="389">
        <v>79.42</v>
      </c>
      <c r="K153" s="389">
        <v>5</v>
      </c>
      <c r="L153" s="389" t="s">
        <v>729</v>
      </c>
      <c r="M153" s="389">
        <v>9.5</v>
      </c>
      <c r="N153" s="389">
        <v>7.1</v>
      </c>
      <c r="O153" s="389">
        <v>4.8</v>
      </c>
      <c r="P153" s="389">
        <v>2.6880000000000002</v>
      </c>
    </row>
    <row r="154" spans="1:16" ht="14.4">
      <c r="A154" s="388" t="s">
        <v>765</v>
      </c>
      <c r="B154" s="388">
        <v>31500</v>
      </c>
      <c r="C154" s="388" t="s">
        <v>768</v>
      </c>
      <c r="D154" s="388" t="s">
        <v>768</v>
      </c>
      <c r="E154" s="389">
        <v>344</v>
      </c>
      <c r="F154" s="389">
        <v>129</v>
      </c>
      <c r="G154" s="389">
        <v>0.8</v>
      </c>
      <c r="H154" s="389">
        <v>1.3</v>
      </c>
      <c r="I154" s="389">
        <v>2.8</v>
      </c>
      <c r="J154" s="389">
        <v>79.42</v>
      </c>
      <c r="K154" s="389">
        <v>5</v>
      </c>
      <c r="L154" s="389" t="s">
        <v>729</v>
      </c>
      <c r="M154" s="389">
        <v>9.5</v>
      </c>
      <c r="N154" s="389">
        <v>7.1</v>
      </c>
      <c r="O154" s="389">
        <v>4.8</v>
      </c>
      <c r="P154" s="389">
        <v>2.6880000000000002</v>
      </c>
    </row>
    <row r="155" spans="1:16" ht="14.4">
      <c r="A155" s="388" t="s">
        <v>765</v>
      </c>
      <c r="B155" s="388">
        <v>31600</v>
      </c>
      <c r="C155" s="388" t="s">
        <v>751</v>
      </c>
      <c r="D155" s="388" t="s">
        <v>751</v>
      </c>
      <c r="E155" s="389">
        <v>344</v>
      </c>
      <c r="F155" s="389">
        <v>195</v>
      </c>
      <c r="G155" s="389">
        <v>0.8</v>
      </c>
      <c r="H155" s="389">
        <v>1.3</v>
      </c>
      <c r="I155" s="389">
        <v>2.8</v>
      </c>
      <c r="J155" s="389">
        <v>79.42</v>
      </c>
      <c r="K155" s="389">
        <v>5</v>
      </c>
      <c r="L155" s="389" t="s">
        <v>729</v>
      </c>
      <c r="M155" s="389">
        <v>9.5</v>
      </c>
      <c r="N155" s="389">
        <v>7.1</v>
      </c>
      <c r="O155" s="389">
        <v>4.8</v>
      </c>
      <c r="P155" s="389">
        <v>2.6880000000000002</v>
      </c>
    </row>
    <row r="156" spans="1:16" ht="14.4">
      <c r="A156" s="388" t="s">
        <v>765</v>
      </c>
      <c r="B156" s="388">
        <v>32000</v>
      </c>
      <c r="C156" s="388" t="s">
        <v>728</v>
      </c>
      <c r="D156" s="388" t="s">
        <v>728</v>
      </c>
      <c r="E156" s="389">
        <v>344</v>
      </c>
      <c r="F156" s="389">
        <v>129</v>
      </c>
      <c r="G156" s="389">
        <v>0.8</v>
      </c>
      <c r="H156" s="389">
        <v>1.3</v>
      </c>
      <c r="I156" s="389">
        <v>2.8</v>
      </c>
      <c r="J156" s="389">
        <v>79.42</v>
      </c>
      <c r="K156" s="389">
        <v>5</v>
      </c>
      <c r="L156" s="389" t="s">
        <v>729</v>
      </c>
      <c r="M156" s="389">
        <v>9.5</v>
      </c>
      <c r="N156" s="389">
        <v>7.1</v>
      </c>
      <c r="O156" s="389">
        <v>4.8</v>
      </c>
      <c r="P156" s="389">
        <v>2.6880000000000002</v>
      </c>
    </row>
    <row r="157" spans="1:16" ht="14.4">
      <c r="A157" s="388" t="s">
        <v>765</v>
      </c>
      <c r="B157" s="388">
        <v>32005</v>
      </c>
      <c r="C157" s="388" t="s">
        <v>728</v>
      </c>
      <c r="D157" s="388" t="s">
        <v>740</v>
      </c>
      <c r="E157" s="389">
        <v>344</v>
      </c>
      <c r="F157" s="389">
        <v>129</v>
      </c>
      <c r="G157" s="389">
        <v>25</v>
      </c>
      <c r="H157" s="389">
        <v>4</v>
      </c>
      <c r="I157" s="389">
        <v>130</v>
      </c>
      <c r="J157" s="389">
        <v>79.42</v>
      </c>
      <c r="K157" s="389">
        <v>0.6</v>
      </c>
      <c r="L157" s="389" t="s">
        <v>729</v>
      </c>
      <c r="M157" s="389">
        <v>9.5</v>
      </c>
      <c r="N157" s="389">
        <v>7.1</v>
      </c>
      <c r="O157" s="389">
        <v>4.8</v>
      </c>
      <c r="P157" s="389">
        <v>2.6880000000000002</v>
      </c>
    </row>
    <row r="158" spans="1:16" ht="14.4">
      <c r="A158" s="388" t="s">
        <v>769</v>
      </c>
      <c r="B158" s="388">
        <v>10101</v>
      </c>
      <c r="C158" s="388" t="s">
        <v>732</v>
      </c>
      <c r="D158" s="388" t="s">
        <v>733</v>
      </c>
      <c r="E158" s="389">
        <v>6.7</v>
      </c>
      <c r="F158" s="389">
        <v>114</v>
      </c>
      <c r="G158" s="389">
        <v>0.8</v>
      </c>
      <c r="H158" s="389">
        <v>0.9</v>
      </c>
      <c r="I158" s="389">
        <v>15</v>
      </c>
      <c r="J158" s="389">
        <v>74.099999999999994</v>
      </c>
      <c r="K158" s="389">
        <v>0.4</v>
      </c>
      <c r="L158" s="389" t="s">
        <v>729</v>
      </c>
      <c r="M158" s="389">
        <v>5</v>
      </c>
      <c r="N158" s="389">
        <v>5</v>
      </c>
      <c r="O158" s="389">
        <v>5</v>
      </c>
      <c r="P158" s="389">
        <v>1.675</v>
      </c>
    </row>
    <row r="159" spans="1:16" ht="14.4">
      <c r="A159" s="388" t="s">
        <v>769</v>
      </c>
      <c r="B159" s="388">
        <v>10102</v>
      </c>
      <c r="C159" s="388" t="s">
        <v>732</v>
      </c>
      <c r="D159" s="388" t="s">
        <v>730</v>
      </c>
      <c r="E159" s="389">
        <v>6.7</v>
      </c>
      <c r="F159" s="389">
        <v>114</v>
      </c>
      <c r="G159" s="389">
        <v>0.8</v>
      </c>
      <c r="H159" s="389">
        <v>0.9</v>
      </c>
      <c r="I159" s="389">
        <v>15</v>
      </c>
      <c r="J159" s="389">
        <v>74.099999999999994</v>
      </c>
      <c r="K159" s="389">
        <v>0.4</v>
      </c>
      <c r="L159" s="389" t="s">
        <v>729</v>
      </c>
      <c r="M159" s="389">
        <v>5</v>
      </c>
      <c r="N159" s="389">
        <v>5</v>
      </c>
      <c r="O159" s="389">
        <v>5</v>
      </c>
      <c r="P159" s="389">
        <v>1.675</v>
      </c>
    </row>
    <row r="160" spans="1:16" ht="14.4">
      <c r="A160" s="388" t="s">
        <v>769</v>
      </c>
      <c r="B160" s="388">
        <v>10103</v>
      </c>
      <c r="C160" s="388" t="s">
        <v>732</v>
      </c>
      <c r="D160" s="388" t="s">
        <v>734</v>
      </c>
      <c r="E160" s="389">
        <v>6.7</v>
      </c>
      <c r="F160" s="389">
        <v>114</v>
      </c>
      <c r="G160" s="389">
        <v>0.8</v>
      </c>
      <c r="H160" s="389">
        <v>0.9</v>
      </c>
      <c r="I160" s="389">
        <v>15</v>
      </c>
      <c r="J160" s="389">
        <v>74.099999999999994</v>
      </c>
      <c r="K160" s="389">
        <v>0.4</v>
      </c>
      <c r="L160" s="389" t="s">
        <v>729</v>
      </c>
      <c r="M160" s="389">
        <v>5</v>
      </c>
      <c r="N160" s="389">
        <v>5</v>
      </c>
      <c r="O160" s="389">
        <v>5</v>
      </c>
      <c r="P160" s="389">
        <v>1.675</v>
      </c>
    </row>
    <row r="161" spans="1:16" ht="14.4">
      <c r="A161" s="388" t="s">
        <v>769</v>
      </c>
      <c r="B161" s="388">
        <v>10104</v>
      </c>
      <c r="C161" s="388" t="s">
        <v>732</v>
      </c>
      <c r="D161" s="388" t="s">
        <v>735</v>
      </c>
      <c r="E161" s="389">
        <v>6.7</v>
      </c>
      <c r="F161" s="389">
        <v>230</v>
      </c>
      <c r="G161" s="389">
        <v>0.19</v>
      </c>
      <c r="H161" s="389">
        <v>3</v>
      </c>
      <c r="I161" s="389">
        <v>15</v>
      </c>
      <c r="J161" s="389">
        <v>74.099999999999994</v>
      </c>
      <c r="K161" s="389">
        <v>0.6</v>
      </c>
      <c r="L161" s="389" t="s">
        <v>729</v>
      </c>
      <c r="M161" s="389">
        <v>5</v>
      </c>
      <c r="N161" s="389">
        <v>5</v>
      </c>
      <c r="O161" s="389">
        <v>5</v>
      </c>
      <c r="P161" s="389">
        <v>1.675</v>
      </c>
    </row>
    <row r="162" spans="1:16" ht="14.4">
      <c r="A162" s="388" t="s">
        <v>769</v>
      </c>
      <c r="B162" s="388">
        <v>10105</v>
      </c>
      <c r="C162" s="388" t="s">
        <v>732</v>
      </c>
      <c r="D162" s="388" t="s">
        <v>740</v>
      </c>
      <c r="E162" s="389">
        <v>6.7</v>
      </c>
      <c r="F162" s="389">
        <v>942</v>
      </c>
      <c r="G162" s="389">
        <v>37.1</v>
      </c>
      <c r="H162" s="389">
        <v>24</v>
      </c>
      <c r="I162" s="389">
        <v>130</v>
      </c>
      <c r="J162" s="389">
        <v>74.099999999999994</v>
      </c>
      <c r="K162" s="389">
        <v>2.1</v>
      </c>
      <c r="L162" s="389" t="s">
        <v>729</v>
      </c>
      <c r="M162" s="389">
        <v>5</v>
      </c>
      <c r="N162" s="389">
        <v>5</v>
      </c>
      <c r="O162" s="389">
        <v>5</v>
      </c>
      <c r="P162" s="389">
        <v>3.9</v>
      </c>
    </row>
    <row r="163" spans="1:16" ht="14.4">
      <c r="A163" s="388" t="s">
        <v>769</v>
      </c>
      <c r="B163" s="388">
        <v>10201</v>
      </c>
      <c r="C163" s="388" t="s">
        <v>736</v>
      </c>
      <c r="D163" s="388" t="s">
        <v>733</v>
      </c>
      <c r="E163" s="389">
        <v>6.7</v>
      </c>
      <c r="F163" s="389">
        <v>130</v>
      </c>
      <c r="G163" s="389">
        <v>0.8</v>
      </c>
      <c r="H163" s="389">
        <v>0.9</v>
      </c>
      <c r="I163" s="389">
        <v>16.2</v>
      </c>
      <c r="J163" s="389">
        <v>74.099999999999994</v>
      </c>
      <c r="K163" s="389">
        <v>0.4</v>
      </c>
      <c r="L163" s="389" t="s">
        <v>729</v>
      </c>
      <c r="M163" s="389">
        <v>5</v>
      </c>
      <c r="N163" s="389">
        <v>5</v>
      </c>
      <c r="O163" s="389">
        <v>5</v>
      </c>
      <c r="P163" s="389">
        <v>1.675</v>
      </c>
    </row>
    <row r="164" spans="1:16" ht="14.4">
      <c r="A164" s="388" t="s">
        <v>769</v>
      </c>
      <c r="B164" s="388">
        <v>10202</v>
      </c>
      <c r="C164" s="388" t="s">
        <v>736</v>
      </c>
      <c r="D164" s="388" t="s">
        <v>730</v>
      </c>
      <c r="E164" s="389">
        <v>6.7</v>
      </c>
      <c r="F164" s="389">
        <v>130</v>
      </c>
      <c r="G164" s="389">
        <v>0.8</v>
      </c>
      <c r="H164" s="389">
        <v>0.9</v>
      </c>
      <c r="I164" s="389">
        <v>16.2</v>
      </c>
      <c r="J164" s="389">
        <v>74.099999999999994</v>
      </c>
      <c r="K164" s="389">
        <v>0.4</v>
      </c>
      <c r="L164" s="389" t="s">
        <v>729</v>
      </c>
      <c r="M164" s="389">
        <v>5</v>
      </c>
      <c r="N164" s="389">
        <v>5</v>
      </c>
      <c r="O164" s="389">
        <v>5</v>
      </c>
      <c r="P164" s="389">
        <v>1.675</v>
      </c>
    </row>
    <row r="165" spans="1:16" ht="14.4">
      <c r="A165" s="388" t="s">
        <v>769</v>
      </c>
      <c r="B165" s="388">
        <v>10203</v>
      </c>
      <c r="C165" s="388" t="s">
        <v>736</v>
      </c>
      <c r="D165" s="388" t="s">
        <v>734</v>
      </c>
      <c r="E165" s="389">
        <v>6.7</v>
      </c>
      <c r="F165" s="389">
        <v>130</v>
      </c>
      <c r="G165" s="389">
        <v>0.8</v>
      </c>
      <c r="H165" s="389">
        <v>0.9</v>
      </c>
      <c r="I165" s="389">
        <v>16.2</v>
      </c>
      <c r="J165" s="389">
        <v>74.099999999999994</v>
      </c>
      <c r="K165" s="389">
        <v>0.4</v>
      </c>
      <c r="L165" s="389" t="s">
        <v>729</v>
      </c>
      <c r="M165" s="389">
        <v>5</v>
      </c>
      <c r="N165" s="389">
        <v>5</v>
      </c>
      <c r="O165" s="389">
        <v>5</v>
      </c>
      <c r="P165" s="389">
        <v>1.675</v>
      </c>
    </row>
    <row r="166" spans="1:16" ht="14.4">
      <c r="A166" s="388" t="s">
        <v>769</v>
      </c>
      <c r="B166" s="388">
        <v>10205</v>
      </c>
      <c r="C166" s="388" t="s">
        <v>736</v>
      </c>
      <c r="D166" s="388" t="s">
        <v>740</v>
      </c>
      <c r="E166" s="389">
        <v>6.7</v>
      </c>
      <c r="F166" s="389">
        <v>942</v>
      </c>
      <c r="G166" s="389">
        <v>37.1</v>
      </c>
      <c r="H166" s="389">
        <v>24</v>
      </c>
      <c r="I166" s="389">
        <v>130</v>
      </c>
      <c r="J166" s="389">
        <v>74.099999999999994</v>
      </c>
      <c r="K166" s="389">
        <v>2.1</v>
      </c>
      <c r="L166" s="389" t="s">
        <v>729</v>
      </c>
      <c r="M166" s="389">
        <v>5</v>
      </c>
      <c r="N166" s="389">
        <v>5</v>
      </c>
      <c r="O166" s="389">
        <v>5</v>
      </c>
      <c r="P166" s="389">
        <v>3.9</v>
      </c>
    </row>
    <row r="167" spans="1:16" ht="14.4">
      <c r="A167" s="388" t="s">
        <v>769</v>
      </c>
      <c r="B167" s="388">
        <v>10306</v>
      </c>
      <c r="C167" s="388" t="s">
        <v>766</v>
      </c>
      <c r="D167" s="388" t="s">
        <v>767</v>
      </c>
      <c r="E167" s="389">
        <v>6.7</v>
      </c>
      <c r="F167" s="389">
        <v>65</v>
      </c>
      <c r="G167" s="389">
        <v>0.8</v>
      </c>
      <c r="H167" s="389">
        <v>3</v>
      </c>
      <c r="I167" s="389">
        <v>16.2</v>
      </c>
      <c r="J167" s="389">
        <v>74.099999999999994</v>
      </c>
      <c r="K167" s="389">
        <v>0.6</v>
      </c>
      <c r="L167" s="389" t="s">
        <v>729</v>
      </c>
      <c r="M167" s="389">
        <v>5</v>
      </c>
      <c r="N167" s="389">
        <v>5</v>
      </c>
      <c r="O167" s="389">
        <v>5</v>
      </c>
      <c r="P167" s="389">
        <v>1.675</v>
      </c>
    </row>
    <row r="168" spans="1:16" ht="14.4">
      <c r="A168" s="388" t="s">
        <v>769</v>
      </c>
      <c r="B168" s="388">
        <v>10504</v>
      </c>
      <c r="C168" s="388" t="s">
        <v>770</v>
      </c>
      <c r="D168" s="388" t="s">
        <v>735</v>
      </c>
      <c r="E168" s="389">
        <v>6.7</v>
      </c>
      <c r="F168" s="389">
        <v>188</v>
      </c>
      <c r="G168" s="389">
        <v>0.19</v>
      </c>
      <c r="H168" s="389">
        <v>3</v>
      </c>
      <c r="I168" s="389">
        <v>15</v>
      </c>
      <c r="J168" s="389">
        <v>74.099999999999994</v>
      </c>
      <c r="K168" s="389">
        <v>0.6</v>
      </c>
      <c r="L168" s="389" t="s">
        <v>729</v>
      </c>
      <c r="M168" s="389">
        <v>5</v>
      </c>
      <c r="N168" s="389">
        <v>5</v>
      </c>
      <c r="O168" s="389">
        <v>5</v>
      </c>
      <c r="P168" s="389">
        <v>1.675</v>
      </c>
    </row>
    <row r="169" spans="1:16" ht="14.4">
      <c r="A169" s="388" t="s">
        <v>769</v>
      </c>
      <c r="B169" s="388">
        <v>20100</v>
      </c>
      <c r="C169" s="388" t="s">
        <v>756</v>
      </c>
      <c r="D169" s="388" t="s">
        <v>757</v>
      </c>
      <c r="E169" s="389">
        <v>6.7</v>
      </c>
      <c r="F169" s="389">
        <v>52</v>
      </c>
      <c r="G169" s="389">
        <v>20</v>
      </c>
      <c r="H169" s="389">
        <v>0.7</v>
      </c>
      <c r="I169" s="389">
        <v>40</v>
      </c>
      <c r="J169" s="389">
        <v>74.099999999999994</v>
      </c>
      <c r="K169" s="389">
        <v>0.4</v>
      </c>
      <c r="L169" s="389" t="s">
        <v>729</v>
      </c>
      <c r="M169" s="389">
        <v>5</v>
      </c>
      <c r="N169" s="389">
        <v>5</v>
      </c>
      <c r="O169" s="389">
        <v>5</v>
      </c>
      <c r="P169" s="389">
        <v>2.8</v>
      </c>
    </row>
    <row r="170" spans="1:16" ht="14.4">
      <c r="A170" s="388" t="s">
        <v>769</v>
      </c>
      <c r="B170" s="388">
        <v>20103</v>
      </c>
      <c r="C170" s="388" t="s">
        <v>756</v>
      </c>
      <c r="D170" s="388" t="s">
        <v>734</v>
      </c>
      <c r="E170" s="389">
        <v>6.7</v>
      </c>
      <c r="F170" s="389">
        <v>52</v>
      </c>
      <c r="G170" s="389">
        <v>20</v>
      </c>
      <c r="H170" s="389">
        <v>0.7</v>
      </c>
      <c r="I170" s="389">
        <v>40</v>
      </c>
      <c r="J170" s="389">
        <v>74.099999999999994</v>
      </c>
      <c r="K170" s="389">
        <v>0.4</v>
      </c>
      <c r="L170" s="389" t="s">
        <v>729</v>
      </c>
      <c r="M170" s="389">
        <v>5</v>
      </c>
      <c r="N170" s="389">
        <v>5</v>
      </c>
      <c r="O170" s="389">
        <v>5</v>
      </c>
      <c r="P170" s="389">
        <v>2.8</v>
      </c>
    </row>
    <row r="171" spans="1:16" ht="14.4">
      <c r="A171" s="388" t="s">
        <v>769</v>
      </c>
      <c r="B171" s="388">
        <v>20105</v>
      </c>
      <c r="C171" s="388" t="s">
        <v>756</v>
      </c>
      <c r="D171" s="388" t="s">
        <v>740</v>
      </c>
      <c r="E171" s="389">
        <v>6.7</v>
      </c>
      <c r="F171" s="389">
        <v>942</v>
      </c>
      <c r="G171" s="389">
        <v>37.1</v>
      </c>
      <c r="H171" s="389">
        <v>24</v>
      </c>
      <c r="I171" s="389">
        <v>130</v>
      </c>
      <c r="J171" s="389">
        <v>74.099999999999994</v>
      </c>
      <c r="K171" s="389">
        <v>2.1</v>
      </c>
      <c r="L171" s="389" t="s">
        <v>729</v>
      </c>
      <c r="M171" s="389">
        <v>5</v>
      </c>
      <c r="N171" s="389">
        <v>5</v>
      </c>
      <c r="O171" s="389">
        <v>5</v>
      </c>
      <c r="P171" s="389">
        <v>3.9</v>
      </c>
    </row>
    <row r="172" spans="1:16" ht="14.4">
      <c r="A172" s="388" t="s">
        <v>769</v>
      </c>
      <c r="B172" s="388">
        <v>20200</v>
      </c>
      <c r="C172" s="388" t="s">
        <v>737</v>
      </c>
      <c r="D172" s="388" t="s">
        <v>737</v>
      </c>
      <c r="E172" s="389">
        <v>6.7</v>
      </c>
      <c r="F172" s="389">
        <v>52</v>
      </c>
      <c r="G172" s="389">
        <v>20</v>
      </c>
      <c r="H172" s="389">
        <v>0.7</v>
      </c>
      <c r="I172" s="389">
        <v>3.7</v>
      </c>
      <c r="J172" s="389">
        <v>74.099999999999994</v>
      </c>
      <c r="K172" s="389">
        <v>0.6</v>
      </c>
      <c r="L172" s="389" t="s">
        <v>729</v>
      </c>
      <c r="M172" s="389">
        <v>5</v>
      </c>
      <c r="N172" s="389">
        <v>5</v>
      </c>
      <c r="O172" s="389">
        <v>5</v>
      </c>
      <c r="P172" s="389">
        <v>0.19500000000000001</v>
      </c>
    </row>
    <row r="173" spans="1:16" ht="14.4">
      <c r="A173" s="388" t="s">
        <v>769</v>
      </c>
      <c r="B173" s="388">
        <v>20204</v>
      </c>
      <c r="C173" s="388" t="s">
        <v>737</v>
      </c>
      <c r="D173" s="388" t="s">
        <v>740</v>
      </c>
      <c r="E173" s="389">
        <v>6.7</v>
      </c>
      <c r="F173" s="389">
        <v>942</v>
      </c>
      <c r="G173" s="389">
        <v>37.1</v>
      </c>
      <c r="H173" s="389">
        <v>24</v>
      </c>
      <c r="I173" s="389">
        <v>130</v>
      </c>
      <c r="J173" s="389">
        <v>74.099999999999994</v>
      </c>
      <c r="K173" s="389">
        <v>2.1</v>
      </c>
      <c r="L173" s="389" t="s">
        <v>729</v>
      </c>
      <c r="M173" s="389">
        <v>5</v>
      </c>
      <c r="N173" s="389">
        <v>5</v>
      </c>
      <c r="O173" s="389">
        <v>5</v>
      </c>
      <c r="P173" s="389">
        <v>3.9</v>
      </c>
    </row>
    <row r="174" spans="1:16" ht="14.4">
      <c r="A174" s="388" t="s">
        <v>769</v>
      </c>
      <c r="B174" s="388">
        <v>20300</v>
      </c>
      <c r="C174" s="388" t="s">
        <v>738</v>
      </c>
      <c r="D174" s="388" t="s">
        <v>739</v>
      </c>
      <c r="E174" s="389">
        <v>6.7</v>
      </c>
      <c r="F174" s="389">
        <v>52</v>
      </c>
      <c r="G174" s="389">
        <v>20</v>
      </c>
      <c r="H174" s="389">
        <v>0.7</v>
      </c>
      <c r="I174" s="389">
        <v>40</v>
      </c>
      <c r="J174" s="389">
        <v>74.099999999999994</v>
      </c>
      <c r="K174" s="389">
        <v>0.4</v>
      </c>
      <c r="L174" s="389" t="s">
        <v>729</v>
      </c>
      <c r="M174" s="389">
        <v>5</v>
      </c>
      <c r="N174" s="389">
        <v>5</v>
      </c>
      <c r="O174" s="389">
        <v>5</v>
      </c>
      <c r="P174" s="389">
        <v>2.8</v>
      </c>
    </row>
    <row r="175" spans="1:16" ht="14.4">
      <c r="A175" s="388" t="s">
        <v>769</v>
      </c>
      <c r="B175" s="388">
        <v>20302</v>
      </c>
      <c r="C175" s="388" t="s">
        <v>738</v>
      </c>
      <c r="D175" s="388" t="s">
        <v>734</v>
      </c>
      <c r="E175" s="389">
        <v>6.7</v>
      </c>
      <c r="F175" s="389">
        <v>52</v>
      </c>
      <c r="G175" s="389">
        <v>20</v>
      </c>
      <c r="H175" s="389">
        <v>0.7</v>
      </c>
      <c r="I175" s="389">
        <v>40</v>
      </c>
      <c r="J175" s="389">
        <v>74.099999999999994</v>
      </c>
      <c r="K175" s="389">
        <v>0.4</v>
      </c>
      <c r="L175" s="389" t="s">
        <v>729</v>
      </c>
      <c r="M175" s="389">
        <v>5</v>
      </c>
      <c r="N175" s="389">
        <v>5</v>
      </c>
      <c r="O175" s="389">
        <v>5</v>
      </c>
      <c r="P175" s="389">
        <v>2.8</v>
      </c>
    </row>
    <row r="176" spans="1:16" ht="14.4">
      <c r="A176" s="388" t="s">
        <v>769</v>
      </c>
      <c r="B176" s="388">
        <v>20304</v>
      </c>
      <c r="C176" s="388" t="s">
        <v>738</v>
      </c>
      <c r="D176" s="388" t="s">
        <v>740</v>
      </c>
      <c r="E176" s="389">
        <v>6.7</v>
      </c>
      <c r="F176" s="389">
        <v>942</v>
      </c>
      <c r="G176" s="389">
        <v>37.1</v>
      </c>
      <c r="H176" s="389">
        <v>24</v>
      </c>
      <c r="I176" s="389">
        <v>130</v>
      </c>
      <c r="J176" s="389">
        <v>74.099999999999994</v>
      </c>
      <c r="K176" s="389">
        <v>2.1</v>
      </c>
      <c r="L176" s="389" t="s">
        <v>729</v>
      </c>
      <c r="M176" s="389">
        <v>5</v>
      </c>
      <c r="N176" s="389">
        <v>5</v>
      </c>
      <c r="O176" s="389">
        <v>5</v>
      </c>
      <c r="P176" s="389">
        <v>3.9</v>
      </c>
    </row>
    <row r="177" spans="1:16" ht="14.4">
      <c r="A177" s="388" t="s">
        <v>769</v>
      </c>
      <c r="B177" s="388">
        <v>30400</v>
      </c>
      <c r="C177" s="388" t="s">
        <v>741</v>
      </c>
      <c r="D177" s="388" t="s">
        <v>741</v>
      </c>
      <c r="E177" s="389">
        <v>6.7</v>
      </c>
      <c r="F177" s="389">
        <v>130</v>
      </c>
      <c r="G177" s="389">
        <v>0.8</v>
      </c>
      <c r="H177" s="389">
        <v>0.2</v>
      </c>
      <c r="I177" s="389">
        <v>66</v>
      </c>
      <c r="J177" s="389">
        <v>74.099999999999994</v>
      </c>
      <c r="K177" s="389">
        <v>0.4</v>
      </c>
      <c r="L177" s="389" t="s">
        <v>729</v>
      </c>
      <c r="M177" s="389">
        <v>5</v>
      </c>
      <c r="N177" s="389">
        <v>5</v>
      </c>
      <c r="O177" s="389">
        <v>5</v>
      </c>
      <c r="P177" s="389">
        <v>2.8</v>
      </c>
    </row>
    <row r="178" spans="1:16" ht="14.4">
      <c r="A178" s="388" t="s">
        <v>769</v>
      </c>
      <c r="B178" s="388">
        <v>30402</v>
      </c>
      <c r="C178" s="388" t="s">
        <v>741</v>
      </c>
      <c r="D178" s="388" t="s">
        <v>730</v>
      </c>
      <c r="E178" s="389">
        <v>6.7</v>
      </c>
      <c r="F178" s="389">
        <v>130</v>
      </c>
      <c r="G178" s="389">
        <v>0.8</v>
      </c>
      <c r="H178" s="389">
        <v>0.2</v>
      </c>
      <c r="I178" s="389">
        <v>66</v>
      </c>
      <c r="J178" s="389">
        <v>74.099999999999994</v>
      </c>
      <c r="K178" s="389">
        <v>0.4</v>
      </c>
      <c r="L178" s="389" t="s">
        <v>729</v>
      </c>
      <c r="M178" s="389">
        <v>5</v>
      </c>
      <c r="N178" s="389">
        <v>5</v>
      </c>
      <c r="O178" s="389">
        <v>5</v>
      </c>
      <c r="P178" s="389">
        <v>2.8</v>
      </c>
    </row>
    <row r="179" spans="1:16" ht="14.4">
      <c r="A179" s="388" t="s">
        <v>769</v>
      </c>
      <c r="B179" s="388">
        <v>30500</v>
      </c>
      <c r="C179" s="388" t="s">
        <v>742</v>
      </c>
      <c r="D179" s="388" t="s">
        <v>742</v>
      </c>
      <c r="E179" s="389">
        <v>6.7</v>
      </c>
      <c r="F179" s="389">
        <v>130</v>
      </c>
      <c r="G179" s="389">
        <v>0.8</v>
      </c>
      <c r="H179" s="389">
        <v>0.2</v>
      </c>
      <c r="I179" s="389">
        <v>66</v>
      </c>
      <c r="J179" s="389">
        <v>74.099999999999994</v>
      </c>
      <c r="K179" s="389">
        <v>0.4</v>
      </c>
      <c r="L179" s="389" t="s">
        <v>729</v>
      </c>
      <c r="M179" s="389">
        <v>5</v>
      </c>
      <c r="N179" s="389">
        <v>5</v>
      </c>
      <c r="O179" s="389">
        <v>5</v>
      </c>
      <c r="P179" s="389">
        <v>2.8</v>
      </c>
    </row>
    <row r="180" spans="1:16" ht="14.4">
      <c r="A180" s="388" t="s">
        <v>769</v>
      </c>
      <c r="B180" s="388">
        <v>30600</v>
      </c>
      <c r="C180" s="388" t="s">
        <v>743</v>
      </c>
      <c r="D180" s="388" t="s">
        <v>743</v>
      </c>
      <c r="E180" s="389">
        <v>6.7</v>
      </c>
      <c r="F180" s="389">
        <v>130</v>
      </c>
      <c r="G180" s="389">
        <v>0.8</v>
      </c>
      <c r="H180" s="389">
        <v>0.2</v>
      </c>
      <c r="I180" s="389">
        <v>66</v>
      </c>
      <c r="J180" s="389">
        <v>74.099999999999994</v>
      </c>
      <c r="K180" s="389">
        <v>0.4</v>
      </c>
      <c r="L180" s="389" t="s">
        <v>729</v>
      </c>
      <c r="M180" s="389">
        <v>5</v>
      </c>
      <c r="N180" s="389">
        <v>5</v>
      </c>
      <c r="O180" s="389">
        <v>5</v>
      </c>
      <c r="P180" s="389">
        <v>2.8</v>
      </c>
    </row>
    <row r="181" spans="1:16" ht="14.4">
      <c r="A181" s="388" t="s">
        <v>769</v>
      </c>
      <c r="B181" s="388">
        <v>30602</v>
      </c>
      <c r="C181" s="388" t="s">
        <v>743</v>
      </c>
      <c r="D181" s="388" t="s">
        <v>730</v>
      </c>
      <c r="E181" s="389">
        <v>6.7</v>
      </c>
      <c r="F181" s="389">
        <v>130</v>
      </c>
      <c r="G181" s="389">
        <v>0.8</v>
      </c>
      <c r="H181" s="389">
        <v>0.2</v>
      </c>
      <c r="I181" s="389">
        <v>66</v>
      </c>
      <c r="J181" s="389">
        <v>74.099999999999994</v>
      </c>
      <c r="K181" s="389">
        <v>0.4</v>
      </c>
      <c r="L181" s="389" t="s">
        <v>729</v>
      </c>
      <c r="M181" s="389">
        <v>5</v>
      </c>
      <c r="N181" s="389">
        <v>5</v>
      </c>
      <c r="O181" s="389">
        <v>5</v>
      </c>
      <c r="P181" s="389">
        <v>2.8</v>
      </c>
    </row>
    <row r="182" spans="1:16" ht="14.4">
      <c r="A182" s="388" t="s">
        <v>769</v>
      </c>
      <c r="B182" s="388">
        <v>30604</v>
      </c>
      <c r="C182" s="388" t="s">
        <v>743</v>
      </c>
      <c r="D182" s="388" t="s">
        <v>735</v>
      </c>
      <c r="E182" s="389">
        <v>6.7</v>
      </c>
      <c r="F182" s="389">
        <v>230</v>
      </c>
      <c r="G182" s="389">
        <v>0.19</v>
      </c>
      <c r="H182" s="389">
        <v>3</v>
      </c>
      <c r="I182" s="389">
        <v>15</v>
      </c>
      <c r="J182" s="389">
        <v>74.099999999999994</v>
      </c>
      <c r="K182" s="389">
        <v>0.6</v>
      </c>
      <c r="L182" s="389" t="s">
        <v>729</v>
      </c>
      <c r="M182" s="389">
        <v>5</v>
      </c>
      <c r="N182" s="389">
        <v>5</v>
      </c>
      <c r="O182" s="389">
        <v>5</v>
      </c>
      <c r="P182" s="389">
        <v>1.675</v>
      </c>
    </row>
    <row r="183" spans="1:16" ht="14.4">
      <c r="A183" s="388" t="s">
        <v>769</v>
      </c>
      <c r="B183" s="388">
        <v>30700</v>
      </c>
      <c r="C183" s="388" t="s">
        <v>744</v>
      </c>
      <c r="D183" s="388" t="s">
        <v>744</v>
      </c>
      <c r="E183" s="389">
        <v>6.7</v>
      </c>
      <c r="F183" s="389">
        <v>130</v>
      </c>
      <c r="G183" s="389">
        <v>0.8</v>
      </c>
      <c r="H183" s="389">
        <v>0.2</v>
      </c>
      <c r="I183" s="389">
        <v>66</v>
      </c>
      <c r="J183" s="389">
        <v>74.099999999999994</v>
      </c>
      <c r="K183" s="389">
        <v>0.4</v>
      </c>
      <c r="L183" s="389" t="s">
        <v>729</v>
      </c>
      <c r="M183" s="389">
        <v>5</v>
      </c>
      <c r="N183" s="389">
        <v>5</v>
      </c>
      <c r="O183" s="389">
        <v>5</v>
      </c>
      <c r="P183" s="389">
        <v>2.8</v>
      </c>
    </row>
    <row r="184" spans="1:16" ht="14.4">
      <c r="A184" s="388" t="s">
        <v>769</v>
      </c>
      <c r="B184" s="388">
        <v>30703</v>
      </c>
      <c r="C184" s="388" t="s">
        <v>744</v>
      </c>
      <c r="D184" s="388" t="s">
        <v>734</v>
      </c>
      <c r="E184" s="389">
        <v>6.7</v>
      </c>
      <c r="F184" s="389">
        <v>130</v>
      </c>
      <c r="G184" s="389">
        <v>0.8</v>
      </c>
      <c r="H184" s="389">
        <v>0.2</v>
      </c>
      <c r="I184" s="389">
        <v>66</v>
      </c>
      <c r="J184" s="389">
        <v>74.099999999999994</v>
      </c>
      <c r="K184" s="389">
        <v>0.4</v>
      </c>
      <c r="L184" s="389" t="s">
        <v>729</v>
      </c>
      <c r="M184" s="389">
        <v>5</v>
      </c>
      <c r="N184" s="389">
        <v>5</v>
      </c>
      <c r="O184" s="389">
        <v>5</v>
      </c>
      <c r="P184" s="389">
        <v>2.8</v>
      </c>
    </row>
    <row r="185" spans="1:16" ht="14.4">
      <c r="A185" s="388" t="s">
        <v>769</v>
      </c>
      <c r="B185" s="388">
        <v>30800</v>
      </c>
      <c r="C185" s="388" t="s">
        <v>745</v>
      </c>
      <c r="D185" s="388" t="s">
        <v>745</v>
      </c>
      <c r="E185" s="389">
        <v>6.7</v>
      </c>
      <c r="F185" s="389">
        <v>130</v>
      </c>
      <c r="G185" s="389">
        <v>0.8</v>
      </c>
      <c r="H185" s="389">
        <v>0.2</v>
      </c>
      <c r="I185" s="389">
        <v>66</v>
      </c>
      <c r="J185" s="389">
        <v>74.099999999999994</v>
      </c>
      <c r="K185" s="389">
        <v>0.4</v>
      </c>
      <c r="L185" s="389" t="s">
        <v>729</v>
      </c>
      <c r="M185" s="389">
        <v>5</v>
      </c>
      <c r="N185" s="389">
        <v>5</v>
      </c>
      <c r="O185" s="389">
        <v>5</v>
      </c>
      <c r="P185" s="389">
        <v>2.8</v>
      </c>
    </row>
    <row r="186" spans="1:16" ht="14.4">
      <c r="A186" s="388" t="s">
        <v>769</v>
      </c>
      <c r="B186" s="388">
        <v>30900</v>
      </c>
      <c r="C186" s="388" t="s">
        <v>746</v>
      </c>
      <c r="D186" s="388" t="s">
        <v>746</v>
      </c>
      <c r="E186" s="389">
        <v>6.7</v>
      </c>
      <c r="F186" s="389">
        <v>130</v>
      </c>
      <c r="G186" s="389">
        <v>0.8</v>
      </c>
      <c r="H186" s="389">
        <v>0.2</v>
      </c>
      <c r="I186" s="389">
        <v>66</v>
      </c>
      <c r="J186" s="389">
        <v>74.099999999999994</v>
      </c>
      <c r="K186" s="389">
        <v>0.4</v>
      </c>
      <c r="L186" s="389" t="s">
        <v>729</v>
      </c>
      <c r="M186" s="389">
        <v>5</v>
      </c>
      <c r="N186" s="389">
        <v>5</v>
      </c>
      <c r="O186" s="389">
        <v>5</v>
      </c>
      <c r="P186" s="389">
        <v>2.8</v>
      </c>
    </row>
    <row r="187" spans="1:16" ht="14.4">
      <c r="A187" s="388" t="s">
        <v>769</v>
      </c>
      <c r="B187" s="388">
        <v>30902</v>
      </c>
      <c r="C187" s="388" t="s">
        <v>746</v>
      </c>
      <c r="D187" s="388" t="s">
        <v>730</v>
      </c>
      <c r="E187" s="389">
        <v>6.7</v>
      </c>
      <c r="F187" s="389">
        <v>130</v>
      </c>
      <c r="G187" s="389">
        <v>0.8</v>
      </c>
      <c r="H187" s="389">
        <v>0.2</v>
      </c>
      <c r="I187" s="389">
        <v>66</v>
      </c>
      <c r="J187" s="389">
        <v>74.099999999999994</v>
      </c>
      <c r="K187" s="389">
        <v>0.4</v>
      </c>
      <c r="L187" s="389" t="s">
        <v>729</v>
      </c>
      <c r="M187" s="389">
        <v>5</v>
      </c>
      <c r="N187" s="389">
        <v>5</v>
      </c>
      <c r="O187" s="389">
        <v>5</v>
      </c>
      <c r="P187" s="389">
        <v>2.8</v>
      </c>
    </row>
    <row r="188" spans="1:16" ht="14.4">
      <c r="A188" s="388" t="s">
        <v>769</v>
      </c>
      <c r="B188" s="388">
        <v>30903</v>
      </c>
      <c r="C188" s="388" t="s">
        <v>746</v>
      </c>
      <c r="D188" s="388" t="s">
        <v>734</v>
      </c>
      <c r="E188" s="389">
        <v>6.7</v>
      </c>
      <c r="F188" s="389">
        <v>130</v>
      </c>
      <c r="G188" s="389">
        <v>0.8</v>
      </c>
      <c r="H188" s="389">
        <v>0.2</v>
      </c>
      <c r="I188" s="389">
        <v>66</v>
      </c>
      <c r="J188" s="389">
        <v>74.099999999999994</v>
      </c>
      <c r="K188" s="389">
        <v>0.4</v>
      </c>
      <c r="L188" s="389" t="s">
        <v>729</v>
      </c>
      <c r="M188" s="389">
        <v>5</v>
      </c>
      <c r="N188" s="389">
        <v>5</v>
      </c>
      <c r="O188" s="389">
        <v>5</v>
      </c>
      <c r="P188" s="389">
        <v>2.8</v>
      </c>
    </row>
    <row r="189" spans="1:16" ht="14.4">
      <c r="A189" s="388" t="s">
        <v>769</v>
      </c>
      <c r="B189" s="388">
        <v>30904</v>
      </c>
      <c r="C189" s="388" t="s">
        <v>746</v>
      </c>
      <c r="D189" s="388" t="s">
        <v>735</v>
      </c>
      <c r="E189" s="389">
        <v>6.7</v>
      </c>
      <c r="F189" s="389">
        <v>230</v>
      </c>
      <c r="G189" s="389">
        <v>0.19</v>
      </c>
      <c r="H189" s="389">
        <v>3</v>
      </c>
      <c r="I189" s="389">
        <v>15</v>
      </c>
      <c r="J189" s="389">
        <v>74.099999999999994</v>
      </c>
      <c r="K189" s="389">
        <v>0.6</v>
      </c>
      <c r="L189" s="389" t="s">
        <v>729</v>
      </c>
      <c r="M189" s="389">
        <v>5</v>
      </c>
      <c r="N189" s="389">
        <v>5</v>
      </c>
      <c r="O189" s="389">
        <v>5</v>
      </c>
      <c r="P189" s="389">
        <v>1.675</v>
      </c>
    </row>
    <row r="190" spans="1:16" ht="14.4">
      <c r="A190" s="388" t="s">
        <v>769</v>
      </c>
      <c r="B190" s="388">
        <v>30905</v>
      </c>
      <c r="C190" s="388" t="s">
        <v>746</v>
      </c>
      <c r="D190" s="388" t="s">
        <v>740</v>
      </c>
      <c r="E190" s="389">
        <v>6.7</v>
      </c>
      <c r="F190" s="389">
        <v>942</v>
      </c>
      <c r="G190" s="389">
        <v>37.1</v>
      </c>
      <c r="H190" s="389">
        <v>24</v>
      </c>
      <c r="I190" s="389">
        <v>130</v>
      </c>
      <c r="J190" s="389">
        <v>74.099999999999994</v>
      </c>
      <c r="K190" s="389">
        <v>2.1</v>
      </c>
      <c r="L190" s="389" t="s">
        <v>729</v>
      </c>
      <c r="M190" s="389">
        <v>5</v>
      </c>
      <c r="N190" s="389">
        <v>5</v>
      </c>
      <c r="O190" s="389">
        <v>5</v>
      </c>
      <c r="P190" s="389">
        <v>3.9</v>
      </c>
    </row>
    <row r="191" spans="1:16" ht="14.4">
      <c r="A191" s="388" t="s">
        <v>769</v>
      </c>
      <c r="B191" s="388">
        <v>31000</v>
      </c>
      <c r="C191" s="388" t="s">
        <v>758</v>
      </c>
      <c r="D191" s="388" t="s">
        <v>758</v>
      </c>
      <c r="E191" s="389">
        <v>6.7</v>
      </c>
      <c r="F191" s="389">
        <v>130</v>
      </c>
      <c r="G191" s="389">
        <v>0.8</v>
      </c>
      <c r="H191" s="389">
        <v>0.2</v>
      </c>
      <c r="I191" s="389">
        <v>66</v>
      </c>
      <c r="J191" s="389">
        <v>74.099999999999994</v>
      </c>
      <c r="K191" s="389">
        <v>0.4</v>
      </c>
      <c r="L191" s="389" t="s">
        <v>729</v>
      </c>
      <c r="M191" s="389">
        <v>5</v>
      </c>
      <c r="N191" s="389">
        <v>5</v>
      </c>
      <c r="O191" s="389">
        <v>5</v>
      </c>
      <c r="P191" s="389">
        <v>2.8</v>
      </c>
    </row>
    <row r="192" spans="1:16" ht="14.4">
      <c r="A192" s="388" t="s">
        <v>769</v>
      </c>
      <c r="B192" s="388">
        <v>31100</v>
      </c>
      <c r="C192" s="388" t="s">
        <v>747</v>
      </c>
      <c r="D192" s="388" t="s">
        <v>747</v>
      </c>
      <c r="E192" s="389">
        <v>6.7</v>
      </c>
      <c r="F192" s="389">
        <v>130</v>
      </c>
      <c r="G192" s="389">
        <v>0.8</v>
      </c>
      <c r="H192" s="389">
        <v>0.2</v>
      </c>
      <c r="I192" s="389">
        <v>66</v>
      </c>
      <c r="J192" s="389">
        <v>74.099999999999994</v>
      </c>
      <c r="K192" s="389">
        <v>0.4</v>
      </c>
      <c r="L192" s="389" t="s">
        <v>729</v>
      </c>
      <c r="M192" s="389">
        <v>5</v>
      </c>
      <c r="N192" s="389">
        <v>5</v>
      </c>
      <c r="O192" s="389">
        <v>5</v>
      </c>
      <c r="P192" s="389">
        <v>2.8</v>
      </c>
    </row>
    <row r="193" spans="1:16" ht="14.4">
      <c r="A193" s="388" t="s">
        <v>769</v>
      </c>
      <c r="B193" s="388">
        <v>31102</v>
      </c>
      <c r="C193" s="388" t="s">
        <v>747</v>
      </c>
      <c r="D193" s="388" t="s">
        <v>730</v>
      </c>
      <c r="E193" s="389">
        <v>6.7</v>
      </c>
      <c r="F193" s="389">
        <v>130</v>
      </c>
      <c r="G193" s="389">
        <v>0.8</v>
      </c>
      <c r="H193" s="389">
        <v>0.2</v>
      </c>
      <c r="I193" s="389">
        <v>66</v>
      </c>
      <c r="J193" s="389">
        <v>74.099999999999994</v>
      </c>
      <c r="K193" s="389">
        <v>0.4</v>
      </c>
      <c r="L193" s="389" t="s">
        <v>729</v>
      </c>
      <c r="M193" s="389">
        <v>5</v>
      </c>
      <c r="N193" s="389">
        <v>5</v>
      </c>
      <c r="O193" s="389">
        <v>5</v>
      </c>
      <c r="P193" s="389">
        <v>2.8</v>
      </c>
    </row>
    <row r="194" spans="1:16" ht="14.4">
      <c r="A194" s="388" t="s">
        <v>769</v>
      </c>
      <c r="B194" s="388">
        <v>31200</v>
      </c>
      <c r="C194" s="388" t="s">
        <v>748</v>
      </c>
      <c r="D194" s="388" t="s">
        <v>748</v>
      </c>
      <c r="E194" s="389">
        <v>6.7</v>
      </c>
      <c r="F194" s="389">
        <v>130</v>
      </c>
      <c r="G194" s="389">
        <v>0.8</v>
      </c>
      <c r="H194" s="389">
        <v>0.2</v>
      </c>
      <c r="I194" s="389">
        <v>66</v>
      </c>
      <c r="J194" s="389">
        <v>74.099999999999994</v>
      </c>
      <c r="K194" s="389">
        <v>0.4</v>
      </c>
      <c r="L194" s="389" t="s">
        <v>729</v>
      </c>
      <c r="M194" s="389">
        <v>5</v>
      </c>
      <c r="N194" s="389">
        <v>5</v>
      </c>
      <c r="O194" s="389">
        <v>5</v>
      </c>
      <c r="P194" s="389">
        <v>2.8</v>
      </c>
    </row>
    <row r="195" spans="1:16" ht="14.4">
      <c r="A195" s="388" t="s">
        <v>769</v>
      </c>
      <c r="B195" s="388">
        <v>31205</v>
      </c>
      <c r="C195" s="388" t="s">
        <v>748</v>
      </c>
      <c r="D195" s="388" t="s">
        <v>740</v>
      </c>
      <c r="E195" s="389">
        <v>6.7</v>
      </c>
      <c r="F195" s="389">
        <v>942</v>
      </c>
      <c r="G195" s="389">
        <v>37.1</v>
      </c>
      <c r="H195" s="389">
        <v>24</v>
      </c>
      <c r="I195" s="389">
        <v>130</v>
      </c>
      <c r="J195" s="389">
        <v>74.099999999999994</v>
      </c>
      <c r="K195" s="389">
        <v>2.1</v>
      </c>
      <c r="L195" s="389" t="s">
        <v>729</v>
      </c>
      <c r="M195" s="389">
        <v>5</v>
      </c>
      <c r="N195" s="389">
        <v>5</v>
      </c>
      <c r="O195" s="389">
        <v>5</v>
      </c>
      <c r="P195" s="389">
        <v>3.9</v>
      </c>
    </row>
    <row r="196" spans="1:16" ht="14.4">
      <c r="A196" s="388" t="s">
        <v>769</v>
      </c>
      <c r="B196" s="388">
        <v>31300</v>
      </c>
      <c r="C196" s="388" t="s">
        <v>749</v>
      </c>
      <c r="D196" s="388" t="s">
        <v>749</v>
      </c>
      <c r="E196" s="389">
        <v>6.7</v>
      </c>
      <c r="F196" s="389">
        <v>130</v>
      </c>
      <c r="G196" s="389">
        <v>0.8</v>
      </c>
      <c r="H196" s="389">
        <v>0.2</v>
      </c>
      <c r="I196" s="389">
        <v>66</v>
      </c>
      <c r="J196" s="389">
        <v>74.099999999999994</v>
      </c>
      <c r="K196" s="389">
        <v>0.4</v>
      </c>
      <c r="L196" s="389" t="s">
        <v>729</v>
      </c>
      <c r="M196" s="389">
        <v>5</v>
      </c>
      <c r="N196" s="389">
        <v>5</v>
      </c>
      <c r="O196" s="389">
        <v>5</v>
      </c>
      <c r="P196" s="389">
        <v>2.8</v>
      </c>
    </row>
    <row r="197" spans="1:16" ht="14.4">
      <c r="A197" s="388" t="s">
        <v>769</v>
      </c>
      <c r="B197" s="388">
        <v>31400</v>
      </c>
      <c r="C197" s="388" t="s">
        <v>750</v>
      </c>
      <c r="D197" s="388" t="s">
        <v>750</v>
      </c>
      <c r="E197" s="389">
        <v>6.7</v>
      </c>
      <c r="F197" s="389">
        <v>130</v>
      </c>
      <c r="G197" s="389">
        <v>0.8</v>
      </c>
      <c r="H197" s="389">
        <v>0.2</v>
      </c>
      <c r="I197" s="389">
        <v>66</v>
      </c>
      <c r="J197" s="389">
        <v>74.099999999999994</v>
      </c>
      <c r="K197" s="389">
        <v>0.4</v>
      </c>
      <c r="L197" s="389" t="s">
        <v>729</v>
      </c>
      <c r="M197" s="389">
        <v>5</v>
      </c>
      <c r="N197" s="389">
        <v>5</v>
      </c>
      <c r="O197" s="389">
        <v>5</v>
      </c>
      <c r="P197" s="389">
        <v>2.8</v>
      </c>
    </row>
    <row r="198" spans="1:16" ht="14.4">
      <c r="A198" s="388" t="s">
        <v>769</v>
      </c>
      <c r="B198" s="388">
        <v>31600</v>
      </c>
      <c r="C198" s="388" t="s">
        <v>751</v>
      </c>
      <c r="D198" s="388" t="s">
        <v>751</v>
      </c>
      <c r="E198" s="389">
        <v>6.7</v>
      </c>
      <c r="F198" s="389">
        <v>130</v>
      </c>
      <c r="G198" s="389">
        <v>0.8</v>
      </c>
      <c r="H198" s="389">
        <v>0.2</v>
      </c>
      <c r="I198" s="389">
        <v>66</v>
      </c>
      <c r="J198" s="389">
        <v>74.099999999999994</v>
      </c>
      <c r="K198" s="389">
        <v>0.4</v>
      </c>
      <c r="L198" s="389" t="s">
        <v>729</v>
      </c>
      <c r="M198" s="389">
        <v>5</v>
      </c>
      <c r="N198" s="389">
        <v>5</v>
      </c>
      <c r="O198" s="389">
        <v>5</v>
      </c>
      <c r="P198" s="389">
        <v>2.8</v>
      </c>
    </row>
    <row r="199" spans="1:16" ht="14.4">
      <c r="A199" s="388" t="s">
        <v>769</v>
      </c>
      <c r="B199" s="388">
        <v>32000</v>
      </c>
      <c r="C199" s="388" t="s">
        <v>728</v>
      </c>
      <c r="D199" s="388" t="s">
        <v>728</v>
      </c>
      <c r="E199" s="389">
        <v>6.7</v>
      </c>
      <c r="F199" s="389">
        <v>130</v>
      </c>
      <c r="G199" s="389">
        <v>0.8</v>
      </c>
      <c r="H199" s="389">
        <v>0.2</v>
      </c>
      <c r="I199" s="389">
        <v>66</v>
      </c>
      <c r="J199" s="389">
        <v>74.099999999999994</v>
      </c>
      <c r="K199" s="389">
        <v>0.4</v>
      </c>
      <c r="L199" s="389" t="s">
        <v>729</v>
      </c>
      <c r="M199" s="389">
        <v>5</v>
      </c>
      <c r="N199" s="389">
        <v>5</v>
      </c>
      <c r="O199" s="389">
        <v>5</v>
      </c>
      <c r="P199" s="389">
        <v>2.8</v>
      </c>
    </row>
    <row r="200" spans="1:16" ht="14.4">
      <c r="A200" s="388" t="s">
        <v>769</v>
      </c>
      <c r="B200" s="388">
        <v>32002</v>
      </c>
      <c r="C200" s="388" t="s">
        <v>728</v>
      </c>
      <c r="D200" s="388" t="s">
        <v>730</v>
      </c>
      <c r="E200" s="389">
        <v>6.7</v>
      </c>
      <c r="F200" s="389">
        <v>130</v>
      </c>
      <c r="G200" s="389">
        <v>0.8</v>
      </c>
      <c r="H200" s="389">
        <v>0.2</v>
      </c>
      <c r="I200" s="389">
        <v>66</v>
      </c>
      <c r="J200" s="389">
        <v>74.099999999999994</v>
      </c>
      <c r="K200" s="389">
        <v>0.4</v>
      </c>
      <c r="L200" s="389" t="s">
        <v>729</v>
      </c>
      <c r="M200" s="389">
        <v>5</v>
      </c>
      <c r="N200" s="389">
        <v>5</v>
      </c>
      <c r="O200" s="389">
        <v>5</v>
      </c>
      <c r="P200" s="389">
        <v>2.8</v>
      </c>
    </row>
    <row r="201" spans="1:16" ht="14.4">
      <c r="A201" s="388" t="s">
        <v>769</v>
      </c>
      <c r="B201" s="388">
        <v>32005</v>
      </c>
      <c r="C201" s="388" t="s">
        <v>728</v>
      </c>
      <c r="D201" s="388" t="s">
        <v>740</v>
      </c>
      <c r="E201" s="389">
        <v>6.7</v>
      </c>
      <c r="F201" s="389">
        <v>942</v>
      </c>
      <c r="G201" s="389">
        <v>37.1</v>
      </c>
      <c r="H201" s="389">
        <v>24</v>
      </c>
      <c r="I201" s="389">
        <v>130</v>
      </c>
      <c r="J201" s="389">
        <v>74.099999999999994</v>
      </c>
      <c r="K201" s="389">
        <v>2.1</v>
      </c>
      <c r="L201" s="389" t="s">
        <v>729</v>
      </c>
      <c r="M201" s="389">
        <v>5</v>
      </c>
      <c r="N201" s="389">
        <v>5</v>
      </c>
      <c r="O201" s="389">
        <v>5</v>
      </c>
      <c r="P201" s="389">
        <v>3.9</v>
      </c>
    </row>
    <row r="202" spans="1:16" ht="14.4">
      <c r="A202" s="388" t="s">
        <v>771</v>
      </c>
      <c r="B202" s="388">
        <v>20100</v>
      </c>
      <c r="C202" s="388" t="s">
        <v>756</v>
      </c>
      <c r="D202" s="388" t="s">
        <v>757</v>
      </c>
      <c r="E202" s="389">
        <v>5</v>
      </c>
      <c r="F202" s="389">
        <v>51</v>
      </c>
      <c r="G202" s="389">
        <v>20</v>
      </c>
      <c r="H202" s="389">
        <v>10</v>
      </c>
      <c r="I202" s="389">
        <v>40</v>
      </c>
      <c r="J202" s="389">
        <v>71.900000000000006</v>
      </c>
      <c r="K202" s="389">
        <v>0.6</v>
      </c>
      <c r="L202" s="389" t="s">
        <v>729</v>
      </c>
      <c r="M202" s="389">
        <v>5</v>
      </c>
      <c r="N202" s="389">
        <v>5</v>
      </c>
      <c r="O202" s="389">
        <v>5</v>
      </c>
      <c r="P202" s="389">
        <v>2.8</v>
      </c>
    </row>
    <row r="203" spans="1:16" ht="14.4">
      <c r="A203" s="388" t="s">
        <v>771</v>
      </c>
      <c r="B203" s="388">
        <v>20200</v>
      </c>
      <c r="C203" s="388" t="s">
        <v>737</v>
      </c>
      <c r="D203" s="388" t="s">
        <v>737</v>
      </c>
      <c r="E203" s="389">
        <v>5</v>
      </c>
      <c r="F203" s="389">
        <v>51</v>
      </c>
      <c r="G203" s="389">
        <v>20</v>
      </c>
      <c r="H203" s="389">
        <v>10</v>
      </c>
      <c r="I203" s="389">
        <v>3.7</v>
      </c>
      <c r="J203" s="389">
        <v>71.900000000000006</v>
      </c>
      <c r="K203" s="389">
        <v>0.6</v>
      </c>
      <c r="L203" s="389" t="s">
        <v>729</v>
      </c>
      <c r="M203" s="389">
        <v>5</v>
      </c>
      <c r="N203" s="389">
        <v>5</v>
      </c>
      <c r="O203" s="389">
        <v>5</v>
      </c>
      <c r="P203" s="389">
        <v>0.42499999999999999</v>
      </c>
    </row>
    <row r="204" spans="1:16" ht="14.4">
      <c r="A204" s="388" t="s">
        <v>771</v>
      </c>
      <c r="B204" s="388">
        <v>20300</v>
      </c>
      <c r="C204" s="388" t="s">
        <v>738</v>
      </c>
      <c r="D204" s="388" t="s">
        <v>739</v>
      </c>
      <c r="E204" s="389">
        <v>5</v>
      </c>
      <c r="F204" s="389">
        <v>51</v>
      </c>
      <c r="G204" s="389">
        <v>20</v>
      </c>
      <c r="H204" s="389">
        <v>10</v>
      </c>
      <c r="I204" s="389">
        <v>40</v>
      </c>
      <c r="J204" s="389">
        <v>71.900000000000006</v>
      </c>
      <c r="K204" s="389">
        <v>0.6</v>
      </c>
      <c r="L204" s="389" t="s">
        <v>729</v>
      </c>
      <c r="M204" s="389">
        <v>5</v>
      </c>
      <c r="N204" s="389">
        <v>5</v>
      </c>
      <c r="O204" s="389">
        <v>5</v>
      </c>
      <c r="P204" s="389">
        <v>2.8</v>
      </c>
    </row>
    <row r="205" spans="1:16" ht="14.4">
      <c r="A205" s="388" t="s">
        <v>771</v>
      </c>
      <c r="B205" s="388">
        <v>31500</v>
      </c>
      <c r="C205" s="388" t="s">
        <v>768</v>
      </c>
      <c r="D205" s="388" t="s">
        <v>768</v>
      </c>
      <c r="E205" s="389">
        <v>5</v>
      </c>
      <c r="F205" s="389">
        <v>51</v>
      </c>
      <c r="G205" s="389">
        <v>0.8</v>
      </c>
      <c r="H205" s="389">
        <v>3</v>
      </c>
      <c r="I205" s="389">
        <v>66</v>
      </c>
      <c r="J205" s="389">
        <v>71.900000000000006</v>
      </c>
      <c r="K205" s="389">
        <v>0.6</v>
      </c>
      <c r="L205" s="389" t="s">
        <v>729</v>
      </c>
      <c r="M205" s="389">
        <v>5</v>
      </c>
      <c r="N205" s="389">
        <v>5</v>
      </c>
      <c r="O205" s="389">
        <v>5</v>
      </c>
      <c r="P205" s="389">
        <v>2.8</v>
      </c>
    </row>
    <row r="206" spans="1:16" ht="14.4">
      <c r="A206" s="388" t="s">
        <v>771</v>
      </c>
      <c r="B206" s="388">
        <v>32000</v>
      </c>
      <c r="C206" s="388" t="s">
        <v>728</v>
      </c>
      <c r="D206" s="388" t="s">
        <v>728</v>
      </c>
      <c r="E206" s="389">
        <v>5</v>
      </c>
      <c r="F206" s="389">
        <v>51</v>
      </c>
      <c r="G206" s="389">
        <v>0.8</v>
      </c>
      <c r="H206" s="389">
        <v>3</v>
      </c>
      <c r="I206" s="389">
        <v>66</v>
      </c>
      <c r="J206" s="389">
        <v>71.900000000000006</v>
      </c>
      <c r="K206" s="389">
        <v>0.6</v>
      </c>
      <c r="L206" s="389" t="s">
        <v>729</v>
      </c>
      <c r="M206" s="389">
        <v>5</v>
      </c>
      <c r="N206" s="389">
        <v>5</v>
      </c>
      <c r="O206" s="389">
        <v>5</v>
      </c>
      <c r="P206" s="389">
        <v>2.8</v>
      </c>
    </row>
    <row r="207" spans="1:16" ht="14.4">
      <c r="A207" s="388" t="s">
        <v>772</v>
      </c>
      <c r="B207" s="388">
        <v>10101</v>
      </c>
      <c r="C207" s="388" t="s">
        <v>732</v>
      </c>
      <c r="D207" s="388" t="s">
        <v>733</v>
      </c>
      <c r="E207" s="389">
        <v>0.3</v>
      </c>
      <c r="F207" s="389">
        <v>114</v>
      </c>
      <c r="G207" s="389">
        <v>0.8</v>
      </c>
      <c r="H207" s="389">
        <v>3</v>
      </c>
      <c r="I207" s="389">
        <v>15</v>
      </c>
      <c r="J207" s="390">
        <v>70.8</v>
      </c>
      <c r="K207" s="389">
        <v>0.6</v>
      </c>
      <c r="L207" s="389" t="s">
        <v>729</v>
      </c>
      <c r="M207" s="389">
        <v>5</v>
      </c>
      <c r="N207" s="389">
        <v>5</v>
      </c>
      <c r="O207" s="389">
        <v>5</v>
      </c>
      <c r="P207" s="389">
        <v>1.68</v>
      </c>
    </row>
    <row r="208" spans="1:16" ht="14.4">
      <c r="A208" s="388" t="s">
        <v>772</v>
      </c>
      <c r="B208" s="388">
        <v>10102</v>
      </c>
      <c r="C208" s="388" t="s">
        <v>732</v>
      </c>
      <c r="D208" s="388" t="s">
        <v>730</v>
      </c>
      <c r="E208" s="389">
        <v>0.3</v>
      </c>
      <c r="F208" s="389">
        <v>114</v>
      </c>
      <c r="G208" s="389">
        <v>0.8</v>
      </c>
      <c r="H208" s="389">
        <v>3</v>
      </c>
      <c r="I208" s="389">
        <v>15</v>
      </c>
      <c r="J208" s="390">
        <v>70.8</v>
      </c>
      <c r="K208" s="389">
        <v>0.6</v>
      </c>
      <c r="L208" s="389" t="s">
        <v>729</v>
      </c>
      <c r="M208" s="389">
        <v>5</v>
      </c>
      <c r="N208" s="389">
        <v>5</v>
      </c>
      <c r="O208" s="389">
        <v>5</v>
      </c>
      <c r="P208" s="389">
        <v>1.68</v>
      </c>
    </row>
    <row r="209" spans="1:16" ht="14.4">
      <c r="A209" s="388" t="s">
        <v>772</v>
      </c>
      <c r="B209" s="388">
        <v>10103</v>
      </c>
      <c r="C209" s="388" t="s">
        <v>732</v>
      </c>
      <c r="D209" s="388" t="s">
        <v>734</v>
      </c>
      <c r="E209" s="389">
        <v>0.3</v>
      </c>
      <c r="F209" s="389">
        <v>114</v>
      </c>
      <c r="G209" s="389">
        <v>0.8</v>
      </c>
      <c r="H209" s="389">
        <v>3</v>
      </c>
      <c r="I209" s="389">
        <v>15</v>
      </c>
      <c r="J209" s="390">
        <v>70.8</v>
      </c>
      <c r="K209" s="389">
        <v>0.6</v>
      </c>
      <c r="L209" s="389" t="s">
        <v>729</v>
      </c>
      <c r="M209" s="389">
        <v>5</v>
      </c>
      <c r="N209" s="389">
        <v>5</v>
      </c>
      <c r="O209" s="389">
        <v>5</v>
      </c>
      <c r="P209" s="389">
        <v>1.68</v>
      </c>
    </row>
    <row r="210" spans="1:16" ht="14.4">
      <c r="A210" s="388" t="s">
        <v>772</v>
      </c>
      <c r="B210" s="388">
        <v>10105</v>
      </c>
      <c r="C210" s="388" t="s">
        <v>732</v>
      </c>
      <c r="D210" s="388" t="s">
        <v>740</v>
      </c>
      <c r="E210" s="389">
        <v>0.3</v>
      </c>
      <c r="F210" s="389">
        <v>942</v>
      </c>
      <c r="G210" s="389">
        <v>37</v>
      </c>
      <c r="H210" s="389">
        <v>24</v>
      </c>
      <c r="I210" s="389">
        <v>15</v>
      </c>
      <c r="J210" s="390">
        <v>70.8</v>
      </c>
      <c r="K210" s="389">
        <v>2.1</v>
      </c>
      <c r="L210" s="389" t="s">
        <v>729</v>
      </c>
      <c r="M210" s="389">
        <v>5</v>
      </c>
      <c r="N210" s="389">
        <v>5</v>
      </c>
      <c r="O210" s="389">
        <v>5</v>
      </c>
      <c r="P210" s="389">
        <v>3.9</v>
      </c>
    </row>
    <row r="211" spans="1:16" ht="14.4">
      <c r="A211" s="388" t="s">
        <v>772</v>
      </c>
      <c r="B211" s="388">
        <v>10202</v>
      </c>
      <c r="C211" s="388" t="s">
        <v>736</v>
      </c>
      <c r="D211" s="388" t="s">
        <v>730</v>
      </c>
      <c r="E211" s="389">
        <v>0.3</v>
      </c>
      <c r="F211" s="389">
        <v>130</v>
      </c>
      <c r="G211" s="389">
        <v>0.8</v>
      </c>
      <c r="H211" s="389">
        <v>3</v>
      </c>
      <c r="I211" s="389">
        <v>16.2</v>
      </c>
      <c r="J211" s="390">
        <v>70.8</v>
      </c>
      <c r="K211" s="389">
        <v>0.6</v>
      </c>
      <c r="L211" s="389" t="s">
        <v>729</v>
      </c>
      <c r="M211" s="389">
        <v>5</v>
      </c>
      <c r="N211" s="389">
        <v>5</v>
      </c>
      <c r="O211" s="389">
        <v>5</v>
      </c>
      <c r="P211" s="389">
        <v>1.68</v>
      </c>
    </row>
    <row r="212" spans="1:16" ht="14.4">
      <c r="A212" s="388" t="s">
        <v>772</v>
      </c>
      <c r="B212" s="388">
        <v>10203</v>
      </c>
      <c r="C212" s="388" t="s">
        <v>736</v>
      </c>
      <c r="D212" s="388" t="s">
        <v>734</v>
      </c>
      <c r="E212" s="389">
        <v>0.3</v>
      </c>
      <c r="F212" s="389">
        <v>130</v>
      </c>
      <c r="G212" s="389">
        <v>0.8</v>
      </c>
      <c r="H212" s="389">
        <v>3</v>
      </c>
      <c r="I212" s="389">
        <v>16.2</v>
      </c>
      <c r="J212" s="390">
        <v>70.8</v>
      </c>
      <c r="K212" s="389">
        <v>0.6</v>
      </c>
      <c r="L212" s="389" t="s">
        <v>729</v>
      </c>
      <c r="M212" s="389">
        <v>5</v>
      </c>
      <c r="N212" s="389">
        <v>5</v>
      </c>
      <c r="O212" s="389">
        <v>5</v>
      </c>
      <c r="P212" s="389">
        <v>1.68</v>
      </c>
    </row>
    <row r="213" spans="1:16" ht="14.4">
      <c r="A213" s="388" t="s">
        <v>772</v>
      </c>
      <c r="B213" s="388">
        <v>20200</v>
      </c>
      <c r="C213" s="388" t="s">
        <v>737</v>
      </c>
      <c r="D213" s="388" t="s">
        <v>737</v>
      </c>
      <c r="E213" s="389">
        <v>0.3</v>
      </c>
      <c r="F213" s="389">
        <v>52</v>
      </c>
      <c r="G213" s="389">
        <v>20</v>
      </c>
      <c r="H213" s="389">
        <v>10</v>
      </c>
      <c r="I213" s="389">
        <v>3.7</v>
      </c>
      <c r="J213" s="390">
        <v>70.8</v>
      </c>
      <c r="K213" s="389">
        <v>0.6</v>
      </c>
      <c r="L213" s="389" t="s">
        <v>729</v>
      </c>
      <c r="M213" s="389">
        <v>5</v>
      </c>
      <c r="N213" s="389">
        <v>5</v>
      </c>
      <c r="O213" s="389">
        <v>5</v>
      </c>
      <c r="P213" s="389">
        <v>0.2</v>
      </c>
    </row>
    <row r="214" spans="1:16" ht="14.4">
      <c r="A214" s="388" t="s">
        <v>772</v>
      </c>
      <c r="B214" s="388">
        <v>30902</v>
      </c>
      <c r="C214" s="388" t="s">
        <v>746</v>
      </c>
      <c r="D214" s="388" t="s">
        <v>730</v>
      </c>
      <c r="E214" s="389">
        <v>0.3</v>
      </c>
      <c r="F214" s="389">
        <v>130</v>
      </c>
      <c r="G214" s="389">
        <v>0.8</v>
      </c>
      <c r="H214" s="389">
        <v>0.2</v>
      </c>
      <c r="I214" s="389">
        <v>66</v>
      </c>
      <c r="J214" s="390">
        <v>70.8</v>
      </c>
      <c r="K214" s="389">
        <v>0.4</v>
      </c>
      <c r="L214" s="389" t="s">
        <v>729</v>
      </c>
      <c r="M214" s="389">
        <v>5</v>
      </c>
      <c r="N214" s="389">
        <v>5</v>
      </c>
      <c r="O214" s="389">
        <v>5</v>
      </c>
      <c r="P214" s="389">
        <v>2.8</v>
      </c>
    </row>
    <row r="215" spans="1:16" ht="14.4">
      <c r="A215" s="388" t="s">
        <v>772</v>
      </c>
      <c r="B215" s="388">
        <v>30903</v>
      </c>
      <c r="C215" s="388" t="s">
        <v>746</v>
      </c>
      <c r="D215" s="388" t="s">
        <v>734</v>
      </c>
      <c r="E215" s="389">
        <v>0.3</v>
      </c>
      <c r="F215" s="389">
        <v>130</v>
      </c>
      <c r="G215" s="389">
        <v>0.8</v>
      </c>
      <c r="H215" s="389">
        <v>3</v>
      </c>
      <c r="I215" s="389">
        <v>66</v>
      </c>
      <c r="J215" s="390">
        <v>70.8</v>
      </c>
      <c r="K215" s="389">
        <v>0.4</v>
      </c>
      <c r="L215" s="389" t="s">
        <v>729</v>
      </c>
      <c r="M215" s="389">
        <v>5</v>
      </c>
      <c r="N215" s="389">
        <v>5</v>
      </c>
      <c r="O215" s="389">
        <v>5</v>
      </c>
      <c r="P215" s="389">
        <v>2.8</v>
      </c>
    </row>
    <row r="216" spans="1:16" ht="14.4">
      <c r="A216" s="388" t="s">
        <v>772</v>
      </c>
      <c r="B216" s="388">
        <v>30905</v>
      </c>
      <c r="C216" s="388" t="s">
        <v>746</v>
      </c>
      <c r="D216" s="388" t="s">
        <v>740</v>
      </c>
      <c r="E216" s="389">
        <v>0.3</v>
      </c>
      <c r="F216" s="389">
        <v>942</v>
      </c>
      <c r="G216" s="389">
        <v>37</v>
      </c>
      <c r="H216" s="389">
        <v>24</v>
      </c>
      <c r="I216" s="389">
        <v>130</v>
      </c>
      <c r="J216" s="390">
        <v>70.8</v>
      </c>
      <c r="K216" s="389">
        <v>2.1</v>
      </c>
      <c r="L216" s="389" t="s">
        <v>729</v>
      </c>
      <c r="M216" s="389">
        <v>5</v>
      </c>
      <c r="N216" s="389">
        <v>5</v>
      </c>
      <c r="O216" s="389">
        <v>5</v>
      </c>
      <c r="P216" s="389">
        <v>3.9</v>
      </c>
    </row>
    <row r="217" spans="1:16" ht="14.4">
      <c r="A217" s="388" t="s">
        <v>772</v>
      </c>
      <c r="B217" s="388">
        <v>31600</v>
      </c>
      <c r="C217" s="388" t="s">
        <v>751</v>
      </c>
      <c r="D217" s="388" t="s">
        <v>751</v>
      </c>
      <c r="E217" s="389">
        <v>0.3</v>
      </c>
      <c r="F217" s="389">
        <v>130</v>
      </c>
      <c r="G217" s="389">
        <v>0.8</v>
      </c>
      <c r="H217" s="389">
        <v>3</v>
      </c>
      <c r="I217" s="389">
        <v>66</v>
      </c>
      <c r="J217" s="390">
        <v>70.8</v>
      </c>
      <c r="K217" s="389">
        <v>0.4</v>
      </c>
      <c r="L217" s="389" t="s">
        <v>729</v>
      </c>
      <c r="M217" s="389">
        <v>5</v>
      </c>
      <c r="N217" s="389">
        <v>5</v>
      </c>
      <c r="O217" s="389">
        <v>5</v>
      </c>
      <c r="P217" s="389">
        <v>2.8</v>
      </c>
    </row>
    <row r="218" spans="1:16" ht="14.4">
      <c r="A218" s="388" t="s">
        <v>773</v>
      </c>
      <c r="B218" s="388">
        <v>10100</v>
      </c>
      <c r="C218" s="388" t="s">
        <v>732</v>
      </c>
      <c r="D218" s="388" t="s">
        <v>732</v>
      </c>
      <c r="E218" s="389">
        <v>0.43</v>
      </c>
      <c r="F218" s="389">
        <v>28</v>
      </c>
      <c r="G218" s="389">
        <v>2</v>
      </c>
      <c r="H218" s="389">
        <v>1</v>
      </c>
      <c r="I218" s="389">
        <v>15</v>
      </c>
      <c r="J218" s="389">
        <v>56.89</v>
      </c>
      <c r="K218" s="389">
        <v>1</v>
      </c>
      <c r="L218" s="389" t="s">
        <v>729</v>
      </c>
      <c r="M218" s="389">
        <v>0.1</v>
      </c>
      <c r="N218" s="389">
        <v>0.1</v>
      </c>
      <c r="O218" s="389">
        <v>0.1</v>
      </c>
      <c r="P218" s="389">
        <v>2.5000000000000001E-3</v>
      </c>
    </row>
    <row r="219" spans="1:16" ht="14.4">
      <c r="A219" s="388" t="s">
        <v>773</v>
      </c>
      <c r="B219" s="388">
        <v>10101</v>
      </c>
      <c r="C219" s="388" t="s">
        <v>732</v>
      </c>
      <c r="D219" s="388" t="s">
        <v>733</v>
      </c>
      <c r="E219" s="389">
        <v>0.43</v>
      </c>
      <c r="F219" s="389">
        <v>28</v>
      </c>
      <c r="G219" s="389">
        <v>2</v>
      </c>
      <c r="H219" s="389">
        <v>1</v>
      </c>
      <c r="I219" s="389">
        <v>15</v>
      </c>
      <c r="J219" s="389">
        <v>56.89</v>
      </c>
      <c r="K219" s="389">
        <v>1</v>
      </c>
      <c r="L219" s="389" t="s">
        <v>729</v>
      </c>
      <c r="M219" s="389">
        <v>0.1</v>
      </c>
      <c r="N219" s="389">
        <v>0.1</v>
      </c>
      <c r="O219" s="389">
        <v>0.1</v>
      </c>
      <c r="P219" s="389">
        <v>2.5000000000000001E-3</v>
      </c>
    </row>
    <row r="220" spans="1:16" ht="14.4">
      <c r="A220" s="388" t="s">
        <v>773</v>
      </c>
      <c r="B220" s="388">
        <v>10102</v>
      </c>
      <c r="C220" s="388" t="s">
        <v>732</v>
      </c>
      <c r="D220" s="388" t="s">
        <v>730</v>
      </c>
      <c r="E220" s="389">
        <v>0.43</v>
      </c>
      <c r="F220" s="389">
        <v>28</v>
      </c>
      <c r="G220" s="389">
        <v>2</v>
      </c>
      <c r="H220" s="389">
        <v>1</v>
      </c>
      <c r="I220" s="389">
        <v>15</v>
      </c>
      <c r="J220" s="389">
        <v>56.89</v>
      </c>
      <c r="K220" s="389">
        <v>1</v>
      </c>
      <c r="L220" s="389" t="s">
        <v>729</v>
      </c>
      <c r="M220" s="389">
        <v>0.1</v>
      </c>
      <c r="N220" s="389">
        <v>0.1</v>
      </c>
      <c r="O220" s="389">
        <v>0.1</v>
      </c>
      <c r="P220" s="389">
        <v>2.5000000000000001E-3</v>
      </c>
    </row>
    <row r="221" spans="1:16" ht="14.4">
      <c r="A221" s="388" t="s">
        <v>773</v>
      </c>
      <c r="B221" s="388">
        <v>10103</v>
      </c>
      <c r="C221" s="388" t="s">
        <v>732</v>
      </c>
      <c r="D221" s="388" t="s">
        <v>734</v>
      </c>
      <c r="E221" s="389">
        <v>0.43</v>
      </c>
      <c r="F221" s="389">
        <v>32.020000000000003</v>
      </c>
      <c r="G221" s="389">
        <v>2</v>
      </c>
      <c r="H221" s="389">
        <v>1</v>
      </c>
      <c r="I221" s="389">
        <v>28</v>
      </c>
      <c r="J221" s="389">
        <v>56.89</v>
      </c>
      <c r="K221" s="389">
        <v>1</v>
      </c>
      <c r="L221" s="389" t="s">
        <v>729</v>
      </c>
      <c r="M221" s="389">
        <v>0.1</v>
      </c>
      <c r="N221" s="389">
        <v>0.1</v>
      </c>
      <c r="O221" s="389">
        <v>0.1</v>
      </c>
      <c r="P221" s="389">
        <v>2.5000000000000001E-3</v>
      </c>
    </row>
    <row r="222" spans="1:16" ht="14.4">
      <c r="A222" s="388" t="s">
        <v>773</v>
      </c>
      <c r="B222" s="388">
        <v>10104</v>
      </c>
      <c r="C222" s="388" t="s">
        <v>732</v>
      </c>
      <c r="D222" s="388" t="s">
        <v>735</v>
      </c>
      <c r="E222" s="389">
        <v>0.43</v>
      </c>
      <c r="F222" s="389">
        <v>48</v>
      </c>
      <c r="G222" s="389">
        <v>1.6</v>
      </c>
      <c r="H222" s="389">
        <v>1.7</v>
      </c>
      <c r="I222" s="389">
        <v>4.8</v>
      </c>
      <c r="J222" s="389">
        <v>56.89</v>
      </c>
      <c r="K222" s="389">
        <v>1</v>
      </c>
      <c r="L222" s="389" t="s">
        <v>729</v>
      </c>
      <c r="M222" s="389">
        <v>0.1</v>
      </c>
      <c r="N222" s="389">
        <v>6.0999999999999999E-2</v>
      </c>
      <c r="O222" s="389">
        <v>5.0999999999999997E-2</v>
      </c>
      <c r="P222" s="389">
        <v>1.2750000000000001E-3</v>
      </c>
    </row>
    <row r="223" spans="1:16" ht="14.4">
      <c r="A223" s="388" t="s">
        <v>773</v>
      </c>
      <c r="B223" s="388">
        <v>10105</v>
      </c>
      <c r="C223" s="388" t="s">
        <v>732</v>
      </c>
      <c r="D223" s="388" t="s">
        <v>740</v>
      </c>
      <c r="E223" s="389">
        <v>0.5</v>
      </c>
      <c r="F223" s="389">
        <v>135</v>
      </c>
      <c r="G223" s="389">
        <v>92</v>
      </c>
      <c r="H223" s="389">
        <v>481</v>
      </c>
      <c r="I223" s="389">
        <v>58</v>
      </c>
      <c r="J223" s="389">
        <v>56.89</v>
      </c>
      <c r="K223" s="389">
        <v>0.57999999999999996</v>
      </c>
      <c r="L223" s="389" t="s">
        <v>729</v>
      </c>
      <c r="M223" s="389">
        <v>0.76</v>
      </c>
      <c r="N223" s="389">
        <v>0.189</v>
      </c>
      <c r="O223" s="389">
        <v>0.161</v>
      </c>
      <c r="P223" s="389">
        <v>4.0249999999999999E-3</v>
      </c>
    </row>
    <row r="224" spans="1:16" ht="14.4">
      <c r="A224" s="388" t="s">
        <v>773</v>
      </c>
      <c r="B224" s="388">
        <v>10202</v>
      </c>
      <c r="C224" s="388" t="s">
        <v>736</v>
      </c>
      <c r="D224" s="388" t="s">
        <v>730</v>
      </c>
      <c r="E224" s="389">
        <v>0.43</v>
      </c>
      <c r="F224" s="389">
        <v>32.020000000000003</v>
      </c>
      <c r="G224" s="389">
        <v>2</v>
      </c>
      <c r="H224" s="389">
        <v>1</v>
      </c>
      <c r="I224" s="389">
        <v>28</v>
      </c>
      <c r="J224" s="389">
        <v>56.89</v>
      </c>
      <c r="K224" s="389">
        <v>1</v>
      </c>
      <c r="L224" s="389" t="s">
        <v>729</v>
      </c>
      <c r="M224" s="389">
        <v>0.1</v>
      </c>
      <c r="N224" s="389">
        <v>0.1</v>
      </c>
      <c r="O224" s="389">
        <v>0.1</v>
      </c>
      <c r="P224" s="389">
        <v>2.5000000000000001E-3</v>
      </c>
    </row>
    <row r="225" spans="1:16" ht="14.4">
      <c r="A225" s="388" t="s">
        <v>773</v>
      </c>
      <c r="B225" s="388">
        <v>10203</v>
      </c>
      <c r="C225" s="388" t="s">
        <v>736</v>
      </c>
      <c r="D225" s="388" t="s">
        <v>734</v>
      </c>
      <c r="E225" s="389">
        <v>0.43</v>
      </c>
      <c r="F225" s="389">
        <v>32.020000000000003</v>
      </c>
      <c r="G225" s="389">
        <v>2</v>
      </c>
      <c r="H225" s="389">
        <v>1</v>
      </c>
      <c r="I225" s="389">
        <v>28</v>
      </c>
      <c r="J225" s="389">
        <v>56.89</v>
      </c>
      <c r="K225" s="389">
        <v>1</v>
      </c>
      <c r="L225" s="389" t="s">
        <v>729</v>
      </c>
      <c r="M225" s="389">
        <v>0.1</v>
      </c>
      <c r="N225" s="389">
        <v>0.1</v>
      </c>
      <c r="O225" s="389">
        <v>0.1</v>
      </c>
      <c r="P225" s="389">
        <v>2.5000000000000001E-3</v>
      </c>
    </row>
    <row r="226" spans="1:16" ht="14.4">
      <c r="A226" s="388" t="s">
        <v>773</v>
      </c>
      <c r="B226" s="388">
        <v>10306</v>
      </c>
      <c r="C226" s="388" t="s">
        <v>766</v>
      </c>
      <c r="D226" s="388" t="s">
        <v>767</v>
      </c>
      <c r="E226" s="389">
        <v>0.43</v>
      </c>
      <c r="F226" s="389">
        <v>32.020000000000003</v>
      </c>
      <c r="G226" s="389">
        <v>2</v>
      </c>
      <c r="H226" s="389">
        <v>1</v>
      </c>
      <c r="I226" s="389">
        <v>28</v>
      </c>
      <c r="J226" s="389">
        <v>56.89</v>
      </c>
      <c r="K226" s="389">
        <v>1</v>
      </c>
      <c r="L226" s="389" t="s">
        <v>729</v>
      </c>
      <c r="M226" s="389">
        <v>0.1</v>
      </c>
      <c r="N226" s="389">
        <v>0.1</v>
      </c>
      <c r="O226" s="389">
        <v>0.1</v>
      </c>
      <c r="P226" s="389">
        <v>2.5000000000000001E-3</v>
      </c>
    </row>
    <row r="227" spans="1:16" ht="14.4">
      <c r="A227" s="388" t="s">
        <v>773</v>
      </c>
      <c r="B227" s="388">
        <v>10503</v>
      </c>
      <c r="C227" s="388" t="s">
        <v>770</v>
      </c>
      <c r="D227" s="388" t="s">
        <v>734</v>
      </c>
      <c r="E227" s="389">
        <v>0.43</v>
      </c>
      <c r="F227" s="389">
        <v>32.020000000000003</v>
      </c>
      <c r="G227" s="389">
        <v>1.6</v>
      </c>
      <c r="H227" s="389">
        <v>1</v>
      </c>
      <c r="I227" s="389">
        <v>4.8</v>
      </c>
      <c r="J227" s="389">
        <v>56.89</v>
      </c>
      <c r="K227" s="389">
        <v>1</v>
      </c>
      <c r="L227" s="389" t="s">
        <v>729</v>
      </c>
      <c r="M227" s="389">
        <v>0.1</v>
      </c>
      <c r="N227" s="389">
        <v>6.0999999999999999E-2</v>
      </c>
      <c r="O227" s="389">
        <v>5.0999999999999997E-2</v>
      </c>
      <c r="P227" s="389">
        <v>1.2750000000000001E-3</v>
      </c>
    </row>
    <row r="228" spans="1:16" ht="14.4">
      <c r="A228" s="388" t="s">
        <v>773</v>
      </c>
      <c r="B228" s="388">
        <v>10504</v>
      </c>
      <c r="C228" s="388" t="s">
        <v>770</v>
      </c>
      <c r="D228" s="388" t="s">
        <v>735</v>
      </c>
      <c r="E228" s="389">
        <v>0.43</v>
      </c>
      <c r="F228" s="389">
        <v>188</v>
      </c>
      <c r="G228" s="389">
        <v>1.6</v>
      </c>
      <c r="H228" s="389">
        <v>1.7</v>
      </c>
      <c r="I228" s="389">
        <v>4.8</v>
      </c>
      <c r="J228" s="389">
        <v>57.64</v>
      </c>
      <c r="K228" s="389">
        <v>1</v>
      </c>
      <c r="L228" s="389" t="s">
        <v>729</v>
      </c>
      <c r="M228" s="389">
        <v>0.1</v>
      </c>
      <c r="N228" s="389">
        <v>6.0999999999999999E-2</v>
      </c>
      <c r="O228" s="389">
        <v>5.0999999999999997E-2</v>
      </c>
      <c r="P228" s="389">
        <v>1.2750000000000001E-3</v>
      </c>
    </row>
    <row r="229" spans="1:16" ht="14.4">
      <c r="A229" s="388" t="s">
        <v>773</v>
      </c>
      <c r="B229" s="388">
        <v>10505</v>
      </c>
      <c r="C229" s="388" t="s">
        <v>770</v>
      </c>
      <c r="D229" s="388" t="s">
        <v>740</v>
      </c>
      <c r="E229" s="389">
        <v>0.5</v>
      </c>
      <c r="F229" s="389">
        <v>135</v>
      </c>
      <c r="G229" s="389">
        <v>92</v>
      </c>
      <c r="H229" s="389">
        <v>481</v>
      </c>
      <c r="I229" s="389">
        <v>58</v>
      </c>
      <c r="J229" s="389">
        <v>56.89</v>
      </c>
      <c r="K229" s="389">
        <v>0.57999999999999996</v>
      </c>
      <c r="L229" s="389" t="s">
        <v>729</v>
      </c>
      <c r="M229" s="389">
        <v>0.76</v>
      </c>
      <c r="N229" s="389">
        <v>0.189</v>
      </c>
      <c r="O229" s="389">
        <v>0.161</v>
      </c>
      <c r="P229" s="389">
        <v>4.0249999999999999E-3</v>
      </c>
    </row>
    <row r="230" spans="1:16" ht="14.4">
      <c r="A230" s="388" t="s">
        <v>773</v>
      </c>
      <c r="B230" s="388">
        <v>20100</v>
      </c>
      <c r="C230" s="388" t="s">
        <v>756</v>
      </c>
      <c r="D230" s="388" t="s">
        <v>757</v>
      </c>
      <c r="E230" s="389">
        <v>0.43</v>
      </c>
      <c r="F230" s="389">
        <v>32.020000000000003</v>
      </c>
      <c r="G230" s="389">
        <v>2</v>
      </c>
      <c r="H230" s="389">
        <v>1</v>
      </c>
      <c r="I230" s="389">
        <v>28</v>
      </c>
      <c r="J230" s="389">
        <v>56.89</v>
      </c>
      <c r="K230" s="389">
        <v>1</v>
      </c>
      <c r="L230" s="389" t="s">
        <v>729</v>
      </c>
      <c r="M230" s="389">
        <v>0.1</v>
      </c>
      <c r="N230" s="389">
        <v>0.1</v>
      </c>
      <c r="O230" s="389">
        <v>0.1</v>
      </c>
      <c r="P230" s="389">
        <v>4.0000000000000001E-3</v>
      </c>
    </row>
    <row r="231" spans="1:16" ht="14.4">
      <c r="A231" s="388" t="s">
        <v>773</v>
      </c>
      <c r="B231" s="388">
        <v>20103</v>
      </c>
      <c r="C231" s="388" t="s">
        <v>756</v>
      </c>
      <c r="D231" s="388" t="s">
        <v>734</v>
      </c>
      <c r="E231" s="389">
        <v>0.43</v>
      </c>
      <c r="F231" s="389">
        <v>32.020000000000003</v>
      </c>
      <c r="G231" s="389">
        <v>2</v>
      </c>
      <c r="H231" s="389">
        <v>1</v>
      </c>
      <c r="I231" s="389">
        <v>28</v>
      </c>
      <c r="J231" s="389">
        <v>56.89</v>
      </c>
      <c r="K231" s="389">
        <v>1</v>
      </c>
      <c r="L231" s="389" t="s">
        <v>729</v>
      </c>
      <c r="M231" s="389">
        <v>0.1</v>
      </c>
      <c r="N231" s="389">
        <v>0.1</v>
      </c>
      <c r="O231" s="389">
        <v>0.1</v>
      </c>
      <c r="P231" s="389">
        <v>4.0000000000000001E-3</v>
      </c>
    </row>
    <row r="232" spans="1:16" ht="14.4">
      <c r="A232" s="388" t="s">
        <v>773</v>
      </c>
      <c r="B232" s="388">
        <v>20105</v>
      </c>
      <c r="C232" s="388" t="s">
        <v>756</v>
      </c>
      <c r="D232" s="388" t="s">
        <v>740</v>
      </c>
      <c r="E232" s="389">
        <v>0.5</v>
      </c>
      <c r="F232" s="389">
        <v>135</v>
      </c>
      <c r="G232" s="389">
        <v>92</v>
      </c>
      <c r="H232" s="389">
        <v>481</v>
      </c>
      <c r="I232" s="389">
        <v>58</v>
      </c>
      <c r="J232" s="389">
        <v>56.89</v>
      </c>
      <c r="K232" s="389">
        <v>0.57999999999999996</v>
      </c>
      <c r="L232" s="389" t="s">
        <v>729</v>
      </c>
      <c r="M232" s="389">
        <v>0.76</v>
      </c>
      <c r="N232" s="389">
        <v>0.189</v>
      </c>
      <c r="O232" s="389">
        <v>0.161</v>
      </c>
      <c r="P232" s="389">
        <v>4.0249999999999999E-3</v>
      </c>
    </row>
    <row r="233" spans="1:16" ht="14.4">
      <c r="A233" s="388" t="s">
        <v>773</v>
      </c>
      <c r="B233" s="388">
        <v>20200</v>
      </c>
      <c r="C233" s="388" t="s">
        <v>737</v>
      </c>
      <c r="D233" s="388" t="s">
        <v>737</v>
      </c>
      <c r="E233" s="389">
        <v>0.43</v>
      </c>
      <c r="F233" s="389">
        <v>20.399999999999999</v>
      </c>
      <c r="G233" s="389">
        <v>4</v>
      </c>
      <c r="H233" s="389">
        <v>1</v>
      </c>
      <c r="I233" s="389">
        <v>20</v>
      </c>
      <c r="J233" s="389">
        <v>56.89</v>
      </c>
      <c r="K233" s="389">
        <v>1</v>
      </c>
      <c r="L233" s="389" t="s">
        <v>729</v>
      </c>
      <c r="M233" s="389">
        <v>0.1</v>
      </c>
      <c r="N233" s="389">
        <v>0.1</v>
      </c>
      <c r="O233" s="389">
        <v>0.1</v>
      </c>
      <c r="P233" s="389">
        <v>5.4000000000000003E-3</v>
      </c>
    </row>
    <row r="234" spans="1:16" ht="14.4">
      <c r="A234" s="388" t="s">
        <v>773</v>
      </c>
      <c r="B234" s="388">
        <v>20202</v>
      </c>
      <c r="C234" s="388" t="s">
        <v>737</v>
      </c>
      <c r="D234" s="388" t="s">
        <v>734</v>
      </c>
      <c r="E234" s="389">
        <v>0.43</v>
      </c>
      <c r="F234" s="389">
        <v>20.399999999999999</v>
      </c>
      <c r="G234" s="389">
        <v>4</v>
      </c>
      <c r="H234" s="389">
        <v>1</v>
      </c>
      <c r="I234" s="389">
        <v>20</v>
      </c>
      <c r="J234" s="389">
        <v>56.89</v>
      </c>
      <c r="K234" s="389">
        <v>1</v>
      </c>
      <c r="L234" s="389" t="s">
        <v>729</v>
      </c>
      <c r="M234" s="389">
        <v>0.1</v>
      </c>
      <c r="N234" s="389">
        <v>0.1</v>
      </c>
      <c r="O234" s="389">
        <v>0.1</v>
      </c>
      <c r="P234" s="389">
        <v>5.4000000000000003E-3</v>
      </c>
    </row>
    <row r="235" spans="1:16" ht="14.4">
      <c r="A235" s="388" t="s">
        <v>773</v>
      </c>
      <c r="B235" s="388">
        <v>20204</v>
      </c>
      <c r="C235" s="388" t="s">
        <v>737</v>
      </c>
      <c r="D235" s="388" t="s">
        <v>740</v>
      </c>
      <c r="E235" s="389">
        <v>0.5</v>
      </c>
      <c r="F235" s="389">
        <v>135</v>
      </c>
      <c r="G235" s="389">
        <v>92</v>
      </c>
      <c r="H235" s="389">
        <v>481</v>
      </c>
      <c r="I235" s="389">
        <v>58</v>
      </c>
      <c r="J235" s="389">
        <v>56.89</v>
      </c>
      <c r="K235" s="389">
        <v>0.57999999999999996</v>
      </c>
      <c r="L235" s="389" t="s">
        <v>729</v>
      </c>
      <c r="M235" s="389">
        <v>0.76</v>
      </c>
      <c r="N235" s="389">
        <v>0.189</v>
      </c>
      <c r="O235" s="389">
        <v>0.161</v>
      </c>
      <c r="P235" s="389">
        <v>4.0249999999999999E-3</v>
      </c>
    </row>
    <row r="236" spans="1:16" ht="14.4">
      <c r="A236" s="388" t="s">
        <v>773</v>
      </c>
      <c r="B236" s="388">
        <v>20300</v>
      </c>
      <c r="C236" s="388" t="s">
        <v>738</v>
      </c>
      <c r="D236" s="388" t="s">
        <v>739</v>
      </c>
      <c r="E236" s="389">
        <v>0.43</v>
      </c>
      <c r="F236" s="389">
        <v>32.020000000000003</v>
      </c>
      <c r="G236" s="389">
        <v>2</v>
      </c>
      <c r="H236" s="389">
        <v>1</v>
      </c>
      <c r="I236" s="389">
        <v>28</v>
      </c>
      <c r="J236" s="389">
        <v>56.89</v>
      </c>
      <c r="K236" s="389">
        <v>1</v>
      </c>
      <c r="L236" s="389" t="s">
        <v>729</v>
      </c>
      <c r="M236" s="389">
        <v>0.1</v>
      </c>
      <c r="N236" s="389">
        <v>0.1</v>
      </c>
      <c r="O236" s="389">
        <v>0.1</v>
      </c>
      <c r="P236" s="389">
        <v>4.0000000000000001E-3</v>
      </c>
    </row>
    <row r="237" spans="1:16" ht="14.4">
      <c r="A237" s="388" t="s">
        <v>773</v>
      </c>
      <c r="B237" s="388">
        <v>20303</v>
      </c>
      <c r="C237" s="388" t="s">
        <v>738</v>
      </c>
      <c r="D237" s="388" t="s">
        <v>760</v>
      </c>
      <c r="E237" s="389">
        <v>0.43</v>
      </c>
      <c r="F237" s="389">
        <v>48</v>
      </c>
      <c r="G237" s="389">
        <v>1.6</v>
      </c>
      <c r="H237" s="389">
        <v>1</v>
      </c>
      <c r="I237" s="389">
        <v>4.8</v>
      </c>
      <c r="J237" s="389">
        <v>56.89</v>
      </c>
      <c r="K237" s="389">
        <v>1</v>
      </c>
      <c r="L237" s="389" t="s">
        <v>729</v>
      </c>
      <c r="M237" s="389">
        <v>0.1</v>
      </c>
      <c r="N237" s="389">
        <v>6.0999999999999999E-2</v>
      </c>
      <c r="O237" s="389">
        <v>5.0999999999999997E-2</v>
      </c>
      <c r="P237" s="389">
        <v>1.2750000000000001E-3</v>
      </c>
    </row>
    <row r="238" spans="1:16" ht="14.4">
      <c r="A238" s="388" t="s">
        <v>773</v>
      </c>
      <c r="B238" s="388">
        <v>20304</v>
      </c>
      <c r="C238" s="388" t="s">
        <v>738</v>
      </c>
      <c r="D238" s="388" t="s">
        <v>740</v>
      </c>
      <c r="E238" s="389">
        <v>0.5</v>
      </c>
      <c r="F238" s="389">
        <v>135</v>
      </c>
      <c r="G238" s="389">
        <v>92</v>
      </c>
      <c r="H238" s="389">
        <v>481</v>
      </c>
      <c r="I238" s="389">
        <v>58</v>
      </c>
      <c r="J238" s="389">
        <v>56.89</v>
      </c>
      <c r="K238" s="389">
        <v>0.57999999999999996</v>
      </c>
      <c r="L238" s="389" t="s">
        <v>729</v>
      </c>
      <c r="M238" s="389">
        <v>0.76</v>
      </c>
      <c r="N238" s="389">
        <v>0.189</v>
      </c>
      <c r="O238" s="389">
        <v>0.161</v>
      </c>
      <c r="P238" s="389">
        <v>4.0249999999999999E-3</v>
      </c>
    </row>
    <row r="239" spans="1:16" ht="14.4">
      <c r="A239" s="388" t="s">
        <v>773</v>
      </c>
      <c r="B239" s="388">
        <v>30104</v>
      </c>
      <c r="C239" s="388" t="s">
        <v>774</v>
      </c>
      <c r="D239" s="388" t="s">
        <v>735</v>
      </c>
      <c r="E239" s="389">
        <v>0.43</v>
      </c>
      <c r="F239" s="389">
        <v>48</v>
      </c>
      <c r="G239" s="389">
        <v>1.6</v>
      </c>
      <c r="H239" s="389">
        <v>1.7</v>
      </c>
      <c r="I239" s="389">
        <v>4.8</v>
      </c>
      <c r="J239" s="389">
        <v>56.89</v>
      </c>
      <c r="K239" s="389">
        <v>1</v>
      </c>
      <c r="L239" s="389" t="s">
        <v>729</v>
      </c>
      <c r="M239" s="389">
        <v>0.1</v>
      </c>
      <c r="N239" s="389">
        <v>6.0999999999999999E-2</v>
      </c>
      <c r="O239" s="389">
        <v>5.0999999999999997E-2</v>
      </c>
      <c r="P239" s="389">
        <v>1.2750000000000001E-3</v>
      </c>
    </row>
    <row r="240" spans="1:16" ht="14.4">
      <c r="A240" s="388" t="s">
        <v>773</v>
      </c>
      <c r="B240" s="388">
        <v>30105</v>
      </c>
      <c r="C240" s="388" t="s">
        <v>774</v>
      </c>
      <c r="D240" s="388" t="s">
        <v>740</v>
      </c>
      <c r="E240" s="389">
        <v>0.5</v>
      </c>
      <c r="F240" s="389">
        <v>135</v>
      </c>
      <c r="G240" s="389">
        <v>92</v>
      </c>
      <c r="H240" s="389">
        <v>481</v>
      </c>
      <c r="I240" s="389">
        <v>58</v>
      </c>
      <c r="J240" s="389">
        <v>56.89</v>
      </c>
      <c r="K240" s="389">
        <v>0.57999999999999996</v>
      </c>
      <c r="L240" s="389" t="s">
        <v>729</v>
      </c>
      <c r="M240" s="389">
        <v>0.76</v>
      </c>
      <c r="N240" s="389">
        <v>0.189</v>
      </c>
      <c r="O240" s="389">
        <v>0.161</v>
      </c>
      <c r="P240" s="389">
        <v>4.0249999999999999E-3</v>
      </c>
    </row>
    <row r="241" spans="1:16" ht="14.4">
      <c r="A241" s="388" t="s">
        <v>773</v>
      </c>
      <c r="B241" s="388">
        <v>30106</v>
      </c>
      <c r="C241" s="388" t="s">
        <v>774</v>
      </c>
      <c r="D241" s="388" t="s">
        <v>775</v>
      </c>
      <c r="E241" s="389">
        <v>0.43</v>
      </c>
      <c r="F241" s="389">
        <v>32.020000000000003</v>
      </c>
      <c r="G241" s="389">
        <v>2</v>
      </c>
      <c r="H241" s="389">
        <v>1</v>
      </c>
      <c r="I241" s="389">
        <v>28</v>
      </c>
      <c r="J241" s="389">
        <v>56.89</v>
      </c>
      <c r="K241" s="389">
        <v>1</v>
      </c>
      <c r="L241" s="389" t="s">
        <v>729</v>
      </c>
      <c r="M241" s="389">
        <v>0.1</v>
      </c>
      <c r="N241" s="389">
        <v>0.1</v>
      </c>
      <c r="O241" s="389">
        <v>0.1</v>
      </c>
      <c r="P241" s="389">
        <v>4.0000000000000001E-3</v>
      </c>
    </row>
    <row r="242" spans="1:16" ht="14.4">
      <c r="A242" s="388" t="s">
        <v>773</v>
      </c>
      <c r="B242" s="388">
        <v>30400</v>
      </c>
      <c r="C242" s="388" t="s">
        <v>741</v>
      </c>
      <c r="D242" s="388" t="s">
        <v>741</v>
      </c>
      <c r="E242" s="389">
        <v>0.43</v>
      </c>
      <c r="F242" s="389">
        <v>32.020000000000003</v>
      </c>
      <c r="G242" s="389">
        <v>2</v>
      </c>
      <c r="H242" s="389">
        <v>1</v>
      </c>
      <c r="I242" s="389">
        <v>28</v>
      </c>
      <c r="J242" s="389">
        <v>56.89</v>
      </c>
      <c r="K242" s="389">
        <v>1</v>
      </c>
      <c r="L242" s="389" t="s">
        <v>729</v>
      </c>
      <c r="M242" s="389">
        <v>0.1</v>
      </c>
      <c r="N242" s="389">
        <v>0.1</v>
      </c>
      <c r="O242" s="389">
        <v>0.1</v>
      </c>
      <c r="P242" s="389">
        <v>4.0000000000000001E-3</v>
      </c>
    </row>
    <row r="243" spans="1:16" ht="14.4">
      <c r="A243" s="388" t="s">
        <v>773</v>
      </c>
      <c r="B243" s="388">
        <v>30402</v>
      </c>
      <c r="C243" s="388" t="s">
        <v>741</v>
      </c>
      <c r="D243" s="388" t="s">
        <v>730</v>
      </c>
      <c r="E243" s="389">
        <v>0.43</v>
      </c>
      <c r="F243" s="389">
        <v>32.020000000000003</v>
      </c>
      <c r="G243" s="389">
        <v>2</v>
      </c>
      <c r="H243" s="389">
        <v>1</v>
      </c>
      <c r="I243" s="389">
        <v>28</v>
      </c>
      <c r="J243" s="389">
        <v>56.89</v>
      </c>
      <c r="K243" s="389">
        <v>1</v>
      </c>
      <c r="L243" s="389" t="s">
        <v>729</v>
      </c>
      <c r="M243" s="389">
        <v>0.1</v>
      </c>
      <c r="N243" s="389">
        <v>0.1</v>
      </c>
      <c r="O243" s="389">
        <v>0.1</v>
      </c>
      <c r="P243" s="389">
        <v>4.0000000000000001E-3</v>
      </c>
    </row>
    <row r="244" spans="1:16" ht="14.4">
      <c r="A244" s="388" t="s">
        <v>773</v>
      </c>
      <c r="B244" s="388">
        <v>30500</v>
      </c>
      <c r="C244" s="388" t="s">
        <v>742</v>
      </c>
      <c r="D244" s="388" t="s">
        <v>742</v>
      </c>
      <c r="E244" s="389">
        <v>0.43</v>
      </c>
      <c r="F244" s="389">
        <v>32.020000000000003</v>
      </c>
      <c r="G244" s="389">
        <v>2</v>
      </c>
      <c r="H244" s="389">
        <v>1</v>
      </c>
      <c r="I244" s="389">
        <v>28</v>
      </c>
      <c r="J244" s="389">
        <v>56.89</v>
      </c>
      <c r="K244" s="389">
        <v>1</v>
      </c>
      <c r="L244" s="389" t="s">
        <v>729</v>
      </c>
      <c r="M244" s="389">
        <v>0.1</v>
      </c>
      <c r="N244" s="389">
        <v>0.1</v>
      </c>
      <c r="O244" s="389">
        <v>0.1</v>
      </c>
      <c r="P244" s="389">
        <v>4.0000000000000001E-3</v>
      </c>
    </row>
    <row r="245" spans="1:16" ht="14.4">
      <c r="A245" s="388" t="s">
        <v>773</v>
      </c>
      <c r="B245" s="388">
        <v>30600</v>
      </c>
      <c r="C245" s="388" t="s">
        <v>743</v>
      </c>
      <c r="D245" s="388" t="s">
        <v>743</v>
      </c>
      <c r="E245" s="389">
        <v>0.43</v>
      </c>
      <c r="F245" s="389">
        <v>32.020000000000003</v>
      </c>
      <c r="G245" s="389">
        <v>2</v>
      </c>
      <c r="H245" s="389">
        <v>1</v>
      </c>
      <c r="I245" s="389">
        <v>28</v>
      </c>
      <c r="J245" s="389">
        <v>56.89</v>
      </c>
      <c r="K245" s="389">
        <v>1</v>
      </c>
      <c r="L245" s="389" t="s">
        <v>729</v>
      </c>
      <c r="M245" s="389">
        <v>0.1</v>
      </c>
      <c r="N245" s="389">
        <v>0.1</v>
      </c>
      <c r="O245" s="389">
        <v>0.1</v>
      </c>
      <c r="P245" s="389">
        <v>4.0000000000000001E-3</v>
      </c>
    </row>
    <row r="246" spans="1:16" ht="14.4">
      <c r="A246" s="388" t="s">
        <v>773</v>
      </c>
      <c r="B246" s="388">
        <v>30602</v>
      </c>
      <c r="C246" s="388" t="s">
        <v>743</v>
      </c>
      <c r="D246" s="388" t="s">
        <v>730</v>
      </c>
      <c r="E246" s="389">
        <v>0.43</v>
      </c>
      <c r="F246" s="389">
        <v>32.020000000000003</v>
      </c>
      <c r="G246" s="389">
        <v>2</v>
      </c>
      <c r="H246" s="389">
        <v>1</v>
      </c>
      <c r="I246" s="389">
        <v>28</v>
      </c>
      <c r="J246" s="389">
        <v>56.89</v>
      </c>
      <c r="K246" s="389">
        <v>1</v>
      </c>
      <c r="L246" s="389" t="s">
        <v>729</v>
      </c>
      <c r="M246" s="389">
        <v>0.1</v>
      </c>
      <c r="N246" s="389">
        <v>0.1</v>
      </c>
      <c r="O246" s="389">
        <v>0.1</v>
      </c>
      <c r="P246" s="389">
        <v>4.0000000000000001E-3</v>
      </c>
    </row>
    <row r="247" spans="1:16" ht="14.4">
      <c r="A247" s="388" t="s">
        <v>773</v>
      </c>
      <c r="B247" s="388">
        <v>30603</v>
      </c>
      <c r="C247" s="388" t="s">
        <v>743</v>
      </c>
      <c r="D247" s="388" t="s">
        <v>734</v>
      </c>
      <c r="E247" s="389">
        <v>0.43</v>
      </c>
      <c r="F247" s="389">
        <v>32.020000000000003</v>
      </c>
      <c r="G247" s="389">
        <v>2</v>
      </c>
      <c r="H247" s="389">
        <v>1</v>
      </c>
      <c r="I247" s="389">
        <v>28</v>
      </c>
      <c r="J247" s="389">
        <v>56.89</v>
      </c>
      <c r="K247" s="389">
        <v>1</v>
      </c>
      <c r="L247" s="389" t="s">
        <v>729</v>
      </c>
      <c r="M247" s="389">
        <v>0.1</v>
      </c>
      <c r="N247" s="389">
        <v>0.1</v>
      </c>
      <c r="O247" s="389">
        <v>0.1</v>
      </c>
      <c r="P247" s="389">
        <v>4.0000000000000001E-3</v>
      </c>
    </row>
    <row r="248" spans="1:16" ht="14.4">
      <c r="A248" s="388" t="s">
        <v>773</v>
      </c>
      <c r="B248" s="388">
        <v>30604</v>
      </c>
      <c r="C248" s="388" t="s">
        <v>743</v>
      </c>
      <c r="D248" s="388" t="s">
        <v>735</v>
      </c>
      <c r="E248" s="389">
        <v>0.43</v>
      </c>
      <c r="F248" s="389">
        <v>48</v>
      </c>
      <c r="G248" s="389">
        <v>1.6</v>
      </c>
      <c r="H248" s="389">
        <v>1.7</v>
      </c>
      <c r="I248" s="389">
        <v>4.8</v>
      </c>
      <c r="J248" s="389">
        <v>56.89</v>
      </c>
      <c r="K248" s="389">
        <v>1</v>
      </c>
      <c r="L248" s="389" t="s">
        <v>729</v>
      </c>
      <c r="M248" s="389">
        <v>0.1</v>
      </c>
      <c r="N248" s="389">
        <v>6.0999999999999999E-2</v>
      </c>
      <c r="O248" s="389">
        <v>5.0999999999999997E-2</v>
      </c>
      <c r="P248" s="389">
        <v>1.2750000000000001E-3</v>
      </c>
    </row>
    <row r="249" spans="1:16" ht="14.4">
      <c r="A249" s="388" t="s">
        <v>773</v>
      </c>
      <c r="B249" s="388">
        <v>30700</v>
      </c>
      <c r="C249" s="388" t="s">
        <v>744</v>
      </c>
      <c r="D249" s="388" t="s">
        <v>744</v>
      </c>
      <c r="E249" s="389">
        <v>0.43</v>
      </c>
      <c r="F249" s="389">
        <v>87</v>
      </c>
      <c r="G249" s="389">
        <v>2</v>
      </c>
      <c r="H249" s="389">
        <v>1</v>
      </c>
      <c r="I249" s="389">
        <v>28</v>
      </c>
      <c r="J249" s="389">
        <v>56.89</v>
      </c>
      <c r="K249" s="389">
        <v>1</v>
      </c>
      <c r="L249" s="389" t="s">
        <v>729</v>
      </c>
      <c r="M249" s="389">
        <v>0.1</v>
      </c>
      <c r="N249" s="389">
        <v>0.1</v>
      </c>
      <c r="O249" s="389">
        <v>0.1</v>
      </c>
      <c r="P249" s="389">
        <v>4.0000000000000001E-3</v>
      </c>
    </row>
    <row r="250" spans="1:16" ht="14.4">
      <c r="A250" s="388" t="s">
        <v>773</v>
      </c>
      <c r="B250" s="388">
        <v>30703</v>
      </c>
      <c r="C250" s="388" t="s">
        <v>744</v>
      </c>
      <c r="D250" s="388" t="s">
        <v>734</v>
      </c>
      <c r="E250" s="389">
        <v>0.43</v>
      </c>
      <c r="F250" s="389">
        <v>87</v>
      </c>
      <c r="G250" s="389">
        <v>2</v>
      </c>
      <c r="H250" s="389">
        <v>1</v>
      </c>
      <c r="I250" s="389">
        <v>28</v>
      </c>
      <c r="J250" s="389">
        <v>56.89</v>
      </c>
      <c r="K250" s="389">
        <v>1</v>
      </c>
      <c r="L250" s="389" t="s">
        <v>729</v>
      </c>
      <c r="M250" s="389">
        <v>0.1</v>
      </c>
      <c r="N250" s="389">
        <v>0.1</v>
      </c>
      <c r="O250" s="389">
        <v>0.1</v>
      </c>
      <c r="P250" s="389">
        <v>4.0000000000000001E-3</v>
      </c>
    </row>
    <row r="251" spans="1:16" ht="14.4">
      <c r="A251" s="388" t="s">
        <v>773</v>
      </c>
      <c r="B251" s="388">
        <v>30705</v>
      </c>
      <c r="C251" s="388" t="s">
        <v>744</v>
      </c>
      <c r="D251" s="388" t="s">
        <v>740</v>
      </c>
      <c r="E251" s="389">
        <v>0.5</v>
      </c>
      <c r="F251" s="389">
        <v>135</v>
      </c>
      <c r="G251" s="389">
        <v>92</v>
      </c>
      <c r="H251" s="389">
        <v>481</v>
      </c>
      <c r="I251" s="389">
        <v>58</v>
      </c>
      <c r="J251" s="389">
        <v>56.89</v>
      </c>
      <c r="K251" s="389">
        <v>0.57999999999999996</v>
      </c>
      <c r="L251" s="389" t="s">
        <v>729</v>
      </c>
      <c r="M251" s="389">
        <v>0.76</v>
      </c>
      <c r="N251" s="389">
        <v>0.189</v>
      </c>
      <c r="O251" s="389">
        <v>0.161</v>
      </c>
      <c r="P251" s="389">
        <v>4.0249999999999999E-3</v>
      </c>
    </row>
    <row r="252" spans="1:16" ht="14.4">
      <c r="A252" s="388" t="s">
        <v>773</v>
      </c>
      <c r="B252" s="388">
        <v>30800</v>
      </c>
      <c r="C252" s="388" t="s">
        <v>745</v>
      </c>
      <c r="D252" s="388" t="s">
        <v>745</v>
      </c>
      <c r="E252" s="389">
        <v>0.43</v>
      </c>
      <c r="F252" s="389">
        <v>32.020000000000003</v>
      </c>
      <c r="G252" s="389">
        <v>2</v>
      </c>
      <c r="H252" s="389">
        <v>1</v>
      </c>
      <c r="I252" s="389">
        <v>28</v>
      </c>
      <c r="J252" s="389">
        <v>56.89</v>
      </c>
      <c r="K252" s="389">
        <v>1</v>
      </c>
      <c r="L252" s="389" t="s">
        <v>729</v>
      </c>
      <c r="M252" s="389">
        <v>0.1</v>
      </c>
      <c r="N252" s="389">
        <v>0.1</v>
      </c>
      <c r="O252" s="389">
        <v>0.1</v>
      </c>
      <c r="P252" s="389">
        <v>4.0000000000000001E-3</v>
      </c>
    </row>
    <row r="253" spans="1:16" ht="14.4">
      <c r="A253" s="388" t="s">
        <v>773</v>
      </c>
      <c r="B253" s="388">
        <v>30900</v>
      </c>
      <c r="C253" s="388" t="s">
        <v>746</v>
      </c>
      <c r="D253" s="388" t="s">
        <v>746</v>
      </c>
      <c r="E253" s="389">
        <v>0.43</v>
      </c>
      <c r="F253" s="389">
        <v>32.020000000000003</v>
      </c>
      <c r="G253" s="389">
        <v>2</v>
      </c>
      <c r="H253" s="389">
        <v>1</v>
      </c>
      <c r="I253" s="389">
        <v>28</v>
      </c>
      <c r="J253" s="389">
        <v>56.89</v>
      </c>
      <c r="K253" s="389">
        <v>1</v>
      </c>
      <c r="L253" s="389" t="s">
        <v>729</v>
      </c>
      <c r="M253" s="389">
        <v>0.1</v>
      </c>
      <c r="N253" s="389">
        <v>0.1</v>
      </c>
      <c r="O253" s="389">
        <v>0.1</v>
      </c>
      <c r="P253" s="389">
        <v>4.0000000000000001E-3</v>
      </c>
    </row>
    <row r="254" spans="1:16" ht="14.4">
      <c r="A254" s="388" t="s">
        <v>773</v>
      </c>
      <c r="B254" s="388">
        <v>30902</v>
      </c>
      <c r="C254" s="388" t="s">
        <v>746</v>
      </c>
      <c r="D254" s="388" t="s">
        <v>730</v>
      </c>
      <c r="E254" s="389">
        <v>0.43</v>
      </c>
      <c r="F254" s="389">
        <v>32.020000000000003</v>
      </c>
      <c r="G254" s="389">
        <v>2</v>
      </c>
      <c r="H254" s="389">
        <v>1</v>
      </c>
      <c r="I254" s="389">
        <v>28</v>
      </c>
      <c r="J254" s="389">
        <v>56.89</v>
      </c>
      <c r="K254" s="389">
        <v>1</v>
      </c>
      <c r="L254" s="389" t="s">
        <v>729</v>
      </c>
      <c r="M254" s="389">
        <v>0.1</v>
      </c>
      <c r="N254" s="389">
        <v>0.1</v>
      </c>
      <c r="O254" s="389">
        <v>0.1</v>
      </c>
      <c r="P254" s="389">
        <v>4.0000000000000001E-3</v>
      </c>
    </row>
    <row r="255" spans="1:16" ht="14.4">
      <c r="A255" s="388" t="s">
        <v>773</v>
      </c>
      <c r="B255" s="388">
        <v>30903</v>
      </c>
      <c r="C255" s="388" t="s">
        <v>746</v>
      </c>
      <c r="D255" s="388" t="s">
        <v>734</v>
      </c>
      <c r="E255" s="389">
        <v>0.43</v>
      </c>
      <c r="F255" s="389">
        <v>32.020000000000003</v>
      </c>
      <c r="G255" s="389">
        <v>2</v>
      </c>
      <c r="H255" s="389">
        <v>1</v>
      </c>
      <c r="I255" s="389">
        <v>28</v>
      </c>
      <c r="J255" s="389">
        <v>56.89</v>
      </c>
      <c r="K255" s="389">
        <v>1</v>
      </c>
      <c r="L255" s="389" t="s">
        <v>729</v>
      </c>
      <c r="M255" s="389">
        <v>0.1</v>
      </c>
      <c r="N255" s="389">
        <v>0.1</v>
      </c>
      <c r="O255" s="389">
        <v>0.1</v>
      </c>
      <c r="P255" s="389">
        <v>4.0000000000000001E-3</v>
      </c>
    </row>
    <row r="256" spans="1:16" ht="14.4">
      <c r="A256" s="388" t="s">
        <v>773</v>
      </c>
      <c r="B256" s="388">
        <v>30904</v>
      </c>
      <c r="C256" s="388" t="s">
        <v>746</v>
      </c>
      <c r="D256" s="388" t="s">
        <v>735</v>
      </c>
      <c r="E256" s="389">
        <v>0.43</v>
      </c>
      <c r="F256" s="389">
        <v>48</v>
      </c>
      <c r="G256" s="389">
        <v>1.6</v>
      </c>
      <c r="H256" s="389">
        <v>1.7</v>
      </c>
      <c r="I256" s="389">
        <v>4.8</v>
      </c>
      <c r="J256" s="389">
        <v>56.89</v>
      </c>
      <c r="K256" s="389">
        <v>1</v>
      </c>
      <c r="L256" s="389" t="s">
        <v>729</v>
      </c>
      <c r="M256" s="389">
        <v>0.1</v>
      </c>
      <c r="N256" s="389">
        <v>6.0999999999999999E-2</v>
      </c>
      <c r="O256" s="389">
        <v>5.0999999999999997E-2</v>
      </c>
      <c r="P256" s="389">
        <v>1.2750000000000001E-3</v>
      </c>
    </row>
    <row r="257" spans="1:16" ht="14.4">
      <c r="A257" s="388" t="s">
        <v>773</v>
      </c>
      <c r="B257" s="388">
        <v>30905</v>
      </c>
      <c r="C257" s="388" t="s">
        <v>746</v>
      </c>
      <c r="D257" s="388" t="s">
        <v>740</v>
      </c>
      <c r="E257" s="389">
        <v>0.5</v>
      </c>
      <c r="F257" s="389">
        <v>135</v>
      </c>
      <c r="G257" s="389">
        <v>92</v>
      </c>
      <c r="H257" s="389">
        <v>481</v>
      </c>
      <c r="I257" s="389">
        <v>58</v>
      </c>
      <c r="J257" s="389">
        <v>56.89</v>
      </c>
      <c r="K257" s="389">
        <v>0.57999999999999996</v>
      </c>
      <c r="L257" s="389" t="s">
        <v>729</v>
      </c>
      <c r="M257" s="389">
        <v>0.76</v>
      </c>
      <c r="N257" s="389">
        <v>0.189</v>
      </c>
      <c r="O257" s="389">
        <v>0.161</v>
      </c>
      <c r="P257" s="389">
        <v>4.0249999999999999E-3</v>
      </c>
    </row>
    <row r="258" spans="1:16" ht="14.4">
      <c r="A258" s="388" t="s">
        <v>773</v>
      </c>
      <c r="B258" s="388">
        <v>31000</v>
      </c>
      <c r="C258" s="388" t="s">
        <v>758</v>
      </c>
      <c r="D258" s="388" t="s">
        <v>758</v>
      </c>
      <c r="E258" s="389">
        <v>0.43</v>
      </c>
      <c r="F258" s="389">
        <v>32.020000000000003</v>
      </c>
      <c r="G258" s="389">
        <v>2</v>
      </c>
      <c r="H258" s="389">
        <v>1</v>
      </c>
      <c r="I258" s="389">
        <v>28</v>
      </c>
      <c r="J258" s="389">
        <v>56.89</v>
      </c>
      <c r="K258" s="389">
        <v>1</v>
      </c>
      <c r="L258" s="389" t="s">
        <v>729</v>
      </c>
      <c r="M258" s="389">
        <v>0.1</v>
      </c>
      <c r="N258" s="389">
        <v>0.1</v>
      </c>
      <c r="O258" s="389">
        <v>0.1</v>
      </c>
      <c r="P258" s="389">
        <v>4.0000000000000001E-3</v>
      </c>
    </row>
    <row r="259" spans="1:16" ht="14.4">
      <c r="A259" s="388" t="s">
        <v>773</v>
      </c>
      <c r="B259" s="388">
        <v>31005</v>
      </c>
      <c r="C259" s="388" t="s">
        <v>758</v>
      </c>
      <c r="D259" s="388" t="s">
        <v>740</v>
      </c>
      <c r="E259" s="389">
        <v>0.5</v>
      </c>
      <c r="F259" s="389">
        <v>135</v>
      </c>
      <c r="G259" s="389">
        <v>92</v>
      </c>
      <c r="H259" s="389">
        <v>481</v>
      </c>
      <c r="I259" s="389">
        <v>58</v>
      </c>
      <c r="J259" s="389">
        <v>56.89</v>
      </c>
      <c r="K259" s="389">
        <v>0.57999999999999996</v>
      </c>
      <c r="L259" s="389" t="s">
        <v>729</v>
      </c>
      <c r="M259" s="389">
        <v>0.76</v>
      </c>
      <c r="N259" s="389">
        <v>0.189</v>
      </c>
      <c r="O259" s="389">
        <v>0.161</v>
      </c>
      <c r="P259" s="389">
        <v>4.0249999999999999E-3</v>
      </c>
    </row>
    <row r="260" spans="1:16" ht="14.4">
      <c r="A260" s="388" t="s">
        <v>773</v>
      </c>
      <c r="B260" s="388">
        <v>31100</v>
      </c>
      <c r="C260" s="388" t="s">
        <v>747</v>
      </c>
      <c r="D260" s="388" t="s">
        <v>747</v>
      </c>
      <c r="E260" s="389">
        <v>0.43</v>
      </c>
      <c r="F260" s="389">
        <v>32.020000000000003</v>
      </c>
      <c r="G260" s="389">
        <v>2</v>
      </c>
      <c r="H260" s="389">
        <v>1</v>
      </c>
      <c r="I260" s="389">
        <v>28</v>
      </c>
      <c r="J260" s="389">
        <v>56.89</v>
      </c>
      <c r="K260" s="389">
        <v>1</v>
      </c>
      <c r="L260" s="389" t="s">
        <v>729</v>
      </c>
      <c r="M260" s="389">
        <v>0.1</v>
      </c>
      <c r="N260" s="389">
        <v>0.1</v>
      </c>
      <c r="O260" s="389">
        <v>0.1</v>
      </c>
      <c r="P260" s="389">
        <v>4.0000000000000001E-3</v>
      </c>
    </row>
    <row r="261" spans="1:16" ht="14.4">
      <c r="A261" s="388" t="s">
        <v>773</v>
      </c>
      <c r="B261" s="388">
        <v>31102</v>
      </c>
      <c r="C261" s="388" t="s">
        <v>747</v>
      </c>
      <c r="D261" s="388" t="s">
        <v>730</v>
      </c>
      <c r="E261" s="389">
        <v>0.43</v>
      </c>
      <c r="F261" s="389">
        <v>32.020000000000003</v>
      </c>
      <c r="G261" s="389">
        <v>2</v>
      </c>
      <c r="H261" s="389">
        <v>1</v>
      </c>
      <c r="I261" s="389">
        <v>28</v>
      </c>
      <c r="J261" s="389">
        <v>56.89</v>
      </c>
      <c r="K261" s="389">
        <v>1</v>
      </c>
      <c r="L261" s="389" t="s">
        <v>729</v>
      </c>
      <c r="M261" s="389">
        <v>0.1</v>
      </c>
      <c r="N261" s="389">
        <v>0.1</v>
      </c>
      <c r="O261" s="389">
        <v>0.1</v>
      </c>
      <c r="P261" s="389">
        <v>4.0000000000000001E-3</v>
      </c>
    </row>
    <row r="262" spans="1:16" ht="14.4">
      <c r="A262" s="388" t="s">
        <v>773</v>
      </c>
      <c r="B262" s="388">
        <v>31104</v>
      </c>
      <c r="C262" s="388" t="s">
        <v>747</v>
      </c>
      <c r="D262" s="388" t="s">
        <v>735</v>
      </c>
      <c r="E262" s="389">
        <v>0.43</v>
      </c>
      <c r="F262" s="389">
        <v>48</v>
      </c>
      <c r="G262" s="389">
        <v>1.6</v>
      </c>
      <c r="H262" s="389">
        <v>1.7</v>
      </c>
      <c r="I262" s="389">
        <v>4.8</v>
      </c>
      <c r="J262" s="389">
        <v>56.89</v>
      </c>
      <c r="K262" s="389">
        <v>1</v>
      </c>
      <c r="L262" s="389" t="s">
        <v>729</v>
      </c>
      <c r="M262" s="389">
        <v>0.1</v>
      </c>
      <c r="N262" s="389">
        <v>6.0999999999999999E-2</v>
      </c>
      <c r="O262" s="389">
        <v>5.0999999999999997E-2</v>
      </c>
      <c r="P262" s="389">
        <v>1.2750000000000001E-3</v>
      </c>
    </row>
    <row r="263" spans="1:16" ht="14.4">
      <c r="A263" s="388" t="s">
        <v>773</v>
      </c>
      <c r="B263" s="388">
        <v>31200</v>
      </c>
      <c r="C263" s="388" t="s">
        <v>748</v>
      </c>
      <c r="D263" s="388" t="s">
        <v>748</v>
      </c>
      <c r="E263" s="389">
        <v>0.43</v>
      </c>
      <c r="F263" s="389">
        <v>32.020000000000003</v>
      </c>
      <c r="G263" s="389">
        <v>2</v>
      </c>
      <c r="H263" s="389">
        <v>1</v>
      </c>
      <c r="I263" s="389">
        <v>28</v>
      </c>
      <c r="J263" s="389">
        <v>56.89</v>
      </c>
      <c r="K263" s="389">
        <v>1</v>
      </c>
      <c r="L263" s="389" t="s">
        <v>729</v>
      </c>
      <c r="M263" s="389">
        <v>0.1</v>
      </c>
      <c r="N263" s="389">
        <v>0.1</v>
      </c>
      <c r="O263" s="389">
        <v>0.1</v>
      </c>
      <c r="P263" s="389">
        <v>4.0000000000000001E-3</v>
      </c>
    </row>
    <row r="264" spans="1:16" ht="14.4">
      <c r="A264" s="388" t="s">
        <v>773</v>
      </c>
      <c r="B264" s="388">
        <v>31205</v>
      </c>
      <c r="C264" s="388" t="s">
        <v>748</v>
      </c>
      <c r="D264" s="388" t="s">
        <v>740</v>
      </c>
      <c r="E264" s="389">
        <v>0.5</v>
      </c>
      <c r="F264" s="389">
        <v>135</v>
      </c>
      <c r="G264" s="389">
        <v>92</v>
      </c>
      <c r="H264" s="389">
        <v>481</v>
      </c>
      <c r="I264" s="389">
        <v>58</v>
      </c>
      <c r="J264" s="389">
        <v>56.89</v>
      </c>
      <c r="K264" s="389">
        <v>0.57999999999999996</v>
      </c>
      <c r="L264" s="389" t="s">
        <v>729</v>
      </c>
      <c r="M264" s="389">
        <v>0.76</v>
      </c>
      <c r="N264" s="389">
        <v>0.189</v>
      </c>
      <c r="O264" s="389">
        <v>0.161</v>
      </c>
      <c r="P264" s="389">
        <v>4.0249999999999999E-3</v>
      </c>
    </row>
    <row r="265" spans="1:16" ht="14.4">
      <c r="A265" s="388" t="s">
        <v>773</v>
      </c>
      <c r="B265" s="388">
        <v>31300</v>
      </c>
      <c r="C265" s="388" t="s">
        <v>749</v>
      </c>
      <c r="D265" s="388" t="s">
        <v>749</v>
      </c>
      <c r="E265" s="389">
        <v>0.43</v>
      </c>
      <c r="F265" s="389">
        <v>32.020000000000003</v>
      </c>
      <c r="G265" s="389">
        <v>2</v>
      </c>
      <c r="H265" s="389">
        <v>1</v>
      </c>
      <c r="I265" s="389">
        <v>28</v>
      </c>
      <c r="J265" s="389">
        <v>56.89</v>
      </c>
      <c r="K265" s="389">
        <v>1</v>
      </c>
      <c r="L265" s="389" t="s">
        <v>729</v>
      </c>
      <c r="M265" s="389">
        <v>0.1</v>
      </c>
      <c r="N265" s="389">
        <v>0.1</v>
      </c>
      <c r="O265" s="389">
        <v>0.1</v>
      </c>
      <c r="P265" s="389">
        <v>4.0000000000000001E-3</v>
      </c>
    </row>
    <row r="266" spans="1:16" ht="14.4">
      <c r="A266" s="388" t="s">
        <v>773</v>
      </c>
      <c r="B266" s="388">
        <v>31305</v>
      </c>
      <c r="C266" s="388" t="s">
        <v>749</v>
      </c>
      <c r="D266" s="388" t="s">
        <v>740</v>
      </c>
      <c r="E266" s="389">
        <v>0.5</v>
      </c>
      <c r="F266" s="389">
        <v>135</v>
      </c>
      <c r="G266" s="389">
        <v>92</v>
      </c>
      <c r="H266" s="389">
        <v>481</v>
      </c>
      <c r="I266" s="389">
        <v>58</v>
      </c>
      <c r="J266" s="389">
        <v>56.89</v>
      </c>
      <c r="K266" s="389">
        <v>0.57999999999999996</v>
      </c>
      <c r="L266" s="389" t="s">
        <v>729</v>
      </c>
      <c r="M266" s="389">
        <v>0.76</v>
      </c>
      <c r="N266" s="389">
        <v>0.189</v>
      </c>
      <c r="O266" s="389">
        <v>0.161</v>
      </c>
      <c r="P266" s="389">
        <v>4.0249999999999999E-3</v>
      </c>
    </row>
    <row r="267" spans="1:16" ht="14.4">
      <c r="A267" s="388" t="s">
        <v>773</v>
      </c>
      <c r="B267" s="388">
        <v>31400</v>
      </c>
      <c r="C267" s="388" t="s">
        <v>750</v>
      </c>
      <c r="D267" s="388" t="s">
        <v>750</v>
      </c>
      <c r="E267" s="389">
        <v>0.43</v>
      </c>
      <c r="F267" s="389">
        <v>32.020000000000003</v>
      </c>
      <c r="G267" s="389">
        <v>2</v>
      </c>
      <c r="H267" s="389">
        <v>1</v>
      </c>
      <c r="I267" s="389">
        <v>28</v>
      </c>
      <c r="J267" s="389">
        <v>56.89</v>
      </c>
      <c r="K267" s="389">
        <v>1</v>
      </c>
      <c r="L267" s="389" t="s">
        <v>729</v>
      </c>
      <c r="M267" s="389">
        <v>0.1</v>
      </c>
      <c r="N267" s="389">
        <v>0.1</v>
      </c>
      <c r="O267" s="389">
        <v>0.1</v>
      </c>
      <c r="P267" s="389">
        <v>4.0000000000000001E-3</v>
      </c>
    </row>
    <row r="268" spans="1:16" ht="14.4">
      <c r="A268" s="388" t="s">
        <v>773</v>
      </c>
      <c r="B268" s="388">
        <v>31405</v>
      </c>
      <c r="C268" s="388" t="s">
        <v>750</v>
      </c>
      <c r="D268" s="388" t="s">
        <v>740</v>
      </c>
      <c r="E268" s="389">
        <v>0.5</v>
      </c>
      <c r="F268" s="389">
        <v>135</v>
      </c>
      <c r="G268" s="389">
        <v>92</v>
      </c>
      <c r="H268" s="389">
        <v>481</v>
      </c>
      <c r="I268" s="389">
        <v>58</v>
      </c>
      <c r="J268" s="389">
        <v>56.89</v>
      </c>
      <c r="K268" s="389">
        <v>0.57999999999999996</v>
      </c>
      <c r="L268" s="389" t="s">
        <v>729</v>
      </c>
      <c r="M268" s="389">
        <v>0.76</v>
      </c>
      <c r="N268" s="389">
        <v>0.189</v>
      </c>
      <c r="O268" s="389">
        <v>0.161</v>
      </c>
      <c r="P268" s="389">
        <v>4.0249999999999999E-3</v>
      </c>
    </row>
    <row r="269" spans="1:16" ht="14.4">
      <c r="A269" s="388" t="s">
        <v>773</v>
      </c>
      <c r="B269" s="388">
        <v>31500</v>
      </c>
      <c r="C269" s="388" t="s">
        <v>768</v>
      </c>
      <c r="D269" s="388" t="s">
        <v>768</v>
      </c>
      <c r="E269" s="389">
        <v>0.43</v>
      </c>
      <c r="F269" s="389">
        <v>32.020000000000003</v>
      </c>
      <c r="G269" s="389">
        <v>2</v>
      </c>
      <c r="H269" s="389">
        <v>1</v>
      </c>
      <c r="I269" s="389">
        <v>28</v>
      </c>
      <c r="J269" s="389">
        <v>56.89</v>
      </c>
      <c r="K269" s="389">
        <v>1</v>
      </c>
      <c r="L269" s="389" t="s">
        <v>729</v>
      </c>
      <c r="M269" s="389">
        <v>0.1</v>
      </c>
      <c r="N269" s="389">
        <v>0.1</v>
      </c>
      <c r="O269" s="389">
        <v>0.1</v>
      </c>
      <c r="P269" s="389">
        <v>4.0000000000000001E-3</v>
      </c>
    </row>
    <row r="270" spans="1:16" ht="14.4">
      <c r="A270" s="388" t="s">
        <v>773</v>
      </c>
      <c r="B270" s="388">
        <v>31604</v>
      </c>
      <c r="C270" s="388" t="s">
        <v>751</v>
      </c>
      <c r="D270" s="388" t="s">
        <v>735</v>
      </c>
      <c r="E270" s="389">
        <v>0.43</v>
      </c>
      <c r="F270" s="389">
        <v>48</v>
      </c>
      <c r="G270" s="389">
        <v>1.6</v>
      </c>
      <c r="H270" s="389">
        <v>1.7</v>
      </c>
      <c r="I270" s="389">
        <v>4.8</v>
      </c>
      <c r="J270" s="389">
        <v>56.89</v>
      </c>
      <c r="K270" s="389">
        <v>1</v>
      </c>
      <c r="L270" s="389" t="s">
        <v>729</v>
      </c>
      <c r="M270" s="389">
        <v>0.1</v>
      </c>
      <c r="N270" s="389">
        <v>6.0999999999999999E-2</v>
      </c>
      <c r="O270" s="389">
        <v>5.0999999999999997E-2</v>
      </c>
      <c r="P270" s="389">
        <v>1.2750000000000001E-3</v>
      </c>
    </row>
    <row r="271" spans="1:16" ht="14.4">
      <c r="A271" s="388" t="s">
        <v>773</v>
      </c>
      <c r="B271" s="388">
        <v>31605</v>
      </c>
      <c r="C271" s="388" t="s">
        <v>751</v>
      </c>
      <c r="D271" s="388" t="s">
        <v>740</v>
      </c>
      <c r="E271" s="389">
        <v>0.5</v>
      </c>
      <c r="F271" s="389">
        <v>135</v>
      </c>
      <c r="G271" s="389">
        <v>92</v>
      </c>
      <c r="H271" s="389">
        <v>481</v>
      </c>
      <c r="I271" s="389">
        <v>58</v>
      </c>
      <c r="J271" s="389">
        <v>56.89</v>
      </c>
      <c r="K271" s="389">
        <v>0.57999999999999996</v>
      </c>
      <c r="L271" s="389" t="s">
        <v>729</v>
      </c>
      <c r="M271" s="389">
        <v>0.76</v>
      </c>
      <c r="N271" s="389">
        <v>0.189</v>
      </c>
      <c r="O271" s="389">
        <v>0.161</v>
      </c>
      <c r="P271" s="389">
        <v>4.0249999999999999E-3</v>
      </c>
    </row>
    <row r="272" spans="1:16" ht="14.4">
      <c r="A272" s="388" t="s">
        <v>773</v>
      </c>
      <c r="B272" s="388">
        <v>32000</v>
      </c>
      <c r="C272" s="388" t="s">
        <v>728</v>
      </c>
      <c r="D272" s="388" t="s">
        <v>728</v>
      </c>
      <c r="E272" s="389">
        <v>0.43</v>
      </c>
      <c r="F272" s="389">
        <v>32.020000000000003</v>
      </c>
      <c r="G272" s="389">
        <v>2</v>
      </c>
      <c r="H272" s="389">
        <v>1</v>
      </c>
      <c r="I272" s="389">
        <v>28</v>
      </c>
      <c r="J272" s="389">
        <v>56.89</v>
      </c>
      <c r="K272" s="389">
        <v>1</v>
      </c>
      <c r="L272" s="389" t="s">
        <v>729</v>
      </c>
      <c r="M272" s="389">
        <v>0.1</v>
      </c>
      <c r="N272" s="389">
        <v>0.1</v>
      </c>
      <c r="O272" s="389">
        <v>0.1</v>
      </c>
      <c r="P272" s="389">
        <v>4.0000000000000001E-3</v>
      </c>
    </row>
    <row r="273" spans="1:16" ht="14.4">
      <c r="A273" s="388" t="s">
        <v>773</v>
      </c>
      <c r="B273" s="388">
        <v>32002</v>
      </c>
      <c r="C273" s="388" t="s">
        <v>728</v>
      </c>
      <c r="D273" s="388" t="s">
        <v>730</v>
      </c>
      <c r="E273" s="389">
        <v>0.43</v>
      </c>
      <c r="F273" s="389">
        <v>32.020000000000003</v>
      </c>
      <c r="G273" s="389">
        <v>2</v>
      </c>
      <c r="H273" s="389">
        <v>1</v>
      </c>
      <c r="I273" s="389">
        <v>28</v>
      </c>
      <c r="J273" s="389">
        <v>56.89</v>
      </c>
      <c r="K273" s="389">
        <v>1</v>
      </c>
      <c r="L273" s="389" t="s">
        <v>729</v>
      </c>
      <c r="M273" s="389">
        <v>0.1</v>
      </c>
      <c r="N273" s="389">
        <v>0.1</v>
      </c>
      <c r="O273" s="389">
        <v>0.1</v>
      </c>
      <c r="P273" s="389">
        <v>4.0000000000000001E-3</v>
      </c>
    </row>
    <row r="274" spans="1:16" ht="14.4">
      <c r="A274" s="388" t="s">
        <v>773</v>
      </c>
      <c r="B274" s="388">
        <v>32004</v>
      </c>
      <c r="C274" s="388" t="s">
        <v>728</v>
      </c>
      <c r="D274" s="388" t="s">
        <v>735</v>
      </c>
      <c r="E274" s="389">
        <v>0.43</v>
      </c>
      <c r="F274" s="389">
        <v>48</v>
      </c>
      <c r="G274" s="389">
        <v>1.6</v>
      </c>
      <c r="H274" s="389">
        <v>1.7</v>
      </c>
      <c r="I274" s="389">
        <v>4.8</v>
      </c>
      <c r="J274" s="389">
        <v>56.89</v>
      </c>
      <c r="K274" s="389">
        <v>1</v>
      </c>
      <c r="L274" s="389" t="s">
        <v>729</v>
      </c>
      <c r="M274" s="389">
        <v>0.1</v>
      </c>
      <c r="N274" s="389">
        <v>6.0999999999999999E-2</v>
      </c>
      <c r="O274" s="389">
        <v>5.0999999999999997E-2</v>
      </c>
      <c r="P274" s="389">
        <v>1.2750000000000001E-3</v>
      </c>
    </row>
    <row r="275" spans="1:16" ht="14.4">
      <c r="A275" s="388" t="s">
        <v>773</v>
      </c>
      <c r="B275" s="388">
        <v>32005</v>
      </c>
      <c r="C275" s="388" t="s">
        <v>728</v>
      </c>
      <c r="D275" s="388" t="s">
        <v>740</v>
      </c>
      <c r="E275" s="389">
        <v>0.5</v>
      </c>
      <c r="F275" s="389">
        <v>135</v>
      </c>
      <c r="G275" s="389">
        <v>92</v>
      </c>
      <c r="H275" s="389">
        <v>481</v>
      </c>
      <c r="I275" s="389">
        <v>58</v>
      </c>
      <c r="J275" s="389">
        <v>56.89</v>
      </c>
      <c r="K275" s="389">
        <v>0.57999999999999996</v>
      </c>
      <c r="L275" s="389" t="s">
        <v>729</v>
      </c>
      <c r="M275" s="389">
        <v>0.76</v>
      </c>
      <c r="N275" s="389">
        <v>0.189</v>
      </c>
      <c r="O275" s="389">
        <v>0.161</v>
      </c>
      <c r="P275" s="389">
        <v>4.0249999999999999E-3</v>
      </c>
    </row>
    <row r="276" spans="1:16" ht="14.4">
      <c r="A276" s="388" t="s">
        <v>776</v>
      </c>
      <c r="B276" s="388">
        <v>10101</v>
      </c>
      <c r="C276" s="388" t="s">
        <v>732</v>
      </c>
      <c r="D276" s="388" t="s">
        <v>733</v>
      </c>
      <c r="E276" s="389">
        <v>0.13</v>
      </c>
      <c r="F276" s="389">
        <v>96</v>
      </c>
      <c r="G276" s="389">
        <v>0.8</v>
      </c>
      <c r="H276" s="389">
        <v>1</v>
      </c>
      <c r="I276" s="389">
        <v>16.2</v>
      </c>
      <c r="J276" s="389">
        <v>63.1</v>
      </c>
      <c r="K276" s="389">
        <v>0.1</v>
      </c>
      <c r="L276" s="389" t="s">
        <v>729</v>
      </c>
      <c r="M276" s="389">
        <v>0.2</v>
      </c>
      <c r="N276" s="389">
        <v>0.2</v>
      </c>
      <c r="O276" s="389">
        <v>0.2</v>
      </c>
      <c r="P276" s="389">
        <v>5.0000000000000001E-3</v>
      </c>
    </row>
    <row r="277" spans="1:16" ht="14.4">
      <c r="A277" s="388" t="s">
        <v>776</v>
      </c>
      <c r="B277" s="388">
        <v>10102</v>
      </c>
      <c r="C277" s="388" t="s">
        <v>732</v>
      </c>
      <c r="D277" s="388" t="s">
        <v>730</v>
      </c>
      <c r="E277" s="389">
        <v>0.13</v>
      </c>
      <c r="F277" s="389">
        <v>96</v>
      </c>
      <c r="G277" s="389">
        <v>0.8</v>
      </c>
      <c r="H277" s="389">
        <v>1</v>
      </c>
      <c r="I277" s="389">
        <v>16.2</v>
      </c>
      <c r="J277" s="389">
        <v>63.1</v>
      </c>
      <c r="K277" s="389">
        <v>0.1</v>
      </c>
      <c r="L277" s="389" t="s">
        <v>729</v>
      </c>
      <c r="M277" s="389">
        <v>0.2</v>
      </c>
      <c r="N277" s="389">
        <v>0.2</v>
      </c>
      <c r="O277" s="389">
        <v>0.2</v>
      </c>
      <c r="P277" s="389">
        <v>5.0000000000000001E-3</v>
      </c>
    </row>
    <row r="278" spans="1:16" ht="14.4">
      <c r="A278" s="388" t="s">
        <v>776</v>
      </c>
      <c r="B278" s="388">
        <v>10103</v>
      </c>
      <c r="C278" s="388" t="s">
        <v>732</v>
      </c>
      <c r="D278" s="388" t="s">
        <v>734</v>
      </c>
      <c r="E278" s="389">
        <v>0.13</v>
      </c>
      <c r="F278" s="389">
        <v>96</v>
      </c>
      <c r="G278" s="389">
        <v>0.8</v>
      </c>
      <c r="H278" s="389">
        <v>1</v>
      </c>
      <c r="I278" s="389">
        <v>16.2</v>
      </c>
      <c r="J278" s="389">
        <v>63.1</v>
      </c>
      <c r="K278" s="389">
        <v>0.1</v>
      </c>
      <c r="L278" s="389" t="s">
        <v>729</v>
      </c>
      <c r="M278" s="389">
        <v>0.2</v>
      </c>
      <c r="N278" s="389">
        <v>0.2</v>
      </c>
      <c r="O278" s="389">
        <v>0.2</v>
      </c>
      <c r="P278" s="389">
        <v>5.0000000000000001E-3</v>
      </c>
    </row>
    <row r="279" spans="1:16" ht="14.4">
      <c r="A279" s="388" t="s">
        <v>776</v>
      </c>
      <c r="B279" s="388">
        <v>10104</v>
      </c>
      <c r="C279" s="388" t="s">
        <v>732</v>
      </c>
      <c r="D279" s="388" t="s">
        <v>735</v>
      </c>
      <c r="E279" s="389">
        <v>0.13</v>
      </c>
      <c r="F279" s="389">
        <v>96</v>
      </c>
      <c r="G279" s="389">
        <v>0.8</v>
      </c>
      <c r="H279" s="389">
        <v>1</v>
      </c>
      <c r="I279" s="389">
        <v>16.2</v>
      </c>
      <c r="J279" s="389">
        <v>63.1</v>
      </c>
      <c r="K279" s="389">
        <v>0.1</v>
      </c>
      <c r="L279" s="389" t="s">
        <v>729</v>
      </c>
      <c r="M279" s="389">
        <v>0.2</v>
      </c>
      <c r="N279" s="389">
        <v>0.2</v>
      </c>
      <c r="O279" s="389">
        <v>0.2</v>
      </c>
      <c r="P279" s="389">
        <v>5.0000000000000001E-3</v>
      </c>
    </row>
    <row r="280" spans="1:16" ht="14.4">
      <c r="A280" s="388" t="s">
        <v>776</v>
      </c>
      <c r="B280" s="388">
        <v>10202</v>
      </c>
      <c r="C280" s="388" t="s">
        <v>736</v>
      </c>
      <c r="D280" s="388" t="s">
        <v>730</v>
      </c>
      <c r="E280" s="389">
        <v>0.13</v>
      </c>
      <c r="F280" s="389">
        <v>96</v>
      </c>
      <c r="G280" s="389">
        <v>0.8</v>
      </c>
      <c r="H280" s="389">
        <v>1</v>
      </c>
      <c r="I280" s="389">
        <v>16.2</v>
      </c>
      <c r="J280" s="389">
        <v>63.1</v>
      </c>
      <c r="K280" s="389">
        <v>0.1</v>
      </c>
      <c r="L280" s="389" t="s">
        <v>729</v>
      </c>
      <c r="M280" s="389">
        <v>0.2</v>
      </c>
      <c r="N280" s="389">
        <v>0.2</v>
      </c>
      <c r="O280" s="389">
        <v>0.2</v>
      </c>
      <c r="P280" s="389">
        <v>5.0000000000000001E-3</v>
      </c>
    </row>
    <row r="281" spans="1:16" ht="14.4">
      <c r="A281" s="388" t="s">
        <v>776</v>
      </c>
      <c r="B281" s="388">
        <v>10203</v>
      </c>
      <c r="C281" s="388" t="s">
        <v>736</v>
      </c>
      <c r="D281" s="388" t="s">
        <v>734</v>
      </c>
      <c r="E281" s="389">
        <v>0.13</v>
      </c>
      <c r="F281" s="389">
        <v>96</v>
      </c>
      <c r="G281" s="389">
        <v>0.8</v>
      </c>
      <c r="H281" s="389">
        <v>1</v>
      </c>
      <c r="I281" s="389">
        <v>16.2</v>
      </c>
      <c r="J281" s="389">
        <v>63.1</v>
      </c>
      <c r="K281" s="389">
        <v>0.1</v>
      </c>
      <c r="L281" s="389" t="s">
        <v>729</v>
      </c>
      <c r="M281" s="389">
        <v>0.2</v>
      </c>
      <c r="N281" s="389">
        <v>0.2</v>
      </c>
      <c r="O281" s="389">
        <v>0.2</v>
      </c>
      <c r="P281" s="389">
        <v>5.0000000000000001E-3</v>
      </c>
    </row>
    <row r="282" spans="1:16" ht="14.4">
      <c r="A282" s="388" t="s">
        <v>776</v>
      </c>
      <c r="B282" s="388">
        <v>10306</v>
      </c>
      <c r="C282" s="388" t="s">
        <v>766</v>
      </c>
      <c r="D282" s="388" t="s">
        <v>767</v>
      </c>
      <c r="E282" s="389">
        <v>0.13</v>
      </c>
      <c r="F282" s="389">
        <v>96</v>
      </c>
      <c r="G282" s="389">
        <v>0.8</v>
      </c>
      <c r="H282" s="389">
        <v>1</v>
      </c>
      <c r="I282" s="389">
        <v>16.2</v>
      </c>
      <c r="J282" s="389">
        <v>67.39</v>
      </c>
      <c r="K282" s="389">
        <v>0.1</v>
      </c>
      <c r="L282" s="389" t="s">
        <v>729</v>
      </c>
      <c r="M282" s="389">
        <v>0.2</v>
      </c>
      <c r="N282" s="389">
        <v>0.2</v>
      </c>
      <c r="O282" s="389">
        <v>0.2</v>
      </c>
      <c r="P282" s="389">
        <v>5.0000000000000001E-3</v>
      </c>
    </row>
    <row r="283" spans="1:16" ht="14.4">
      <c r="A283" s="388" t="s">
        <v>776</v>
      </c>
      <c r="B283" s="388">
        <v>20100</v>
      </c>
      <c r="C283" s="388" t="s">
        <v>756</v>
      </c>
      <c r="D283" s="388" t="s">
        <v>757</v>
      </c>
      <c r="E283" s="389">
        <v>0.13</v>
      </c>
      <c r="F283" s="389">
        <v>71</v>
      </c>
      <c r="G283" s="389">
        <v>20</v>
      </c>
      <c r="H283" s="389">
        <v>5</v>
      </c>
      <c r="I283" s="389">
        <v>40</v>
      </c>
      <c r="J283" s="389">
        <v>63.1</v>
      </c>
      <c r="K283" s="389">
        <v>0.1</v>
      </c>
      <c r="L283" s="389" t="s">
        <v>729</v>
      </c>
      <c r="M283" s="389">
        <v>0.2</v>
      </c>
      <c r="N283" s="389">
        <v>0.2</v>
      </c>
      <c r="O283" s="389">
        <v>0.2</v>
      </c>
      <c r="P283" s="389">
        <v>8.0000000000000002E-3</v>
      </c>
    </row>
    <row r="284" spans="1:16" ht="14.4">
      <c r="A284" s="388" t="s">
        <v>776</v>
      </c>
      <c r="B284" s="388">
        <v>20105</v>
      </c>
      <c r="C284" s="388" t="s">
        <v>756</v>
      </c>
      <c r="D284" s="388" t="s">
        <v>740</v>
      </c>
      <c r="E284" s="389">
        <v>0.13</v>
      </c>
      <c r="F284" s="389">
        <v>71</v>
      </c>
      <c r="G284" s="389">
        <v>20</v>
      </c>
      <c r="H284" s="389">
        <v>5</v>
      </c>
      <c r="I284" s="389">
        <v>40</v>
      </c>
      <c r="J284" s="389">
        <v>63.1</v>
      </c>
      <c r="K284" s="389">
        <v>0.1</v>
      </c>
      <c r="L284" s="389" t="s">
        <v>729</v>
      </c>
      <c r="M284" s="389">
        <v>0.2</v>
      </c>
      <c r="N284" s="389">
        <v>0.2</v>
      </c>
      <c r="O284" s="389">
        <v>0.2</v>
      </c>
      <c r="P284" s="389">
        <v>8.0000000000000002E-3</v>
      </c>
    </row>
    <row r="285" spans="1:16" ht="14.4">
      <c r="A285" s="388" t="s">
        <v>776</v>
      </c>
      <c r="B285" s="388">
        <v>20200</v>
      </c>
      <c r="C285" s="388" t="s">
        <v>737</v>
      </c>
      <c r="D285" s="388" t="s">
        <v>737</v>
      </c>
      <c r="E285" s="389">
        <v>0.13</v>
      </c>
      <c r="F285" s="389">
        <v>47</v>
      </c>
      <c r="G285" s="389">
        <v>20</v>
      </c>
      <c r="H285" s="389">
        <v>5</v>
      </c>
      <c r="I285" s="389">
        <v>3.7</v>
      </c>
      <c r="J285" s="389">
        <v>63.1</v>
      </c>
      <c r="K285" s="389">
        <v>0.1</v>
      </c>
      <c r="L285" s="389" t="s">
        <v>729</v>
      </c>
      <c r="M285" s="389">
        <v>0.2</v>
      </c>
      <c r="N285" s="389">
        <v>0.2</v>
      </c>
      <c r="O285" s="389">
        <v>0.2</v>
      </c>
      <c r="P285" s="389">
        <v>1.0800000000000001E-2</v>
      </c>
    </row>
    <row r="286" spans="1:16" ht="14.4">
      <c r="A286" s="388" t="s">
        <v>776</v>
      </c>
      <c r="B286" s="388">
        <v>20300</v>
      </c>
      <c r="C286" s="388" t="s">
        <v>738</v>
      </c>
      <c r="D286" s="388" t="s">
        <v>739</v>
      </c>
      <c r="E286" s="389">
        <v>0.13</v>
      </c>
      <c r="F286" s="389">
        <v>71</v>
      </c>
      <c r="G286" s="389">
        <v>20</v>
      </c>
      <c r="H286" s="389">
        <v>5</v>
      </c>
      <c r="I286" s="389">
        <v>40</v>
      </c>
      <c r="J286" s="389">
        <v>63.1</v>
      </c>
      <c r="K286" s="389">
        <v>0.1</v>
      </c>
      <c r="L286" s="389" t="s">
        <v>729</v>
      </c>
      <c r="M286" s="389">
        <v>0.2</v>
      </c>
      <c r="N286" s="389">
        <v>0.2</v>
      </c>
      <c r="O286" s="389">
        <v>0.2</v>
      </c>
      <c r="P286" s="389">
        <v>8.0000000000000002E-3</v>
      </c>
    </row>
    <row r="287" spans="1:16" ht="14.4">
      <c r="A287" s="388" t="s">
        <v>776</v>
      </c>
      <c r="B287" s="388">
        <v>30400</v>
      </c>
      <c r="C287" s="388" t="s">
        <v>741</v>
      </c>
      <c r="D287" s="388" t="s">
        <v>741</v>
      </c>
      <c r="E287" s="389">
        <v>0.13</v>
      </c>
      <c r="F287" s="389">
        <v>96</v>
      </c>
      <c r="G287" s="389">
        <v>0.8</v>
      </c>
      <c r="H287" s="389">
        <v>1</v>
      </c>
      <c r="I287" s="389">
        <v>66</v>
      </c>
      <c r="J287" s="389">
        <v>63.1</v>
      </c>
      <c r="K287" s="389">
        <v>0.1</v>
      </c>
      <c r="L287" s="389" t="s">
        <v>729</v>
      </c>
      <c r="M287" s="389">
        <v>0.2</v>
      </c>
      <c r="N287" s="389">
        <v>0.2</v>
      </c>
      <c r="O287" s="389">
        <v>0.2</v>
      </c>
      <c r="P287" s="389">
        <v>8.0000000000000002E-3</v>
      </c>
    </row>
    <row r="288" spans="1:16" ht="14.4">
      <c r="A288" s="388" t="s">
        <v>776</v>
      </c>
      <c r="B288" s="388">
        <v>30402</v>
      </c>
      <c r="C288" s="388" t="s">
        <v>741</v>
      </c>
      <c r="D288" s="388" t="s">
        <v>730</v>
      </c>
      <c r="E288" s="389">
        <v>0.13</v>
      </c>
      <c r="F288" s="389">
        <v>96</v>
      </c>
      <c r="G288" s="389">
        <v>0.8</v>
      </c>
      <c r="H288" s="389">
        <v>1</v>
      </c>
      <c r="I288" s="389">
        <v>66</v>
      </c>
      <c r="J288" s="389">
        <v>63.1</v>
      </c>
      <c r="K288" s="389">
        <v>0.1</v>
      </c>
      <c r="L288" s="389" t="s">
        <v>729</v>
      </c>
      <c r="M288" s="389">
        <v>0.2</v>
      </c>
      <c r="N288" s="389">
        <v>0.2</v>
      </c>
      <c r="O288" s="389">
        <v>0.2</v>
      </c>
      <c r="P288" s="389">
        <v>8.0000000000000002E-3</v>
      </c>
    </row>
    <row r="289" spans="1:16" ht="14.4">
      <c r="A289" s="388" t="s">
        <v>776</v>
      </c>
      <c r="B289" s="388">
        <v>30500</v>
      </c>
      <c r="C289" s="388" t="s">
        <v>742</v>
      </c>
      <c r="D289" s="388" t="s">
        <v>742</v>
      </c>
      <c r="E289" s="389">
        <v>0.13</v>
      </c>
      <c r="F289" s="389">
        <v>96</v>
      </c>
      <c r="G289" s="389">
        <v>0.8</v>
      </c>
      <c r="H289" s="389">
        <v>1</v>
      </c>
      <c r="I289" s="389">
        <v>66</v>
      </c>
      <c r="J289" s="389">
        <v>63.1</v>
      </c>
      <c r="K289" s="389">
        <v>0.1</v>
      </c>
      <c r="L289" s="389" t="s">
        <v>729</v>
      </c>
      <c r="M289" s="389">
        <v>0.2</v>
      </c>
      <c r="N289" s="389">
        <v>0.2</v>
      </c>
      <c r="O289" s="389">
        <v>0.2</v>
      </c>
      <c r="P289" s="389">
        <v>8.0000000000000002E-3</v>
      </c>
    </row>
    <row r="290" spans="1:16" ht="14.4">
      <c r="A290" s="388" t="s">
        <v>776</v>
      </c>
      <c r="B290" s="388">
        <v>30600</v>
      </c>
      <c r="C290" s="388" t="s">
        <v>743</v>
      </c>
      <c r="D290" s="388" t="s">
        <v>743</v>
      </c>
      <c r="E290" s="389">
        <v>0.13</v>
      </c>
      <c r="F290" s="389">
        <v>96</v>
      </c>
      <c r="G290" s="389">
        <v>0.8</v>
      </c>
      <c r="H290" s="389">
        <v>1</v>
      </c>
      <c r="I290" s="389">
        <v>66</v>
      </c>
      <c r="J290" s="389">
        <v>63.1</v>
      </c>
      <c r="K290" s="389">
        <v>0.1</v>
      </c>
      <c r="L290" s="389" t="s">
        <v>729</v>
      </c>
      <c r="M290" s="389">
        <v>0.2</v>
      </c>
      <c r="N290" s="389">
        <v>0.2</v>
      </c>
      <c r="O290" s="389">
        <v>0.2</v>
      </c>
      <c r="P290" s="389">
        <v>8.0000000000000002E-3</v>
      </c>
    </row>
    <row r="291" spans="1:16" ht="14.4">
      <c r="A291" s="388" t="s">
        <v>776</v>
      </c>
      <c r="B291" s="388">
        <v>30602</v>
      </c>
      <c r="C291" s="388" t="s">
        <v>743</v>
      </c>
      <c r="D291" s="388" t="s">
        <v>730</v>
      </c>
      <c r="E291" s="389">
        <v>0.13</v>
      </c>
      <c r="F291" s="389">
        <v>96</v>
      </c>
      <c r="G291" s="389">
        <v>0.8</v>
      </c>
      <c r="H291" s="389">
        <v>1</v>
      </c>
      <c r="I291" s="389">
        <v>66</v>
      </c>
      <c r="J291" s="389">
        <v>63.1</v>
      </c>
      <c r="K291" s="389">
        <v>0.1</v>
      </c>
      <c r="L291" s="389" t="s">
        <v>729</v>
      </c>
      <c r="M291" s="389">
        <v>0.2</v>
      </c>
      <c r="N291" s="389">
        <v>0.2</v>
      </c>
      <c r="O291" s="389">
        <v>0.2</v>
      </c>
      <c r="P291" s="389">
        <v>8.0000000000000002E-3</v>
      </c>
    </row>
    <row r="292" spans="1:16" ht="14.4">
      <c r="A292" s="388" t="s">
        <v>776</v>
      </c>
      <c r="B292" s="388">
        <v>30700</v>
      </c>
      <c r="C292" s="388" t="s">
        <v>744</v>
      </c>
      <c r="D292" s="388" t="s">
        <v>744</v>
      </c>
      <c r="E292" s="389">
        <v>0.13</v>
      </c>
      <c r="F292" s="389">
        <v>96</v>
      </c>
      <c r="G292" s="389">
        <v>0.8</v>
      </c>
      <c r="H292" s="389">
        <v>1</v>
      </c>
      <c r="I292" s="389">
        <v>66</v>
      </c>
      <c r="J292" s="389">
        <v>63.1</v>
      </c>
      <c r="K292" s="389">
        <v>0.1</v>
      </c>
      <c r="L292" s="389" t="s">
        <v>729</v>
      </c>
      <c r="M292" s="389">
        <v>0.2</v>
      </c>
      <c r="N292" s="389">
        <v>0.2</v>
      </c>
      <c r="O292" s="389">
        <v>0.2</v>
      </c>
      <c r="P292" s="389">
        <v>8.0000000000000002E-3</v>
      </c>
    </row>
    <row r="293" spans="1:16" ht="14.4">
      <c r="A293" s="388" t="s">
        <v>776</v>
      </c>
      <c r="B293" s="388">
        <v>30800</v>
      </c>
      <c r="C293" s="388" t="s">
        <v>745</v>
      </c>
      <c r="D293" s="388" t="s">
        <v>745</v>
      </c>
      <c r="E293" s="389">
        <v>0.13</v>
      </c>
      <c r="F293" s="389">
        <v>96</v>
      </c>
      <c r="G293" s="389">
        <v>0.8</v>
      </c>
      <c r="H293" s="389">
        <v>1</v>
      </c>
      <c r="I293" s="389">
        <v>66</v>
      </c>
      <c r="J293" s="389">
        <v>63.1</v>
      </c>
      <c r="K293" s="389">
        <v>0.1</v>
      </c>
      <c r="L293" s="389" t="s">
        <v>729</v>
      </c>
      <c r="M293" s="389">
        <v>0.2</v>
      </c>
      <c r="N293" s="389">
        <v>0.2</v>
      </c>
      <c r="O293" s="389">
        <v>0.2</v>
      </c>
      <c r="P293" s="389">
        <v>8.0000000000000002E-3</v>
      </c>
    </row>
    <row r="294" spans="1:16" ht="14.4">
      <c r="A294" s="388" t="s">
        <v>776</v>
      </c>
      <c r="B294" s="388">
        <v>30900</v>
      </c>
      <c r="C294" s="388" t="s">
        <v>746</v>
      </c>
      <c r="D294" s="388" t="s">
        <v>746</v>
      </c>
      <c r="E294" s="389">
        <v>0.13</v>
      </c>
      <c r="F294" s="389">
        <v>96</v>
      </c>
      <c r="G294" s="389">
        <v>0.8</v>
      </c>
      <c r="H294" s="389">
        <v>1</v>
      </c>
      <c r="I294" s="389">
        <v>66</v>
      </c>
      <c r="J294" s="389">
        <v>63.1</v>
      </c>
      <c r="K294" s="389">
        <v>0.1</v>
      </c>
      <c r="L294" s="389" t="s">
        <v>729</v>
      </c>
      <c r="M294" s="389">
        <v>0.2</v>
      </c>
      <c r="N294" s="389">
        <v>0.2</v>
      </c>
      <c r="O294" s="389">
        <v>0.2</v>
      </c>
      <c r="P294" s="389">
        <v>8.0000000000000002E-3</v>
      </c>
    </row>
    <row r="295" spans="1:16" ht="14.4">
      <c r="A295" s="388" t="s">
        <v>776</v>
      </c>
      <c r="B295" s="388">
        <v>30903</v>
      </c>
      <c r="C295" s="388" t="s">
        <v>746</v>
      </c>
      <c r="D295" s="388" t="s">
        <v>734</v>
      </c>
      <c r="E295" s="389">
        <v>0.13</v>
      </c>
      <c r="F295" s="389">
        <v>96</v>
      </c>
      <c r="G295" s="389">
        <v>0.8</v>
      </c>
      <c r="H295" s="389">
        <v>1</v>
      </c>
      <c r="I295" s="389">
        <v>66</v>
      </c>
      <c r="J295" s="389">
        <v>63.1</v>
      </c>
      <c r="K295" s="389">
        <v>0.1</v>
      </c>
      <c r="L295" s="389" t="s">
        <v>729</v>
      </c>
      <c r="M295" s="389">
        <v>0.2</v>
      </c>
      <c r="N295" s="389">
        <v>0.2</v>
      </c>
      <c r="O295" s="389">
        <v>0.2</v>
      </c>
      <c r="P295" s="389">
        <v>8.0000000000000002E-3</v>
      </c>
    </row>
    <row r="296" spans="1:16" ht="14.4">
      <c r="A296" s="388" t="s">
        <v>776</v>
      </c>
      <c r="B296" s="388">
        <v>31000</v>
      </c>
      <c r="C296" s="388" t="s">
        <v>758</v>
      </c>
      <c r="D296" s="388" t="s">
        <v>758</v>
      </c>
      <c r="E296" s="389">
        <v>0.13</v>
      </c>
      <c r="F296" s="389">
        <v>96</v>
      </c>
      <c r="G296" s="389">
        <v>0.8</v>
      </c>
      <c r="H296" s="389">
        <v>1</v>
      </c>
      <c r="I296" s="389">
        <v>66</v>
      </c>
      <c r="J296" s="389">
        <v>63.1</v>
      </c>
      <c r="K296" s="389">
        <v>0.1</v>
      </c>
      <c r="L296" s="389" t="s">
        <v>729</v>
      </c>
      <c r="M296" s="389">
        <v>0.2</v>
      </c>
      <c r="N296" s="389">
        <v>0.2</v>
      </c>
      <c r="O296" s="389">
        <v>0.2</v>
      </c>
      <c r="P296" s="389">
        <v>8.0000000000000002E-3</v>
      </c>
    </row>
    <row r="297" spans="1:16" ht="14.4">
      <c r="A297" s="388" t="s">
        <v>776</v>
      </c>
      <c r="B297" s="388">
        <v>31100</v>
      </c>
      <c r="C297" s="388" t="s">
        <v>747</v>
      </c>
      <c r="D297" s="388" t="s">
        <v>747</v>
      </c>
      <c r="E297" s="389">
        <v>0.13</v>
      </c>
      <c r="F297" s="389">
        <v>96</v>
      </c>
      <c r="G297" s="389">
        <v>0.8</v>
      </c>
      <c r="H297" s="389">
        <v>1</v>
      </c>
      <c r="I297" s="389">
        <v>66</v>
      </c>
      <c r="J297" s="389">
        <v>63.1</v>
      </c>
      <c r="K297" s="389">
        <v>0.1</v>
      </c>
      <c r="L297" s="389" t="s">
        <v>729</v>
      </c>
      <c r="M297" s="389">
        <v>0.2</v>
      </c>
      <c r="N297" s="389">
        <v>0.2</v>
      </c>
      <c r="O297" s="389">
        <v>0.2</v>
      </c>
      <c r="P297" s="389">
        <v>8.0000000000000002E-3</v>
      </c>
    </row>
    <row r="298" spans="1:16" ht="14.4">
      <c r="A298" s="388" t="s">
        <v>776</v>
      </c>
      <c r="B298" s="388">
        <v>31200</v>
      </c>
      <c r="C298" s="388" t="s">
        <v>748</v>
      </c>
      <c r="D298" s="388" t="s">
        <v>748</v>
      </c>
      <c r="E298" s="389">
        <v>0.13</v>
      </c>
      <c r="F298" s="389">
        <v>96</v>
      </c>
      <c r="G298" s="389">
        <v>0.8</v>
      </c>
      <c r="H298" s="389">
        <v>1</v>
      </c>
      <c r="I298" s="389">
        <v>66</v>
      </c>
      <c r="J298" s="389">
        <v>63.1</v>
      </c>
      <c r="K298" s="389">
        <v>0.1</v>
      </c>
      <c r="L298" s="389" t="s">
        <v>729</v>
      </c>
      <c r="M298" s="389">
        <v>0.2</v>
      </c>
      <c r="N298" s="389">
        <v>0.2</v>
      </c>
      <c r="O298" s="389">
        <v>0.2</v>
      </c>
      <c r="P298" s="389">
        <v>8.0000000000000002E-3</v>
      </c>
    </row>
    <row r="299" spans="1:16" ht="14.4">
      <c r="A299" s="388" t="s">
        <v>776</v>
      </c>
      <c r="B299" s="388">
        <v>31300</v>
      </c>
      <c r="C299" s="388" t="s">
        <v>749</v>
      </c>
      <c r="D299" s="388" t="s">
        <v>749</v>
      </c>
      <c r="E299" s="389">
        <v>0.13</v>
      </c>
      <c r="F299" s="389">
        <v>96</v>
      </c>
      <c r="G299" s="389">
        <v>0.8</v>
      </c>
      <c r="H299" s="389">
        <v>1</v>
      </c>
      <c r="I299" s="389">
        <v>66</v>
      </c>
      <c r="J299" s="389">
        <v>63.1</v>
      </c>
      <c r="K299" s="389">
        <v>0.1</v>
      </c>
      <c r="L299" s="389" t="s">
        <v>729</v>
      </c>
      <c r="M299" s="389">
        <v>0.2</v>
      </c>
      <c r="N299" s="389">
        <v>0.2</v>
      </c>
      <c r="O299" s="389">
        <v>0.2</v>
      </c>
      <c r="P299" s="389">
        <v>8.0000000000000002E-3</v>
      </c>
    </row>
    <row r="300" spans="1:16" ht="14.4">
      <c r="A300" s="388" t="s">
        <v>776</v>
      </c>
      <c r="B300" s="388">
        <v>31400</v>
      </c>
      <c r="C300" s="388" t="s">
        <v>750</v>
      </c>
      <c r="D300" s="388" t="s">
        <v>750</v>
      </c>
      <c r="E300" s="389">
        <v>0.13</v>
      </c>
      <c r="F300" s="389">
        <v>96</v>
      </c>
      <c r="G300" s="389">
        <v>0.8</v>
      </c>
      <c r="H300" s="389">
        <v>1</v>
      </c>
      <c r="I300" s="389">
        <v>66</v>
      </c>
      <c r="J300" s="389">
        <v>63.1</v>
      </c>
      <c r="K300" s="389">
        <v>0.1</v>
      </c>
      <c r="L300" s="389" t="s">
        <v>729</v>
      </c>
      <c r="M300" s="389">
        <v>0.2</v>
      </c>
      <c r="N300" s="389">
        <v>0.2</v>
      </c>
      <c r="O300" s="389">
        <v>0.2</v>
      </c>
      <c r="P300" s="389">
        <v>8.0000000000000002E-3</v>
      </c>
    </row>
    <row r="301" spans="1:16" ht="14.4">
      <c r="A301" s="388" t="s">
        <v>776</v>
      </c>
      <c r="B301" s="388">
        <v>31500</v>
      </c>
      <c r="C301" s="388" t="s">
        <v>768</v>
      </c>
      <c r="D301" s="388" t="s">
        <v>768</v>
      </c>
      <c r="E301" s="389">
        <v>0.13</v>
      </c>
      <c r="F301" s="389">
        <v>96</v>
      </c>
      <c r="G301" s="389">
        <v>0.8</v>
      </c>
      <c r="H301" s="389">
        <v>1</v>
      </c>
      <c r="I301" s="389">
        <v>66</v>
      </c>
      <c r="J301" s="389">
        <v>63.1</v>
      </c>
      <c r="K301" s="389">
        <v>0.1</v>
      </c>
      <c r="L301" s="389" t="s">
        <v>729</v>
      </c>
      <c r="M301" s="389">
        <v>0.2</v>
      </c>
      <c r="N301" s="389">
        <v>0.2</v>
      </c>
      <c r="O301" s="389">
        <v>0.2</v>
      </c>
      <c r="P301" s="389">
        <v>8.0000000000000002E-3</v>
      </c>
    </row>
    <row r="302" spans="1:16" ht="14.4">
      <c r="A302" s="388" t="s">
        <v>776</v>
      </c>
      <c r="B302" s="388">
        <v>32000</v>
      </c>
      <c r="C302" s="388" t="s">
        <v>728</v>
      </c>
      <c r="D302" s="388" t="s">
        <v>728</v>
      </c>
      <c r="E302" s="389">
        <v>0.13</v>
      </c>
      <c r="F302" s="389">
        <v>96</v>
      </c>
      <c r="G302" s="389">
        <v>0.8</v>
      </c>
      <c r="H302" s="389">
        <v>1</v>
      </c>
      <c r="I302" s="389">
        <v>66</v>
      </c>
      <c r="J302" s="389">
        <v>63.1</v>
      </c>
      <c r="K302" s="389">
        <v>0.1</v>
      </c>
      <c r="L302" s="389" t="s">
        <v>729</v>
      </c>
      <c r="M302" s="389">
        <v>0.2</v>
      </c>
      <c r="N302" s="389">
        <v>0.2</v>
      </c>
      <c r="O302" s="389">
        <v>0.2</v>
      </c>
      <c r="P302" s="389">
        <v>8.0000000000000002E-3</v>
      </c>
    </row>
    <row r="303" spans="1:16" ht="14.4">
      <c r="A303" s="388" t="s">
        <v>777</v>
      </c>
      <c r="B303" s="388">
        <v>10203</v>
      </c>
      <c r="C303" s="388" t="s">
        <v>736</v>
      </c>
      <c r="D303" s="388" t="s">
        <v>734</v>
      </c>
      <c r="E303" s="389">
        <v>1</v>
      </c>
      <c r="F303" s="389">
        <v>94</v>
      </c>
      <c r="G303" s="389">
        <v>2</v>
      </c>
      <c r="H303" s="389">
        <v>1</v>
      </c>
      <c r="I303" s="389">
        <v>16.2</v>
      </c>
      <c r="J303" s="389">
        <v>56.143999999999998</v>
      </c>
      <c r="K303" s="389">
        <v>0.1</v>
      </c>
      <c r="L303" s="389" t="s">
        <v>729</v>
      </c>
      <c r="M303" s="389">
        <v>5</v>
      </c>
      <c r="N303" s="389">
        <v>5</v>
      </c>
      <c r="O303" s="389">
        <v>5</v>
      </c>
      <c r="P303" s="389">
        <v>0.92</v>
      </c>
    </row>
    <row r="304" spans="1:16" ht="14.4">
      <c r="A304" s="388" t="s">
        <v>777</v>
      </c>
      <c r="B304" s="388">
        <v>10304</v>
      </c>
      <c r="C304" s="388" t="s">
        <v>766</v>
      </c>
      <c r="D304" s="388" t="s">
        <v>735</v>
      </c>
      <c r="E304" s="389">
        <v>1</v>
      </c>
      <c r="F304" s="389">
        <v>170</v>
      </c>
      <c r="G304" s="389">
        <v>1.4</v>
      </c>
      <c r="H304" s="389">
        <v>1.7</v>
      </c>
      <c r="I304" s="389">
        <v>12.1</v>
      </c>
      <c r="J304" s="389">
        <v>56.143999999999998</v>
      </c>
      <c r="K304" s="389">
        <v>1</v>
      </c>
      <c r="L304" s="389" t="s">
        <v>729</v>
      </c>
      <c r="M304" s="389">
        <v>5</v>
      </c>
      <c r="N304" s="389">
        <v>5</v>
      </c>
      <c r="O304" s="389">
        <v>5</v>
      </c>
      <c r="P304" s="389">
        <v>0.92</v>
      </c>
    </row>
    <row r="305" spans="1:16" ht="14.4">
      <c r="A305" s="388" t="s">
        <v>777</v>
      </c>
      <c r="B305" s="388">
        <v>10306</v>
      </c>
      <c r="C305" s="388" t="s">
        <v>766</v>
      </c>
      <c r="D305" s="388" t="s">
        <v>767</v>
      </c>
      <c r="E305" s="389">
        <v>1</v>
      </c>
      <c r="F305" s="389">
        <v>56</v>
      </c>
      <c r="G305" s="389">
        <v>1.4</v>
      </c>
      <c r="H305" s="389">
        <v>1</v>
      </c>
      <c r="I305" s="389">
        <v>12.1</v>
      </c>
      <c r="J305" s="389">
        <v>56.143999999999998</v>
      </c>
      <c r="K305" s="389">
        <v>0.1</v>
      </c>
      <c r="L305" s="389" t="s">
        <v>729</v>
      </c>
      <c r="M305" s="389">
        <v>5</v>
      </c>
      <c r="N305" s="389">
        <v>5</v>
      </c>
      <c r="O305" s="389">
        <v>5</v>
      </c>
      <c r="P305" s="389">
        <v>0.92</v>
      </c>
    </row>
    <row r="306" spans="1:16" ht="14.4">
      <c r="A306" s="388" t="s">
        <v>777</v>
      </c>
      <c r="B306" s="388">
        <v>32000</v>
      </c>
      <c r="C306" s="388" t="s">
        <v>728</v>
      </c>
      <c r="D306" s="388" t="s">
        <v>728</v>
      </c>
      <c r="E306" s="389">
        <v>1</v>
      </c>
      <c r="F306" s="389">
        <v>94</v>
      </c>
      <c r="G306" s="389">
        <v>2</v>
      </c>
      <c r="H306" s="389">
        <v>1</v>
      </c>
      <c r="I306" s="389">
        <v>12.1</v>
      </c>
      <c r="J306" s="389">
        <v>56.143999999999998</v>
      </c>
      <c r="K306" s="389">
        <v>0.1</v>
      </c>
      <c r="L306" s="389" t="s">
        <v>729</v>
      </c>
      <c r="M306" s="389">
        <v>5</v>
      </c>
      <c r="N306" s="389">
        <v>5</v>
      </c>
      <c r="O306" s="389">
        <v>5</v>
      </c>
      <c r="P306" s="389">
        <v>0.92</v>
      </c>
    </row>
    <row r="307" spans="1:16" ht="14.4">
      <c r="A307" s="388" t="s">
        <v>778</v>
      </c>
      <c r="B307" s="388">
        <v>10101</v>
      </c>
      <c r="C307" s="388" t="s">
        <v>732</v>
      </c>
      <c r="D307" s="388" t="s">
        <v>733</v>
      </c>
      <c r="E307" s="389">
        <v>25</v>
      </c>
      <c r="F307" s="389">
        <v>28</v>
      </c>
      <c r="G307" s="389">
        <v>2</v>
      </c>
      <c r="H307" s="389">
        <v>1</v>
      </c>
      <c r="I307" s="389">
        <v>36</v>
      </c>
      <c r="J307" s="390">
        <v>84.1</v>
      </c>
      <c r="K307" s="389">
        <v>0.1</v>
      </c>
      <c r="L307" s="389" t="s">
        <v>729</v>
      </c>
      <c r="M307" s="389">
        <v>1.5</v>
      </c>
      <c r="N307" s="389">
        <v>1.5</v>
      </c>
      <c r="O307" s="389">
        <v>1.5</v>
      </c>
      <c r="P307" s="389">
        <v>4.9500000000000002E-2</v>
      </c>
    </row>
    <row r="308" spans="1:16" ht="14.4">
      <c r="A308" s="388" t="s">
        <v>778</v>
      </c>
      <c r="B308" s="388">
        <v>10102</v>
      </c>
      <c r="C308" s="388" t="s">
        <v>732</v>
      </c>
      <c r="D308" s="388" t="s">
        <v>730</v>
      </c>
      <c r="E308" s="389">
        <v>25</v>
      </c>
      <c r="F308" s="389">
        <v>28</v>
      </c>
      <c r="G308" s="389">
        <v>2</v>
      </c>
      <c r="H308" s="389">
        <v>1</v>
      </c>
      <c r="I308" s="389">
        <v>36</v>
      </c>
      <c r="J308" s="390">
        <v>84.1</v>
      </c>
      <c r="K308" s="389">
        <v>0.1</v>
      </c>
      <c r="L308" s="389" t="s">
        <v>729</v>
      </c>
      <c r="M308" s="389">
        <v>1.5</v>
      </c>
      <c r="N308" s="389">
        <v>1.5</v>
      </c>
      <c r="O308" s="389">
        <v>1.5</v>
      </c>
      <c r="P308" s="389">
        <v>4.9500000000000002E-2</v>
      </c>
    </row>
    <row r="309" spans="1:16" ht="14.4">
      <c r="A309" s="388" t="s">
        <v>778</v>
      </c>
      <c r="B309" s="388">
        <v>10103</v>
      </c>
      <c r="C309" s="388" t="s">
        <v>732</v>
      </c>
      <c r="D309" s="388" t="s">
        <v>734</v>
      </c>
      <c r="E309" s="389">
        <v>25</v>
      </c>
      <c r="F309" s="389">
        <v>32.020000000000003</v>
      </c>
      <c r="G309" s="389">
        <v>2</v>
      </c>
      <c r="H309" s="389">
        <v>1</v>
      </c>
      <c r="I309" s="389">
        <v>36</v>
      </c>
      <c r="J309" s="390">
        <v>84.1</v>
      </c>
      <c r="K309" s="389">
        <v>0.1</v>
      </c>
      <c r="L309" s="389" t="s">
        <v>729</v>
      </c>
      <c r="M309" s="389">
        <v>1.5</v>
      </c>
      <c r="N309" s="389">
        <v>1.5</v>
      </c>
      <c r="O309" s="389">
        <v>1.5</v>
      </c>
      <c r="P309" s="389">
        <v>4.9500000000000002E-2</v>
      </c>
    </row>
    <row r="310" spans="1:16" ht="14.4">
      <c r="A310" s="388" t="s">
        <v>778</v>
      </c>
      <c r="B310" s="388">
        <v>10105</v>
      </c>
      <c r="C310" s="388" t="s">
        <v>732</v>
      </c>
      <c r="D310" s="388" t="s">
        <v>740</v>
      </c>
      <c r="E310" s="389">
        <v>19.2</v>
      </c>
      <c r="F310" s="389">
        <v>202</v>
      </c>
      <c r="G310" s="389">
        <v>10</v>
      </c>
      <c r="H310" s="389">
        <v>434</v>
      </c>
      <c r="I310" s="389">
        <v>310</v>
      </c>
      <c r="J310" s="390">
        <v>84.1</v>
      </c>
      <c r="K310" s="389">
        <v>1.6</v>
      </c>
      <c r="L310" s="389" t="s">
        <v>729</v>
      </c>
      <c r="M310" s="389">
        <v>2.63</v>
      </c>
      <c r="N310" s="389">
        <v>0.45100000000000001</v>
      </c>
      <c r="O310" s="389">
        <v>0.20599999999999999</v>
      </c>
      <c r="P310" s="389">
        <v>6.7980000000000002E-3</v>
      </c>
    </row>
    <row r="311" spans="1:16" ht="14.4">
      <c r="A311" s="388" t="s">
        <v>778</v>
      </c>
      <c r="B311" s="388">
        <v>10200</v>
      </c>
      <c r="C311" s="388" t="s">
        <v>736</v>
      </c>
      <c r="D311" s="388" t="s">
        <v>736</v>
      </c>
      <c r="E311" s="389">
        <v>25</v>
      </c>
      <c r="F311" s="389">
        <v>28</v>
      </c>
      <c r="G311" s="389">
        <v>2</v>
      </c>
      <c r="H311" s="389">
        <v>1</v>
      </c>
      <c r="I311" s="389">
        <v>36</v>
      </c>
      <c r="J311" s="390">
        <v>84.1</v>
      </c>
      <c r="K311" s="389">
        <v>0.1</v>
      </c>
      <c r="L311" s="389" t="s">
        <v>729</v>
      </c>
      <c r="M311" s="389">
        <v>1.5</v>
      </c>
      <c r="N311" s="389">
        <v>1.5</v>
      </c>
      <c r="O311" s="389">
        <v>1.5</v>
      </c>
      <c r="P311" s="389">
        <v>4.9500000000000002E-2</v>
      </c>
    </row>
    <row r="312" spans="1:16" ht="14.4">
      <c r="A312" s="388" t="s">
        <v>778</v>
      </c>
      <c r="B312" s="388">
        <v>10203</v>
      </c>
      <c r="C312" s="388" t="s">
        <v>736</v>
      </c>
      <c r="D312" s="388" t="s">
        <v>734</v>
      </c>
      <c r="E312" s="389">
        <v>25</v>
      </c>
      <c r="F312" s="389">
        <v>28</v>
      </c>
      <c r="G312" s="389">
        <v>2</v>
      </c>
      <c r="H312" s="389">
        <v>1</v>
      </c>
      <c r="I312" s="389">
        <v>36</v>
      </c>
      <c r="J312" s="390">
        <v>84.1</v>
      </c>
      <c r="K312" s="389">
        <v>0.1</v>
      </c>
      <c r="L312" s="389" t="s">
        <v>729</v>
      </c>
      <c r="M312" s="389">
        <v>1.5</v>
      </c>
      <c r="N312" s="389">
        <v>1.5</v>
      </c>
      <c r="O312" s="389">
        <v>1.5</v>
      </c>
      <c r="P312" s="389">
        <v>4.9500000000000002E-2</v>
      </c>
    </row>
    <row r="313" spans="1:16" ht="14.4">
      <c r="A313" s="388" t="s">
        <v>778</v>
      </c>
      <c r="B313" s="388">
        <v>20100</v>
      </c>
      <c r="C313" s="388" t="s">
        <v>756</v>
      </c>
      <c r="D313" s="388" t="s">
        <v>757</v>
      </c>
      <c r="E313" s="389">
        <v>25</v>
      </c>
      <c r="F313" s="389">
        <v>28</v>
      </c>
      <c r="G313" s="389">
        <v>2</v>
      </c>
      <c r="H313" s="389">
        <v>5</v>
      </c>
      <c r="I313" s="389">
        <v>36</v>
      </c>
      <c r="J313" s="390">
        <v>84.1</v>
      </c>
      <c r="K313" s="389">
        <v>0.1</v>
      </c>
      <c r="L313" s="389" t="s">
        <v>729</v>
      </c>
      <c r="M313" s="389">
        <v>1.5</v>
      </c>
      <c r="N313" s="389">
        <v>1.5</v>
      </c>
      <c r="O313" s="389">
        <v>1.5</v>
      </c>
      <c r="P313" s="389">
        <v>0.42</v>
      </c>
    </row>
    <row r="314" spans="1:16" ht="14.4">
      <c r="A314" s="388" t="s">
        <v>778</v>
      </c>
      <c r="B314" s="388">
        <v>20103</v>
      </c>
      <c r="C314" s="388" t="s">
        <v>756</v>
      </c>
      <c r="D314" s="388" t="s">
        <v>734</v>
      </c>
      <c r="E314" s="389">
        <v>25</v>
      </c>
      <c r="F314" s="389">
        <v>28</v>
      </c>
      <c r="G314" s="389">
        <v>2</v>
      </c>
      <c r="H314" s="389">
        <v>5</v>
      </c>
      <c r="I314" s="389">
        <v>36</v>
      </c>
      <c r="J314" s="390">
        <v>84.1</v>
      </c>
      <c r="K314" s="389">
        <v>0.1</v>
      </c>
      <c r="L314" s="389" t="s">
        <v>729</v>
      </c>
      <c r="M314" s="389">
        <v>1.5</v>
      </c>
      <c r="N314" s="389">
        <v>1.5</v>
      </c>
      <c r="O314" s="389">
        <v>1.5</v>
      </c>
      <c r="P314" s="389">
        <v>0.42</v>
      </c>
    </row>
    <row r="315" spans="1:16" ht="14.4">
      <c r="A315" s="388" t="s">
        <v>778</v>
      </c>
      <c r="B315" s="388">
        <v>20105</v>
      </c>
      <c r="C315" s="388" t="s">
        <v>756</v>
      </c>
      <c r="D315" s="388" t="s">
        <v>740</v>
      </c>
      <c r="E315" s="389">
        <v>19.2</v>
      </c>
      <c r="F315" s="389">
        <v>202</v>
      </c>
      <c r="G315" s="389">
        <v>10</v>
      </c>
      <c r="H315" s="389">
        <v>434</v>
      </c>
      <c r="I315" s="389">
        <v>310</v>
      </c>
      <c r="J315" s="390">
        <v>84.1</v>
      </c>
      <c r="K315" s="389">
        <v>1.6</v>
      </c>
      <c r="L315" s="389" t="s">
        <v>729</v>
      </c>
      <c r="M315" s="389">
        <v>2.63</v>
      </c>
      <c r="N315" s="389">
        <v>0.45100000000000001</v>
      </c>
      <c r="O315" s="389">
        <v>0.20599999999999999</v>
      </c>
      <c r="P315" s="389">
        <v>5.7680000000000002E-2</v>
      </c>
    </row>
    <row r="316" spans="1:16" ht="14.4">
      <c r="A316" s="388" t="s">
        <v>778</v>
      </c>
      <c r="B316" s="388">
        <v>20200</v>
      </c>
      <c r="C316" s="388" t="s">
        <v>737</v>
      </c>
      <c r="D316" s="388" t="s">
        <v>737</v>
      </c>
      <c r="E316" s="389">
        <v>25</v>
      </c>
      <c r="F316" s="389">
        <v>20.399999999999999</v>
      </c>
      <c r="G316" s="389">
        <v>4</v>
      </c>
      <c r="H316" s="389">
        <v>1</v>
      </c>
      <c r="I316" s="389">
        <v>20</v>
      </c>
      <c r="J316" s="390">
        <v>84.1</v>
      </c>
      <c r="K316" s="389">
        <v>1</v>
      </c>
      <c r="L316" s="389" t="s">
        <v>729</v>
      </c>
      <c r="M316" s="389">
        <v>0.1</v>
      </c>
      <c r="N316" s="389">
        <v>0.1</v>
      </c>
      <c r="O316" s="389">
        <v>0.1</v>
      </c>
      <c r="P316" s="389">
        <v>5.4000000000000003E-3</v>
      </c>
    </row>
    <row r="317" spans="1:16" ht="14.4">
      <c r="A317" s="388" t="s">
        <v>778</v>
      </c>
      <c r="B317" s="388">
        <v>20300</v>
      </c>
      <c r="C317" s="388" t="s">
        <v>738</v>
      </c>
      <c r="D317" s="388" t="s">
        <v>739</v>
      </c>
      <c r="E317" s="389">
        <v>25</v>
      </c>
      <c r="F317" s="389">
        <v>28</v>
      </c>
      <c r="G317" s="389">
        <v>2</v>
      </c>
      <c r="H317" s="389">
        <v>5</v>
      </c>
      <c r="I317" s="389">
        <v>36</v>
      </c>
      <c r="J317" s="390">
        <v>84.1</v>
      </c>
      <c r="K317" s="389">
        <v>0.1</v>
      </c>
      <c r="L317" s="389" t="s">
        <v>729</v>
      </c>
      <c r="M317" s="389">
        <v>1.5</v>
      </c>
      <c r="N317" s="389">
        <v>1.5</v>
      </c>
      <c r="O317" s="389">
        <v>1.5</v>
      </c>
      <c r="P317" s="389">
        <v>0.42</v>
      </c>
    </row>
    <row r="318" spans="1:16" ht="14.4">
      <c r="A318" s="388" t="s">
        <v>778</v>
      </c>
      <c r="B318" s="388">
        <v>20304</v>
      </c>
      <c r="C318" s="388" t="s">
        <v>738</v>
      </c>
      <c r="D318" s="388" t="s">
        <v>740</v>
      </c>
      <c r="E318" s="389">
        <v>19.2</v>
      </c>
      <c r="F318" s="389">
        <v>202</v>
      </c>
      <c r="G318" s="389">
        <v>10</v>
      </c>
      <c r="H318" s="389">
        <v>434</v>
      </c>
      <c r="I318" s="389">
        <v>310</v>
      </c>
      <c r="J318" s="390">
        <v>84.1</v>
      </c>
      <c r="K318" s="389">
        <v>1.6</v>
      </c>
      <c r="L318" s="389" t="s">
        <v>729</v>
      </c>
      <c r="M318" s="389">
        <v>2.63</v>
      </c>
      <c r="N318" s="389">
        <v>0.45100000000000001</v>
      </c>
      <c r="O318" s="389">
        <v>0.20599999999999999</v>
      </c>
      <c r="P318" s="389">
        <v>5.7680000000000002E-2</v>
      </c>
    </row>
    <row r="319" spans="1:16" ht="14.4">
      <c r="A319" s="388" t="s">
        <v>778</v>
      </c>
      <c r="B319" s="388">
        <v>30400</v>
      </c>
      <c r="C319" s="388" t="s">
        <v>741</v>
      </c>
      <c r="D319" s="388" t="s">
        <v>741</v>
      </c>
      <c r="E319" s="389">
        <v>25</v>
      </c>
      <c r="F319" s="389">
        <v>28</v>
      </c>
      <c r="G319" s="389">
        <v>2</v>
      </c>
      <c r="H319" s="389">
        <v>1</v>
      </c>
      <c r="I319" s="389">
        <v>36</v>
      </c>
      <c r="J319" s="390">
        <v>84.1</v>
      </c>
      <c r="K319" s="389">
        <v>0.1</v>
      </c>
      <c r="L319" s="389" t="s">
        <v>729</v>
      </c>
      <c r="M319" s="389">
        <v>1.5</v>
      </c>
      <c r="N319" s="389">
        <v>1.5</v>
      </c>
      <c r="O319" s="389">
        <v>1.5</v>
      </c>
      <c r="P319" s="389">
        <v>0.42</v>
      </c>
    </row>
    <row r="320" spans="1:16" ht="14.4">
      <c r="A320" s="388" t="s">
        <v>778</v>
      </c>
      <c r="B320" s="388">
        <v>30600</v>
      </c>
      <c r="C320" s="388" t="s">
        <v>743</v>
      </c>
      <c r="D320" s="388" t="s">
        <v>743</v>
      </c>
      <c r="E320" s="389">
        <v>25</v>
      </c>
      <c r="F320" s="389">
        <v>28</v>
      </c>
      <c r="G320" s="389">
        <v>2</v>
      </c>
      <c r="H320" s="389">
        <v>1</v>
      </c>
      <c r="I320" s="389">
        <v>36</v>
      </c>
      <c r="J320" s="390">
        <v>84.1</v>
      </c>
      <c r="K320" s="389">
        <v>0.1</v>
      </c>
      <c r="L320" s="389" t="s">
        <v>729</v>
      </c>
      <c r="M320" s="389">
        <v>1.5</v>
      </c>
      <c r="N320" s="389">
        <v>1.5</v>
      </c>
      <c r="O320" s="389">
        <v>1.5</v>
      </c>
      <c r="P320" s="389">
        <v>0.42</v>
      </c>
    </row>
    <row r="321" spans="1:16" ht="14.4">
      <c r="A321" s="388" t="s">
        <v>778</v>
      </c>
      <c r="B321" s="388">
        <v>30604</v>
      </c>
      <c r="C321" s="388" t="s">
        <v>743</v>
      </c>
      <c r="D321" s="388" t="s">
        <v>735</v>
      </c>
      <c r="E321" s="389">
        <v>25</v>
      </c>
      <c r="F321" s="389">
        <v>28</v>
      </c>
      <c r="G321" s="389">
        <v>2</v>
      </c>
      <c r="H321" s="389">
        <v>1</v>
      </c>
      <c r="I321" s="389">
        <v>36</v>
      </c>
      <c r="J321" s="390">
        <v>84.1</v>
      </c>
      <c r="K321" s="389">
        <v>0.1</v>
      </c>
      <c r="L321" s="389" t="s">
        <v>729</v>
      </c>
      <c r="M321" s="389">
        <v>1.5</v>
      </c>
      <c r="N321" s="389">
        <v>1.5</v>
      </c>
      <c r="O321" s="389">
        <v>1.5</v>
      </c>
      <c r="P321" s="389">
        <v>0.42</v>
      </c>
    </row>
    <row r="322" spans="1:16" ht="14.4">
      <c r="A322" s="388" t="s">
        <v>778</v>
      </c>
      <c r="B322" s="388">
        <v>30900</v>
      </c>
      <c r="C322" s="388" t="s">
        <v>746</v>
      </c>
      <c r="D322" s="388" t="s">
        <v>746</v>
      </c>
      <c r="E322" s="389">
        <v>25</v>
      </c>
      <c r="F322" s="389">
        <v>28</v>
      </c>
      <c r="G322" s="389">
        <v>2</v>
      </c>
      <c r="H322" s="389">
        <v>1</v>
      </c>
      <c r="I322" s="389">
        <v>36</v>
      </c>
      <c r="J322" s="390">
        <v>84.1</v>
      </c>
      <c r="K322" s="389">
        <v>0.1</v>
      </c>
      <c r="L322" s="389" t="s">
        <v>729</v>
      </c>
      <c r="M322" s="389">
        <v>1.5</v>
      </c>
      <c r="N322" s="389">
        <v>1.5</v>
      </c>
      <c r="O322" s="389">
        <v>1.5</v>
      </c>
      <c r="P322" s="389">
        <v>0.42</v>
      </c>
    </row>
    <row r="323" spans="1:16" ht="14.4">
      <c r="A323" s="388" t="s">
        <v>778</v>
      </c>
      <c r="B323" s="388">
        <v>30902</v>
      </c>
      <c r="C323" s="388" t="s">
        <v>746</v>
      </c>
      <c r="D323" s="388" t="s">
        <v>730</v>
      </c>
      <c r="E323" s="389">
        <v>25</v>
      </c>
      <c r="F323" s="389">
        <v>32.020000000000003</v>
      </c>
      <c r="G323" s="389">
        <v>2</v>
      </c>
      <c r="H323" s="389">
        <v>1</v>
      </c>
      <c r="I323" s="389">
        <v>36</v>
      </c>
      <c r="J323" s="390">
        <v>84.1</v>
      </c>
      <c r="K323" s="389">
        <v>0.1</v>
      </c>
      <c r="L323" s="389" t="s">
        <v>729</v>
      </c>
      <c r="M323" s="389">
        <v>1.5</v>
      </c>
      <c r="N323" s="389">
        <v>1.5</v>
      </c>
      <c r="O323" s="389">
        <v>1.5</v>
      </c>
      <c r="P323" s="389">
        <v>0.42</v>
      </c>
    </row>
    <row r="324" spans="1:16" ht="14.4">
      <c r="A324" s="388" t="s">
        <v>778</v>
      </c>
      <c r="B324" s="388">
        <v>30903</v>
      </c>
      <c r="C324" s="388" t="s">
        <v>746</v>
      </c>
      <c r="D324" s="388" t="s">
        <v>734</v>
      </c>
      <c r="E324" s="389">
        <v>25</v>
      </c>
      <c r="F324" s="389">
        <v>28</v>
      </c>
      <c r="G324" s="389">
        <v>2</v>
      </c>
      <c r="H324" s="389">
        <v>1</v>
      </c>
      <c r="I324" s="389">
        <v>36</v>
      </c>
      <c r="J324" s="390">
        <v>84.1</v>
      </c>
      <c r="K324" s="389">
        <v>0.1</v>
      </c>
      <c r="L324" s="389" t="s">
        <v>729</v>
      </c>
      <c r="M324" s="389">
        <v>1.5</v>
      </c>
      <c r="N324" s="389">
        <v>1.5</v>
      </c>
      <c r="O324" s="389">
        <v>1.5</v>
      </c>
      <c r="P324" s="389">
        <v>0.42</v>
      </c>
    </row>
    <row r="325" spans="1:16" ht="14.4">
      <c r="A325" s="388" t="s">
        <v>778</v>
      </c>
      <c r="B325" s="388">
        <v>30905</v>
      </c>
      <c r="C325" s="388" t="s">
        <v>746</v>
      </c>
      <c r="D325" s="388" t="s">
        <v>740</v>
      </c>
      <c r="E325" s="389">
        <v>19.2</v>
      </c>
      <c r="F325" s="389">
        <v>202</v>
      </c>
      <c r="G325" s="389">
        <v>10</v>
      </c>
      <c r="H325" s="389">
        <v>434</v>
      </c>
      <c r="I325" s="389">
        <v>310</v>
      </c>
      <c r="J325" s="390">
        <v>84.1</v>
      </c>
      <c r="K325" s="389">
        <v>1.6</v>
      </c>
      <c r="L325" s="389" t="s">
        <v>729</v>
      </c>
      <c r="M325" s="389">
        <v>2.63</v>
      </c>
      <c r="N325" s="389">
        <v>0.45100000000000001</v>
      </c>
      <c r="O325" s="389">
        <v>0.20599999999999999</v>
      </c>
      <c r="P325" s="389">
        <v>5.7680000000000002E-2</v>
      </c>
    </row>
    <row r="326" spans="1:16" ht="14.4">
      <c r="A326" s="388" t="s">
        <v>778</v>
      </c>
      <c r="B326" s="388">
        <v>31300</v>
      </c>
      <c r="C326" s="388" t="s">
        <v>749</v>
      </c>
      <c r="D326" s="388" t="s">
        <v>749</v>
      </c>
      <c r="E326" s="389">
        <v>25</v>
      </c>
      <c r="F326" s="389">
        <v>28</v>
      </c>
      <c r="G326" s="389">
        <v>2</v>
      </c>
      <c r="H326" s="389">
        <v>1</v>
      </c>
      <c r="I326" s="389">
        <v>36</v>
      </c>
      <c r="J326" s="390">
        <v>84.1</v>
      </c>
      <c r="K326" s="389">
        <v>0.1</v>
      </c>
      <c r="L326" s="389" t="s">
        <v>729</v>
      </c>
      <c r="M326" s="389">
        <v>1.5</v>
      </c>
      <c r="N326" s="389">
        <v>1.5</v>
      </c>
      <c r="O326" s="389">
        <v>1.5</v>
      </c>
      <c r="P326" s="389">
        <v>0.42</v>
      </c>
    </row>
    <row r="327" spans="1:16" ht="14.4">
      <c r="A327" s="388" t="s">
        <v>778</v>
      </c>
      <c r="B327" s="388">
        <v>32000</v>
      </c>
      <c r="C327" s="388" t="s">
        <v>728</v>
      </c>
      <c r="D327" s="388" t="s">
        <v>728</v>
      </c>
      <c r="E327" s="389">
        <v>25</v>
      </c>
      <c r="F327" s="389">
        <v>28</v>
      </c>
      <c r="G327" s="389">
        <v>2</v>
      </c>
      <c r="H327" s="389">
        <v>1</v>
      </c>
      <c r="I327" s="389">
        <v>36</v>
      </c>
      <c r="J327" s="390">
        <v>84.1</v>
      </c>
      <c r="K327" s="389">
        <v>0.1</v>
      </c>
      <c r="L327" s="389" t="s">
        <v>729</v>
      </c>
      <c r="M327" s="389">
        <v>1.5</v>
      </c>
      <c r="N327" s="389">
        <v>1.5</v>
      </c>
      <c r="O327" s="389">
        <v>1.5</v>
      </c>
      <c r="P327" s="389">
        <v>0</v>
      </c>
    </row>
    <row r="328" spans="1:16" ht="14.4">
      <c r="A328" s="388" t="s">
        <v>778</v>
      </c>
      <c r="B328" s="388">
        <v>32005</v>
      </c>
      <c r="C328" s="388" t="s">
        <v>728</v>
      </c>
      <c r="D328" s="388" t="s">
        <v>740</v>
      </c>
      <c r="E328" s="389">
        <v>19.2</v>
      </c>
      <c r="F328" s="389">
        <v>202</v>
      </c>
      <c r="G328" s="389">
        <v>10</v>
      </c>
      <c r="H328" s="389">
        <v>434</v>
      </c>
      <c r="I328" s="389">
        <v>310</v>
      </c>
      <c r="J328" s="390">
        <v>84.1</v>
      </c>
      <c r="K328" s="389">
        <v>1.6</v>
      </c>
      <c r="L328" s="389" t="s">
        <v>729</v>
      </c>
      <c r="M328" s="389">
        <v>2.63</v>
      </c>
      <c r="N328" s="389">
        <v>0.45100000000000001</v>
      </c>
      <c r="O328" s="389">
        <v>0.20599999999999999</v>
      </c>
      <c r="P328" s="389">
        <v>5.7680000000000002E-2</v>
      </c>
    </row>
    <row r="329" spans="1:16" ht="14.4">
      <c r="A329" s="388" t="s">
        <v>778</v>
      </c>
      <c r="B329" s="388">
        <v>30605</v>
      </c>
      <c r="C329" s="388" t="s">
        <v>743</v>
      </c>
      <c r="D329" s="388" t="s">
        <v>740</v>
      </c>
      <c r="E329" s="389">
        <v>19.2</v>
      </c>
      <c r="F329" s="389">
        <v>202</v>
      </c>
      <c r="G329" s="389">
        <v>10</v>
      </c>
      <c r="H329" s="389">
        <v>434</v>
      </c>
      <c r="I329" s="389">
        <v>310</v>
      </c>
      <c r="J329" s="390">
        <v>84.1</v>
      </c>
      <c r="K329" s="389">
        <v>1.6</v>
      </c>
      <c r="L329" s="389" t="s">
        <v>729</v>
      </c>
      <c r="M329" s="389">
        <v>2.63</v>
      </c>
      <c r="N329" s="389">
        <v>0.45100000000000001</v>
      </c>
      <c r="O329" s="389">
        <v>0.20599999999999999</v>
      </c>
      <c r="P329" s="389">
        <v>5.7680000000000002E-2</v>
      </c>
    </row>
    <row r="330" spans="1:16" ht="14.4">
      <c r="A330" s="388" t="s">
        <v>778</v>
      </c>
      <c r="B330" s="388">
        <v>20305</v>
      </c>
      <c r="C330" s="388" t="s">
        <v>738</v>
      </c>
      <c r="D330" s="388" t="s">
        <v>775</v>
      </c>
      <c r="E330" s="389">
        <v>19.2</v>
      </c>
      <c r="F330" s="389">
        <v>202</v>
      </c>
      <c r="G330" s="389">
        <v>10</v>
      </c>
      <c r="H330" s="389">
        <v>434</v>
      </c>
      <c r="I330" s="389">
        <v>310</v>
      </c>
      <c r="J330" s="390">
        <v>84.1</v>
      </c>
      <c r="K330" s="389">
        <v>1.6</v>
      </c>
      <c r="L330" s="389" t="s">
        <v>729</v>
      </c>
      <c r="M330" s="389">
        <v>2.63</v>
      </c>
      <c r="N330" s="389">
        <v>0.45100000000000001</v>
      </c>
      <c r="O330" s="389">
        <v>0.20599999999999999</v>
      </c>
      <c r="P330" s="389">
        <v>6.7980000000000002E-3</v>
      </c>
    </row>
    <row r="331" spans="1:16" ht="14.4">
      <c r="A331" s="388" t="s">
        <v>779</v>
      </c>
      <c r="B331" s="388">
        <v>10101</v>
      </c>
      <c r="C331" s="388" t="s">
        <v>732</v>
      </c>
      <c r="D331" s="388" t="s">
        <v>733</v>
      </c>
      <c r="E331" s="389">
        <v>7</v>
      </c>
      <c r="F331" s="389">
        <v>96</v>
      </c>
      <c r="G331" s="389">
        <v>2</v>
      </c>
      <c r="H331" s="389">
        <v>1</v>
      </c>
      <c r="I331" s="389">
        <v>36</v>
      </c>
      <c r="J331" s="390">
        <v>142.9</v>
      </c>
      <c r="K331" s="389">
        <v>0.1</v>
      </c>
      <c r="L331" s="389" t="s">
        <v>729</v>
      </c>
      <c r="M331" s="389">
        <v>0.2</v>
      </c>
      <c r="N331" s="389">
        <v>0.2</v>
      </c>
      <c r="O331" s="389">
        <v>0.2</v>
      </c>
      <c r="P331" s="389">
        <v>0</v>
      </c>
    </row>
    <row r="332" spans="1:16" ht="14.4">
      <c r="A332" s="388" t="s">
        <v>779</v>
      </c>
      <c r="B332" s="388">
        <v>10105</v>
      </c>
      <c r="C332" s="388" t="s">
        <v>732</v>
      </c>
      <c r="D332" s="388" t="s">
        <v>740</v>
      </c>
      <c r="E332" s="389">
        <v>7</v>
      </c>
      <c r="F332" s="389">
        <v>173</v>
      </c>
      <c r="G332" s="389">
        <v>2</v>
      </c>
      <c r="H332" s="389">
        <v>13</v>
      </c>
      <c r="I332" s="389">
        <v>586</v>
      </c>
      <c r="J332" s="390">
        <v>142.9</v>
      </c>
      <c r="K332" s="389">
        <v>2.7</v>
      </c>
      <c r="L332" s="389" t="s">
        <v>729</v>
      </c>
      <c r="M332" s="389">
        <v>2.63</v>
      </c>
      <c r="N332" s="389">
        <v>0.45100000000000001</v>
      </c>
      <c r="O332" s="389">
        <v>0.20599999999999999</v>
      </c>
      <c r="P332" s="389">
        <v>6.7980000000000002E-3</v>
      </c>
    </row>
    <row r="333" spans="1:16" ht="14.4">
      <c r="A333" s="388" t="s">
        <v>779</v>
      </c>
      <c r="B333" s="388">
        <v>20105</v>
      </c>
      <c r="C333" s="388" t="s">
        <v>756</v>
      </c>
      <c r="D333" s="388" t="s">
        <v>740</v>
      </c>
      <c r="E333" s="389">
        <v>7</v>
      </c>
      <c r="F333" s="389">
        <v>173</v>
      </c>
      <c r="G333" s="389">
        <v>2</v>
      </c>
      <c r="H333" s="389">
        <v>13</v>
      </c>
      <c r="I333" s="389">
        <v>586</v>
      </c>
      <c r="J333" s="390">
        <v>142.9</v>
      </c>
      <c r="K333" s="389">
        <v>2.7</v>
      </c>
      <c r="L333" s="389" t="s">
        <v>729</v>
      </c>
      <c r="M333" s="389">
        <v>2.63</v>
      </c>
      <c r="N333" s="389">
        <v>0.45100000000000001</v>
      </c>
      <c r="O333" s="389">
        <v>0.20599999999999999</v>
      </c>
      <c r="P333" s="389">
        <v>6.7980000000000002E-3</v>
      </c>
    </row>
    <row r="334" spans="1:16" ht="14.4">
      <c r="A334" s="388" t="s">
        <v>780</v>
      </c>
      <c r="B334" s="388">
        <v>10100</v>
      </c>
      <c r="C334" s="388" t="s">
        <v>732</v>
      </c>
      <c r="D334" s="388" t="s">
        <v>732</v>
      </c>
      <c r="E334" s="389">
        <v>0.43</v>
      </c>
      <c r="F334" s="389">
        <v>28</v>
      </c>
      <c r="G334" s="389">
        <v>2</v>
      </c>
      <c r="H334" s="389">
        <v>1</v>
      </c>
      <c r="I334" s="389">
        <v>15</v>
      </c>
      <c r="J334" s="390">
        <v>55.55</v>
      </c>
      <c r="K334" s="389">
        <v>1</v>
      </c>
      <c r="L334" s="389" t="s">
        <v>729</v>
      </c>
      <c r="M334" s="389">
        <v>0.1</v>
      </c>
      <c r="N334" s="389">
        <v>0.1</v>
      </c>
      <c r="O334" s="389">
        <v>0.1</v>
      </c>
      <c r="P334" s="389">
        <v>2.5000000000000001E-3</v>
      </c>
    </row>
    <row r="335" spans="1:16" ht="14.4">
      <c r="A335" s="388" t="s">
        <v>780</v>
      </c>
      <c r="B335" s="388">
        <v>10101</v>
      </c>
      <c r="C335" s="388" t="s">
        <v>732</v>
      </c>
      <c r="D335" s="388" t="s">
        <v>733</v>
      </c>
      <c r="E335" s="389">
        <v>0.43</v>
      </c>
      <c r="F335" s="389">
        <v>28</v>
      </c>
      <c r="G335" s="389">
        <v>2</v>
      </c>
      <c r="H335" s="389">
        <v>1</v>
      </c>
      <c r="I335" s="389">
        <v>15</v>
      </c>
      <c r="J335" s="390">
        <v>55.55</v>
      </c>
      <c r="K335" s="389">
        <v>1</v>
      </c>
      <c r="L335" s="389" t="s">
        <v>729</v>
      </c>
      <c r="M335" s="389">
        <v>0.1</v>
      </c>
      <c r="N335" s="389">
        <v>0.1</v>
      </c>
      <c r="O335" s="389">
        <v>0.1</v>
      </c>
      <c r="P335" s="389">
        <v>2.5000000000000001E-3</v>
      </c>
    </row>
    <row r="336" spans="1:16" ht="14.4">
      <c r="A336" s="388" t="s">
        <v>780</v>
      </c>
      <c r="B336" s="388">
        <v>10102</v>
      </c>
      <c r="C336" s="388" t="s">
        <v>732</v>
      </c>
      <c r="D336" s="388" t="s">
        <v>730</v>
      </c>
      <c r="E336" s="389">
        <v>0.43</v>
      </c>
      <c r="F336" s="389">
        <v>28</v>
      </c>
      <c r="G336" s="389">
        <v>2</v>
      </c>
      <c r="H336" s="389">
        <v>1</v>
      </c>
      <c r="I336" s="389">
        <v>15</v>
      </c>
      <c r="J336" s="390">
        <v>55.55</v>
      </c>
      <c r="K336" s="389">
        <v>1</v>
      </c>
      <c r="L336" s="389" t="s">
        <v>729</v>
      </c>
      <c r="M336" s="389">
        <v>0.1</v>
      </c>
      <c r="N336" s="389">
        <v>0.1</v>
      </c>
      <c r="O336" s="389">
        <v>0.1</v>
      </c>
      <c r="P336" s="389">
        <v>2.5000000000000001E-3</v>
      </c>
    </row>
    <row r="337" spans="1:16" ht="14.4">
      <c r="A337" s="388" t="s">
        <v>780</v>
      </c>
      <c r="B337" s="388">
        <v>10103</v>
      </c>
      <c r="C337" s="388" t="s">
        <v>732</v>
      </c>
      <c r="D337" s="388" t="s">
        <v>734</v>
      </c>
      <c r="E337" s="389">
        <v>0.43</v>
      </c>
      <c r="F337" s="389">
        <v>32.020000000000003</v>
      </c>
      <c r="G337" s="389">
        <v>2</v>
      </c>
      <c r="H337" s="389">
        <v>1</v>
      </c>
      <c r="I337" s="389">
        <v>28</v>
      </c>
      <c r="J337" s="390">
        <v>55.55</v>
      </c>
      <c r="K337" s="389">
        <v>1</v>
      </c>
      <c r="L337" s="389" t="s">
        <v>729</v>
      </c>
      <c r="M337" s="389">
        <v>0.1</v>
      </c>
      <c r="N337" s="389">
        <v>0.1</v>
      </c>
      <c r="O337" s="389">
        <v>0.1</v>
      </c>
      <c r="P337" s="389">
        <v>2.5000000000000001E-3</v>
      </c>
    </row>
    <row r="338" spans="1:16" ht="14.4">
      <c r="A338" s="388" t="s">
        <v>780</v>
      </c>
      <c r="B338" s="388">
        <v>10104</v>
      </c>
      <c r="C338" s="388" t="s">
        <v>732</v>
      </c>
      <c r="D338" s="388" t="s">
        <v>735</v>
      </c>
      <c r="E338" s="389">
        <v>0.43</v>
      </c>
      <c r="F338" s="389">
        <v>48</v>
      </c>
      <c r="G338" s="389">
        <v>1.6</v>
      </c>
      <c r="H338" s="389">
        <v>1.7</v>
      </c>
      <c r="I338" s="389">
        <v>4.8</v>
      </c>
      <c r="J338" s="390">
        <v>55.55</v>
      </c>
      <c r="K338" s="389">
        <v>1</v>
      </c>
      <c r="L338" s="389" t="s">
        <v>729</v>
      </c>
      <c r="M338" s="389">
        <v>0.1</v>
      </c>
      <c r="N338" s="389">
        <v>6.0999999999999999E-2</v>
      </c>
      <c r="O338" s="389">
        <v>5.0999999999999997E-2</v>
      </c>
      <c r="P338" s="389">
        <v>1.2750000000000001E-3</v>
      </c>
    </row>
    <row r="339" spans="1:16" ht="14.4">
      <c r="A339" s="388" t="s">
        <v>780</v>
      </c>
      <c r="B339" s="388">
        <v>10105</v>
      </c>
      <c r="C339" s="388" t="s">
        <v>732</v>
      </c>
      <c r="D339" s="388" t="s">
        <v>740</v>
      </c>
      <c r="E339" s="389">
        <v>0.5</v>
      </c>
      <c r="F339" s="389">
        <v>135</v>
      </c>
      <c r="G339" s="389">
        <v>92</v>
      </c>
      <c r="H339" s="389">
        <v>481</v>
      </c>
      <c r="I339" s="389">
        <v>58</v>
      </c>
      <c r="J339" s="390">
        <v>55.55</v>
      </c>
      <c r="K339" s="389">
        <v>0.57999999999999996</v>
      </c>
      <c r="L339" s="389" t="s">
        <v>729</v>
      </c>
      <c r="M339" s="389">
        <v>0.76</v>
      </c>
      <c r="N339" s="389">
        <v>0.189</v>
      </c>
      <c r="O339" s="389">
        <v>0.161</v>
      </c>
      <c r="P339" s="389">
        <v>4.0249999999999999E-3</v>
      </c>
    </row>
    <row r="340" spans="1:16" ht="14.4">
      <c r="A340" s="388" t="s">
        <v>780</v>
      </c>
      <c r="B340" s="388">
        <v>10200</v>
      </c>
      <c r="C340" s="388" t="s">
        <v>736</v>
      </c>
      <c r="D340" s="388" t="s">
        <v>736</v>
      </c>
      <c r="E340" s="389">
        <v>0.43</v>
      </c>
      <c r="F340" s="389">
        <v>32.020000000000003</v>
      </c>
      <c r="G340" s="389">
        <v>2</v>
      </c>
      <c r="H340" s="389">
        <v>1</v>
      </c>
      <c r="I340" s="389">
        <v>28</v>
      </c>
      <c r="J340" s="390">
        <v>55.55</v>
      </c>
      <c r="K340" s="389">
        <v>1</v>
      </c>
      <c r="L340" s="389" t="s">
        <v>729</v>
      </c>
      <c r="M340" s="389">
        <v>0.1</v>
      </c>
      <c r="N340" s="389">
        <v>0.1</v>
      </c>
      <c r="O340" s="389">
        <v>0.1</v>
      </c>
      <c r="P340" s="389">
        <v>2.5000000000000001E-3</v>
      </c>
    </row>
    <row r="341" spans="1:16" ht="14.4">
      <c r="A341" s="388" t="s">
        <v>780</v>
      </c>
      <c r="B341" s="388">
        <v>10202</v>
      </c>
      <c r="C341" s="388" t="s">
        <v>736</v>
      </c>
      <c r="D341" s="388" t="s">
        <v>730</v>
      </c>
      <c r="E341" s="389">
        <v>0.43</v>
      </c>
      <c r="F341" s="389">
        <v>32.020000000000003</v>
      </c>
      <c r="G341" s="389">
        <v>2</v>
      </c>
      <c r="H341" s="389">
        <v>1</v>
      </c>
      <c r="I341" s="389">
        <v>28</v>
      </c>
      <c r="J341" s="390">
        <v>55.55</v>
      </c>
      <c r="K341" s="389">
        <v>1</v>
      </c>
      <c r="L341" s="389" t="s">
        <v>729</v>
      </c>
      <c r="M341" s="389">
        <v>0.1</v>
      </c>
      <c r="N341" s="389">
        <v>0.1</v>
      </c>
      <c r="O341" s="389">
        <v>0.1</v>
      </c>
      <c r="P341" s="389">
        <v>2.5000000000000001E-3</v>
      </c>
    </row>
    <row r="342" spans="1:16" ht="14.4">
      <c r="A342" s="388" t="s">
        <v>780</v>
      </c>
      <c r="B342" s="388">
        <v>10203</v>
      </c>
      <c r="C342" s="388" t="s">
        <v>736</v>
      </c>
      <c r="D342" s="388" t="s">
        <v>734</v>
      </c>
      <c r="E342" s="389">
        <v>0.43</v>
      </c>
      <c r="F342" s="389">
        <v>32.020000000000003</v>
      </c>
      <c r="G342" s="389">
        <v>2</v>
      </c>
      <c r="H342" s="389">
        <v>1</v>
      </c>
      <c r="I342" s="389">
        <v>28</v>
      </c>
      <c r="J342" s="390">
        <v>55.55</v>
      </c>
      <c r="K342" s="389">
        <v>1</v>
      </c>
      <c r="L342" s="389" t="s">
        <v>729</v>
      </c>
      <c r="M342" s="389">
        <v>0.1</v>
      </c>
      <c r="N342" s="389">
        <v>0.1</v>
      </c>
      <c r="O342" s="389">
        <v>0.1</v>
      </c>
      <c r="P342" s="389">
        <v>2.5000000000000001E-3</v>
      </c>
    </row>
    <row r="343" spans="1:16" ht="14.4">
      <c r="A343" s="388" t="s">
        <v>780</v>
      </c>
      <c r="B343" s="388">
        <v>10503</v>
      </c>
      <c r="C343" s="388" t="s">
        <v>770</v>
      </c>
      <c r="D343" s="388" t="s">
        <v>734</v>
      </c>
      <c r="E343" s="389">
        <v>0.43</v>
      </c>
      <c r="F343" s="389">
        <v>32.020000000000003</v>
      </c>
      <c r="G343" s="389">
        <v>1.6</v>
      </c>
      <c r="H343" s="389">
        <v>1</v>
      </c>
      <c r="I343" s="389">
        <v>4.8</v>
      </c>
      <c r="J343" s="390">
        <v>55.55</v>
      </c>
      <c r="K343" s="389">
        <v>1</v>
      </c>
      <c r="L343" s="389" t="s">
        <v>729</v>
      </c>
      <c r="M343" s="389">
        <v>0.1</v>
      </c>
      <c r="N343" s="389">
        <v>6.0999999999999999E-2</v>
      </c>
      <c r="O343" s="389">
        <v>5.0999999999999997E-2</v>
      </c>
      <c r="P343" s="389">
        <v>1.2750000000000001E-3</v>
      </c>
    </row>
    <row r="344" spans="1:16" ht="14.4">
      <c r="A344" s="388" t="s">
        <v>780</v>
      </c>
      <c r="B344" s="388">
        <v>10505</v>
      </c>
      <c r="C344" s="388" t="s">
        <v>770</v>
      </c>
      <c r="D344" s="388" t="s">
        <v>740</v>
      </c>
      <c r="E344" s="389">
        <v>0.5</v>
      </c>
      <c r="F344" s="389">
        <v>135</v>
      </c>
      <c r="G344" s="389">
        <v>92</v>
      </c>
      <c r="H344" s="389">
        <v>481</v>
      </c>
      <c r="I344" s="389">
        <v>58</v>
      </c>
      <c r="J344" s="390">
        <v>55.55</v>
      </c>
      <c r="K344" s="389">
        <v>0.57999999999999996</v>
      </c>
      <c r="L344" s="389" t="s">
        <v>729</v>
      </c>
      <c r="M344" s="389">
        <v>0.76</v>
      </c>
      <c r="N344" s="389">
        <v>0.189</v>
      </c>
      <c r="O344" s="389">
        <v>0.161</v>
      </c>
      <c r="P344" s="389">
        <v>4.0249999999999999E-3</v>
      </c>
    </row>
    <row r="345" spans="1:16" ht="14.4">
      <c r="A345" s="388" t="s">
        <v>780</v>
      </c>
      <c r="B345" s="388">
        <v>20100</v>
      </c>
      <c r="C345" s="388" t="s">
        <v>756</v>
      </c>
      <c r="D345" s="388" t="s">
        <v>757</v>
      </c>
      <c r="E345" s="389">
        <v>0.43</v>
      </c>
      <c r="F345" s="389">
        <v>32.020000000000003</v>
      </c>
      <c r="G345" s="389">
        <v>2</v>
      </c>
      <c r="H345" s="389">
        <v>1</v>
      </c>
      <c r="I345" s="389">
        <v>28</v>
      </c>
      <c r="J345" s="390">
        <v>55.55</v>
      </c>
      <c r="K345" s="389">
        <v>1</v>
      </c>
      <c r="L345" s="389" t="s">
        <v>729</v>
      </c>
      <c r="M345" s="389">
        <v>0.1</v>
      </c>
      <c r="N345" s="389">
        <v>0.1</v>
      </c>
      <c r="O345" s="389">
        <v>0.1</v>
      </c>
      <c r="P345" s="389">
        <v>4.0000000000000001E-3</v>
      </c>
    </row>
    <row r="346" spans="1:16" ht="14.4">
      <c r="A346" s="388" t="s">
        <v>780</v>
      </c>
      <c r="B346" s="388">
        <v>20103</v>
      </c>
      <c r="C346" s="388" t="s">
        <v>756</v>
      </c>
      <c r="D346" s="388" t="s">
        <v>734</v>
      </c>
      <c r="E346" s="389">
        <v>0.43</v>
      </c>
      <c r="F346" s="389">
        <v>32.020000000000003</v>
      </c>
      <c r="G346" s="389">
        <v>2</v>
      </c>
      <c r="H346" s="389">
        <v>1</v>
      </c>
      <c r="I346" s="389">
        <v>28</v>
      </c>
      <c r="J346" s="390">
        <v>55.55</v>
      </c>
      <c r="K346" s="389">
        <v>1</v>
      </c>
      <c r="L346" s="389" t="s">
        <v>729</v>
      </c>
      <c r="M346" s="389">
        <v>0.1</v>
      </c>
      <c r="N346" s="389">
        <v>0.1</v>
      </c>
      <c r="O346" s="389">
        <v>0.1</v>
      </c>
      <c r="P346" s="389">
        <v>4.0000000000000001E-3</v>
      </c>
    </row>
    <row r="347" spans="1:16" ht="14.4">
      <c r="A347" s="388" t="s">
        <v>780</v>
      </c>
      <c r="B347" s="388">
        <v>20105</v>
      </c>
      <c r="C347" s="388" t="s">
        <v>756</v>
      </c>
      <c r="D347" s="388" t="s">
        <v>740</v>
      </c>
      <c r="E347" s="389">
        <v>0.5</v>
      </c>
      <c r="F347" s="389">
        <v>135</v>
      </c>
      <c r="G347" s="389">
        <v>92</v>
      </c>
      <c r="H347" s="389">
        <v>481</v>
      </c>
      <c r="I347" s="389">
        <v>58</v>
      </c>
      <c r="J347" s="390">
        <v>55.55</v>
      </c>
      <c r="K347" s="389">
        <v>0.57999999999999996</v>
      </c>
      <c r="L347" s="389" t="s">
        <v>729</v>
      </c>
      <c r="M347" s="389">
        <v>0.76</v>
      </c>
      <c r="N347" s="389">
        <v>0.189</v>
      </c>
      <c r="O347" s="389">
        <v>0.161</v>
      </c>
      <c r="P347" s="389">
        <v>4.0249999999999999E-3</v>
      </c>
    </row>
    <row r="348" spans="1:16" ht="14.4">
      <c r="A348" s="388" t="s">
        <v>780</v>
      </c>
      <c r="B348" s="388">
        <v>20200</v>
      </c>
      <c r="C348" s="388" t="s">
        <v>737</v>
      </c>
      <c r="D348" s="388" t="s">
        <v>737</v>
      </c>
      <c r="E348" s="389">
        <v>0.43</v>
      </c>
      <c r="F348" s="389">
        <v>20.399999999999999</v>
      </c>
      <c r="G348" s="389">
        <v>4</v>
      </c>
      <c r="H348" s="389">
        <v>1</v>
      </c>
      <c r="I348" s="389">
        <v>20</v>
      </c>
      <c r="J348" s="390">
        <v>55.55</v>
      </c>
      <c r="K348" s="389">
        <v>1</v>
      </c>
      <c r="L348" s="389" t="s">
        <v>729</v>
      </c>
      <c r="M348" s="389">
        <v>0.1</v>
      </c>
      <c r="N348" s="389">
        <v>0.1</v>
      </c>
      <c r="O348" s="389">
        <v>0.1</v>
      </c>
      <c r="P348" s="389">
        <v>5.4000000000000003E-3</v>
      </c>
    </row>
    <row r="349" spans="1:16" ht="14.4">
      <c r="A349" s="388" t="s">
        <v>780</v>
      </c>
      <c r="B349" s="388">
        <v>20202</v>
      </c>
      <c r="C349" s="388" t="s">
        <v>737</v>
      </c>
      <c r="D349" s="388" t="s">
        <v>734</v>
      </c>
      <c r="E349" s="389">
        <v>0.43</v>
      </c>
      <c r="F349" s="389">
        <v>20.399999999999999</v>
      </c>
      <c r="G349" s="389">
        <v>4</v>
      </c>
      <c r="H349" s="389">
        <v>1</v>
      </c>
      <c r="I349" s="389">
        <v>20</v>
      </c>
      <c r="J349" s="390">
        <v>55.55</v>
      </c>
      <c r="K349" s="389">
        <v>1</v>
      </c>
      <c r="L349" s="389" t="s">
        <v>729</v>
      </c>
      <c r="M349" s="389">
        <v>0.1</v>
      </c>
      <c r="N349" s="389">
        <v>0.1</v>
      </c>
      <c r="O349" s="389">
        <v>0.1</v>
      </c>
      <c r="P349" s="389">
        <v>5.4000000000000003E-3</v>
      </c>
    </row>
    <row r="350" spans="1:16" ht="14.4">
      <c r="A350" s="388" t="s">
        <v>780</v>
      </c>
      <c r="B350" s="388">
        <v>20204</v>
      </c>
      <c r="C350" s="388" t="s">
        <v>737</v>
      </c>
      <c r="D350" s="388" t="s">
        <v>740</v>
      </c>
      <c r="E350" s="389">
        <v>0.5</v>
      </c>
      <c r="F350" s="389">
        <v>135</v>
      </c>
      <c r="G350" s="389">
        <v>92</v>
      </c>
      <c r="H350" s="389">
        <v>481</v>
      </c>
      <c r="I350" s="389">
        <v>58</v>
      </c>
      <c r="J350" s="390">
        <v>55.55</v>
      </c>
      <c r="K350" s="389">
        <v>0.57999999999999996</v>
      </c>
      <c r="L350" s="389" t="s">
        <v>729</v>
      </c>
      <c r="M350" s="389">
        <v>0.76</v>
      </c>
      <c r="N350" s="389">
        <v>0.189</v>
      </c>
      <c r="O350" s="389">
        <v>0.161</v>
      </c>
      <c r="P350" s="389">
        <v>4.0249999999999999E-3</v>
      </c>
    </row>
    <row r="351" spans="1:16" ht="14.4">
      <c r="A351" s="388" t="s">
        <v>780</v>
      </c>
      <c r="B351" s="388">
        <v>20300</v>
      </c>
      <c r="C351" s="388" t="s">
        <v>738</v>
      </c>
      <c r="D351" s="388" t="s">
        <v>739</v>
      </c>
      <c r="E351" s="389">
        <v>0.43</v>
      </c>
      <c r="F351" s="389">
        <v>32.020000000000003</v>
      </c>
      <c r="G351" s="389">
        <v>2</v>
      </c>
      <c r="H351" s="389">
        <v>1</v>
      </c>
      <c r="I351" s="389">
        <v>28</v>
      </c>
      <c r="J351" s="390">
        <v>55.55</v>
      </c>
      <c r="K351" s="389">
        <v>1</v>
      </c>
      <c r="L351" s="389" t="s">
        <v>729</v>
      </c>
      <c r="M351" s="389">
        <v>0.1</v>
      </c>
      <c r="N351" s="389">
        <v>0.1</v>
      </c>
      <c r="O351" s="389">
        <v>0.1</v>
      </c>
      <c r="P351" s="389">
        <v>4.0000000000000001E-3</v>
      </c>
    </row>
    <row r="352" spans="1:16" ht="14.4">
      <c r="A352" s="388" t="s">
        <v>780</v>
      </c>
      <c r="B352" s="388">
        <v>20303</v>
      </c>
      <c r="C352" s="388" t="s">
        <v>738</v>
      </c>
      <c r="D352" s="388" t="s">
        <v>760</v>
      </c>
      <c r="E352" s="389">
        <v>0.43</v>
      </c>
      <c r="F352" s="389">
        <v>48</v>
      </c>
      <c r="G352" s="389">
        <v>1.6</v>
      </c>
      <c r="H352" s="389">
        <v>1</v>
      </c>
      <c r="I352" s="389">
        <v>4.8</v>
      </c>
      <c r="J352" s="390">
        <v>55.55</v>
      </c>
      <c r="K352" s="389">
        <v>1</v>
      </c>
      <c r="L352" s="389" t="s">
        <v>729</v>
      </c>
      <c r="M352" s="389">
        <v>0.1</v>
      </c>
      <c r="N352" s="389">
        <v>6.0999999999999999E-2</v>
      </c>
      <c r="O352" s="389">
        <v>5.0999999999999997E-2</v>
      </c>
      <c r="P352" s="389">
        <v>1.2750000000000001E-3</v>
      </c>
    </row>
    <row r="353" spans="1:16" ht="14.4">
      <c r="A353" s="388" t="s">
        <v>780</v>
      </c>
      <c r="B353" s="388">
        <v>20304</v>
      </c>
      <c r="C353" s="388" t="s">
        <v>738</v>
      </c>
      <c r="D353" s="388" t="s">
        <v>740</v>
      </c>
      <c r="E353" s="389">
        <v>0.5</v>
      </c>
      <c r="F353" s="389">
        <v>135</v>
      </c>
      <c r="G353" s="389">
        <v>92</v>
      </c>
      <c r="H353" s="389">
        <v>481</v>
      </c>
      <c r="I353" s="389">
        <v>58</v>
      </c>
      <c r="J353" s="390">
        <v>55.55</v>
      </c>
      <c r="K353" s="389">
        <v>0.57999999999999996</v>
      </c>
      <c r="L353" s="389" t="s">
        <v>729</v>
      </c>
      <c r="M353" s="389">
        <v>0.76</v>
      </c>
      <c r="N353" s="389">
        <v>0.189</v>
      </c>
      <c r="O353" s="389">
        <v>0.161</v>
      </c>
      <c r="P353" s="389">
        <v>4.0249999999999999E-3</v>
      </c>
    </row>
    <row r="354" spans="1:16" ht="14.4">
      <c r="A354" s="388" t="s">
        <v>780</v>
      </c>
      <c r="B354" s="388">
        <v>30104</v>
      </c>
      <c r="C354" s="388" t="s">
        <v>774</v>
      </c>
      <c r="D354" s="388" t="s">
        <v>735</v>
      </c>
      <c r="E354" s="389">
        <v>0.43</v>
      </c>
      <c r="F354" s="389">
        <v>48</v>
      </c>
      <c r="G354" s="389">
        <v>1.6</v>
      </c>
      <c r="H354" s="389">
        <v>1.7</v>
      </c>
      <c r="I354" s="389">
        <v>4.8</v>
      </c>
      <c r="J354" s="390">
        <v>55.55</v>
      </c>
      <c r="K354" s="389">
        <v>1</v>
      </c>
      <c r="L354" s="389" t="s">
        <v>729</v>
      </c>
      <c r="M354" s="389">
        <v>0.1</v>
      </c>
      <c r="N354" s="389">
        <v>6.0999999999999999E-2</v>
      </c>
      <c r="O354" s="389">
        <v>5.0999999999999997E-2</v>
      </c>
      <c r="P354" s="389">
        <v>1.2750000000000001E-3</v>
      </c>
    </row>
    <row r="355" spans="1:16" ht="14.4">
      <c r="A355" s="388" t="s">
        <v>780</v>
      </c>
      <c r="B355" s="388">
        <v>30105</v>
      </c>
      <c r="C355" s="388" t="s">
        <v>774</v>
      </c>
      <c r="D355" s="388" t="s">
        <v>740</v>
      </c>
      <c r="E355" s="389">
        <v>0.5</v>
      </c>
      <c r="F355" s="389">
        <v>135</v>
      </c>
      <c r="G355" s="389">
        <v>92</v>
      </c>
      <c r="H355" s="389">
        <v>481</v>
      </c>
      <c r="I355" s="389">
        <v>58</v>
      </c>
      <c r="J355" s="390">
        <v>55.55</v>
      </c>
      <c r="K355" s="389">
        <v>0.57999999999999996</v>
      </c>
      <c r="L355" s="389" t="s">
        <v>729</v>
      </c>
      <c r="M355" s="389">
        <v>0.76</v>
      </c>
      <c r="N355" s="389">
        <v>0.189</v>
      </c>
      <c r="O355" s="389">
        <v>0.161</v>
      </c>
      <c r="P355" s="389">
        <v>4.0249999999999999E-3</v>
      </c>
    </row>
    <row r="356" spans="1:16" ht="14.4">
      <c r="A356" s="388" t="s">
        <v>780</v>
      </c>
      <c r="B356" s="388">
        <v>30106</v>
      </c>
      <c r="C356" s="388" t="s">
        <v>774</v>
      </c>
      <c r="D356" s="388" t="s">
        <v>775</v>
      </c>
      <c r="E356" s="389">
        <v>0.43</v>
      </c>
      <c r="F356" s="389">
        <v>32.020000000000003</v>
      </c>
      <c r="G356" s="389">
        <v>2</v>
      </c>
      <c r="H356" s="389">
        <v>1</v>
      </c>
      <c r="I356" s="389">
        <v>28</v>
      </c>
      <c r="J356" s="390">
        <v>55.55</v>
      </c>
      <c r="K356" s="389">
        <v>1</v>
      </c>
      <c r="L356" s="389" t="s">
        <v>729</v>
      </c>
      <c r="M356" s="389">
        <v>0.1</v>
      </c>
      <c r="N356" s="389">
        <v>0.1</v>
      </c>
      <c r="O356" s="389">
        <v>0.1</v>
      </c>
      <c r="P356" s="389">
        <v>4.0000000000000001E-3</v>
      </c>
    </row>
    <row r="357" spans="1:16" ht="14.4">
      <c r="A357" s="388" t="s">
        <v>780</v>
      </c>
      <c r="B357" s="388">
        <v>30400</v>
      </c>
      <c r="C357" s="388" t="s">
        <v>741</v>
      </c>
      <c r="D357" s="388" t="s">
        <v>741</v>
      </c>
      <c r="E357" s="389">
        <v>0.43</v>
      </c>
      <c r="F357" s="389">
        <v>32.020000000000003</v>
      </c>
      <c r="G357" s="389">
        <v>2</v>
      </c>
      <c r="H357" s="389">
        <v>1</v>
      </c>
      <c r="I357" s="389">
        <v>28</v>
      </c>
      <c r="J357" s="390">
        <v>55.55</v>
      </c>
      <c r="K357" s="389">
        <v>1</v>
      </c>
      <c r="L357" s="389" t="s">
        <v>729</v>
      </c>
      <c r="M357" s="389">
        <v>0.1</v>
      </c>
      <c r="N357" s="389">
        <v>0.1</v>
      </c>
      <c r="O357" s="389">
        <v>0.1</v>
      </c>
      <c r="P357" s="389">
        <v>4.0000000000000001E-3</v>
      </c>
    </row>
    <row r="358" spans="1:16" ht="14.4">
      <c r="A358" s="388" t="s">
        <v>780</v>
      </c>
      <c r="B358" s="388">
        <v>30402</v>
      </c>
      <c r="C358" s="388" t="s">
        <v>741</v>
      </c>
      <c r="D358" s="388" t="s">
        <v>730</v>
      </c>
      <c r="E358" s="389">
        <v>0.43</v>
      </c>
      <c r="F358" s="389">
        <v>32.020000000000003</v>
      </c>
      <c r="G358" s="389">
        <v>2</v>
      </c>
      <c r="H358" s="389">
        <v>1</v>
      </c>
      <c r="I358" s="389">
        <v>28</v>
      </c>
      <c r="J358" s="390">
        <v>55.55</v>
      </c>
      <c r="K358" s="389">
        <v>1</v>
      </c>
      <c r="L358" s="389" t="s">
        <v>729</v>
      </c>
      <c r="M358" s="389">
        <v>0.1</v>
      </c>
      <c r="N358" s="389">
        <v>0.1</v>
      </c>
      <c r="O358" s="389">
        <v>0.1</v>
      </c>
      <c r="P358" s="389">
        <v>4.0000000000000001E-3</v>
      </c>
    </row>
    <row r="359" spans="1:16" ht="14.4">
      <c r="A359" s="388" t="s">
        <v>780</v>
      </c>
      <c r="B359" s="388">
        <v>30500</v>
      </c>
      <c r="C359" s="388" t="s">
        <v>742</v>
      </c>
      <c r="D359" s="388" t="s">
        <v>742</v>
      </c>
      <c r="E359" s="389">
        <v>0.43</v>
      </c>
      <c r="F359" s="389">
        <v>32.020000000000003</v>
      </c>
      <c r="G359" s="389">
        <v>2</v>
      </c>
      <c r="H359" s="389">
        <v>1</v>
      </c>
      <c r="I359" s="389">
        <v>28</v>
      </c>
      <c r="J359" s="390">
        <v>55.55</v>
      </c>
      <c r="K359" s="389">
        <v>1</v>
      </c>
      <c r="L359" s="389" t="s">
        <v>729</v>
      </c>
      <c r="M359" s="389">
        <v>0.1</v>
      </c>
      <c r="N359" s="389">
        <v>0.1</v>
      </c>
      <c r="O359" s="389">
        <v>0.1</v>
      </c>
      <c r="P359" s="389">
        <v>4.0000000000000001E-3</v>
      </c>
    </row>
    <row r="360" spans="1:16" ht="14.4">
      <c r="A360" s="388" t="s">
        <v>780</v>
      </c>
      <c r="B360" s="388">
        <v>30600</v>
      </c>
      <c r="C360" s="388" t="s">
        <v>743</v>
      </c>
      <c r="D360" s="388" t="s">
        <v>743</v>
      </c>
      <c r="E360" s="389">
        <v>0.43</v>
      </c>
      <c r="F360" s="389">
        <v>32.020000000000003</v>
      </c>
      <c r="G360" s="389">
        <v>2</v>
      </c>
      <c r="H360" s="389">
        <v>1</v>
      </c>
      <c r="I360" s="389">
        <v>28</v>
      </c>
      <c r="J360" s="390">
        <v>55.55</v>
      </c>
      <c r="K360" s="389">
        <v>1</v>
      </c>
      <c r="L360" s="389" t="s">
        <v>729</v>
      </c>
      <c r="M360" s="389">
        <v>0.1</v>
      </c>
      <c r="N360" s="389">
        <v>0.1</v>
      </c>
      <c r="O360" s="389">
        <v>0.1</v>
      </c>
      <c r="P360" s="389">
        <v>4.0000000000000001E-3</v>
      </c>
    </row>
    <row r="361" spans="1:16" ht="14.4">
      <c r="A361" s="388" t="s">
        <v>780</v>
      </c>
      <c r="B361" s="388">
        <v>30602</v>
      </c>
      <c r="C361" s="388" t="s">
        <v>743</v>
      </c>
      <c r="D361" s="388" t="s">
        <v>730</v>
      </c>
      <c r="E361" s="389">
        <v>0.43</v>
      </c>
      <c r="F361" s="389">
        <v>32.020000000000003</v>
      </c>
      <c r="G361" s="389">
        <v>2</v>
      </c>
      <c r="H361" s="389">
        <v>1</v>
      </c>
      <c r="I361" s="389">
        <v>28</v>
      </c>
      <c r="J361" s="390">
        <v>55.55</v>
      </c>
      <c r="K361" s="389">
        <v>1</v>
      </c>
      <c r="L361" s="389" t="s">
        <v>729</v>
      </c>
      <c r="M361" s="389">
        <v>0.1</v>
      </c>
      <c r="N361" s="389">
        <v>0.1</v>
      </c>
      <c r="O361" s="389">
        <v>0.1</v>
      </c>
      <c r="P361" s="389">
        <v>4.0000000000000001E-3</v>
      </c>
    </row>
    <row r="362" spans="1:16" ht="14.4">
      <c r="A362" s="388" t="s">
        <v>780</v>
      </c>
      <c r="B362" s="388">
        <v>30603</v>
      </c>
      <c r="C362" s="388" t="s">
        <v>743</v>
      </c>
      <c r="D362" s="388" t="s">
        <v>734</v>
      </c>
      <c r="E362" s="389">
        <v>0.43</v>
      </c>
      <c r="F362" s="389">
        <v>32.020000000000003</v>
      </c>
      <c r="G362" s="389">
        <v>2</v>
      </c>
      <c r="H362" s="389">
        <v>1</v>
      </c>
      <c r="I362" s="389">
        <v>28</v>
      </c>
      <c r="J362" s="390">
        <v>55.55</v>
      </c>
      <c r="K362" s="389">
        <v>1</v>
      </c>
      <c r="L362" s="389" t="s">
        <v>729</v>
      </c>
      <c r="M362" s="389">
        <v>0.1</v>
      </c>
      <c r="N362" s="389">
        <v>0.1</v>
      </c>
      <c r="O362" s="389">
        <v>0.1</v>
      </c>
      <c r="P362" s="389">
        <v>4.0000000000000001E-3</v>
      </c>
    </row>
    <row r="363" spans="1:16" ht="14.4">
      <c r="A363" s="388" t="s">
        <v>780</v>
      </c>
      <c r="B363" s="388">
        <v>30604</v>
      </c>
      <c r="C363" s="388" t="s">
        <v>743</v>
      </c>
      <c r="D363" s="388" t="s">
        <v>735</v>
      </c>
      <c r="E363" s="389">
        <v>0.43</v>
      </c>
      <c r="F363" s="389">
        <v>48</v>
      </c>
      <c r="G363" s="389">
        <v>1.6</v>
      </c>
      <c r="H363" s="389">
        <v>1.7</v>
      </c>
      <c r="I363" s="389">
        <v>4.8</v>
      </c>
      <c r="J363" s="390">
        <v>55.55</v>
      </c>
      <c r="K363" s="389">
        <v>1</v>
      </c>
      <c r="L363" s="389" t="s">
        <v>729</v>
      </c>
      <c r="M363" s="389">
        <v>0.1</v>
      </c>
      <c r="N363" s="389">
        <v>6.0999999999999999E-2</v>
      </c>
      <c r="O363" s="389">
        <v>5.0999999999999997E-2</v>
      </c>
      <c r="P363" s="389">
        <v>1.2750000000000001E-3</v>
      </c>
    </row>
    <row r="364" spans="1:16" ht="14.4">
      <c r="A364" s="388" t="s">
        <v>780</v>
      </c>
      <c r="B364" s="388">
        <v>30700</v>
      </c>
      <c r="C364" s="388" t="s">
        <v>744</v>
      </c>
      <c r="D364" s="388" t="s">
        <v>744</v>
      </c>
      <c r="E364" s="389">
        <v>0.43</v>
      </c>
      <c r="F364" s="389">
        <v>87</v>
      </c>
      <c r="G364" s="389">
        <v>2</v>
      </c>
      <c r="H364" s="389">
        <v>1</v>
      </c>
      <c r="I364" s="389">
        <v>28</v>
      </c>
      <c r="J364" s="390">
        <v>55.55</v>
      </c>
      <c r="K364" s="389">
        <v>1</v>
      </c>
      <c r="L364" s="389" t="s">
        <v>729</v>
      </c>
      <c r="M364" s="389">
        <v>0.1</v>
      </c>
      <c r="N364" s="389">
        <v>0.1</v>
      </c>
      <c r="O364" s="389">
        <v>0.1</v>
      </c>
      <c r="P364" s="389">
        <v>4.0000000000000001E-3</v>
      </c>
    </row>
    <row r="365" spans="1:16" ht="14.4">
      <c r="A365" s="388" t="s">
        <v>780</v>
      </c>
      <c r="B365" s="388">
        <v>30703</v>
      </c>
      <c r="C365" s="388" t="s">
        <v>744</v>
      </c>
      <c r="D365" s="388" t="s">
        <v>734</v>
      </c>
      <c r="E365" s="389">
        <v>0.43</v>
      </c>
      <c r="F365" s="389">
        <v>87</v>
      </c>
      <c r="G365" s="389">
        <v>2</v>
      </c>
      <c r="H365" s="389">
        <v>1</v>
      </c>
      <c r="I365" s="389">
        <v>28</v>
      </c>
      <c r="J365" s="390">
        <v>55.55</v>
      </c>
      <c r="K365" s="389">
        <v>1</v>
      </c>
      <c r="L365" s="389" t="s">
        <v>729</v>
      </c>
      <c r="M365" s="389">
        <v>0.1</v>
      </c>
      <c r="N365" s="389">
        <v>0.1</v>
      </c>
      <c r="O365" s="389">
        <v>0.1</v>
      </c>
      <c r="P365" s="389">
        <v>4.0000000000000001E-3</v>
      </c>
    </row>
    <row r="366" spans="1:16" ht="14.4">
      <c r="A366" s="388" t="s">
        <v>780</v>
      </c>
      <c r="B366" s="388">
        <v>30705</v>
      </c>
      <c r="C366" s="388" t="s">
        <v>744</v>
      </c>
      <c r="D366" s="388" t="s">
        <v>740</v>
      </c>
      <c r="E366" s="389">
        <v>0.5</v>
      </c>
      <c r="F366" s="389">
        <v>135</v>
      </c>
      <c r="G366" s="389">
        <v>92</v>
      </c>
      <c r="H366" s="389">
        <v>481</v>
      </c>
      <c r="I366" s="389">
        <v>58</v>
      </c>
      <c r="J366" s="390">
        <v>55.55</v>
      </c>
      <c r="K366" s="389">
        <v>0.57999999999999996</v>
      </c>
      <c r="L366" s="389" t="s">
        <v>729</v>
      </c>
      <c r="M366" s="389">
        <v>0.76</v>
      </c>
      <c r="N366" s="389">
        <v>0.189</v>
      </c>
      <c r="O366" s="389">
        <v>0.161</v>
      </c>
      <c r="P366" s="389">
        <v>4.0249999999999999E-3</v>
      </c>
    </row>
    <row r="367" spans="1:16" ht="14.4">
      <c r="A367" s="388" t="s">
        <v>780</v>
      </c>
      <c r="B367" s="388">
        <v>30800</v>
      </c>
      <c r="C367" s="388" t="s">
        <v>745</v>
      </c>
      <c r="D367" s="388" t="s">
        <v>745</v>
      </c>
      <c r="E367" s="389">
        <v>0.43</v>
      </c>
      <c r="F367" s="389">
        <v>32.020000000000003</v>
      </c>
      <c r="G367" s="389">
        <v>2</v>
      </c>
      <c r="H367" s="389">
        <v>1</v>
      </c>
      <c r="I367" s="389">
        <v>28</v>
      </c>
      <c r="J367" s="390">
        <v>55.55</v>
      </c>
      <c r="K367" s="389">
        <v>1</v>
      </c>
      <c r="L367" s="389" t="s">
        <v>729</v>
      </c>
      <c r="M367" s="389">
        <v>0.1</v>
      </c>
      <c r="N367" s="389">
        <v>0.1</v>
      </c>
      <c r="O367" s="389">
        <v>0.1</v>
      </c>
      <c r="P367" s="389">
        <v>4.0000000000000001E-3</v>
      </c>
    </row>
    <row r="368" spans="1:16" ht="14.4">
      <c r="A368" s="388" t="s">
        <v>780</v>
      </c>
      <c r="B368" s="388">
        <v>30900</v>
      </c>
      <c r="C368" s="388" t="s">
        <v>746</v>
      </c>
      <c r="D368" s="388" t="s">
        <v>746</v>
      </c>
      <c r="E368" s="389">
        <v>0.43</v>
      </c>
      <c r="F368" s="389">
        <v>32.020000000000003</v>
      </c>
      <c r="G368" s="389">
        <v>2</v>
      </c>
      <c r="H368" s="389">
        <v>1</v>
      </c>
      <c r="I368" s="389">
        <v>28</v>
      </c>
      <c r="J368" s="390">
        <v>55.55</v>
      </c>
      <c r="K368" s="389">
        <v>1</v>
      </c>
      <c r="L368" s="389" t="s">
        <v>729</v>
      </c>
      <c r="M368" s="389">
        <v>0.1</v>
      </c>
      <c r="N368" s="389">
        <v>0.1</v>
      </c>
      <c r="O368" s="389">
        <v>0.1</v>
      </c>
      <c r="P368" s="389">
        <v>4.0000000000000001E-3</v>
      </c>
    </row>
    <row r="369" spans="1:16" ht="14.4">
      <c r="A369" s="388" t="s">
        <v>780</v>
      </c>
      <c r="B369" s="388">
        <v>30902</v>
      </c>
      <c r="C369" s="388" t="s">
        <v>746</v>
      </c>
      <c r="D369" s="388" t="s">
        <v>730</v>
      </c>
      <c r="E369" s="389">
        <v>0.43</v>
      </c>
      <c r="F369" s="389">
        <v>32.020000000000003</v>
      </c>
      <c r="G369" s="389">
        <v>2</v>
      </c>
      <c r="H369" s="389">
        <v>1</v>
      </c>
      <c r="I369" s="389">
        <v>28</v>
      </c>
      <c r="J369" s="390">
        <v>55.55</v>
      </c>
      <c r="K369" s="389">
        <v>1</v>
      </c>
      <c r="L369" s="389" t="s">
        <v>729</v>
      </c>
      <c r="M369" s="389">
        <v>0.1</v>
      </c>
      <c r="N369" s="389">
        <v>0.1</v>
      </c>
      <c r="O369" s="389">
        <v>0.1</v>
      </c>
      <c r="P369" s="389">
        <v>4.0000000000000001E-3</v>
      </c>
    </row>
    <row r="370" spans="1:16" ht="14.4">
      <c r="A370" s="388" t="s">
        <v>780</v>
      </c>
      <c r="B370" s="388">
        <v>30903</v>
      </c>
      <c r="C370" s="388" t="s">
        <v>746</v>
      </c>
      <c r="D370" s="388" t="s">
        <v>734</v>
      </c>
      <c r="E370" s="389">
        <v>0.43</v>
      </c>
      <c r="F370" s="389">
        <v>32.020000000000003</v>
      </c>
      <c r="G370" s="389">
        <v>2</v>
      </c>
      <c r="H370" s="389">
        <v>1</v>
      </c>
      <c r="I370" s="389">
        <v>28</v>
      </c>
      <c r="J370" s="390">
        <v>55.55</v>
      </c>
      <c r="K370" s="389">
        <v>1</v>
      </c>
      <c r="L370" s="389" t="s">
        <v>729</v>
      </c>
      <c r="M370" s="389">
        <v>0.1</v>
      </c>
      <c r="N370" s="389">
        <v>0.1</v>
      </c>
      <c r="O370" s="389">
        <v>0.1</v>
      </c>
      <c r="P370" s="389">
        <v>4.0000000000000001E-3</v>
      </c>
    </row>
    <row r="371" spans="1:16" ht="14.4">
      <c r="A371" s="388" t="s">
        <v>780</v>
      </c>
      <c r="B371" s="388">
        <v>30904</v>
      </c>
      <c r="C371" s="388" t="s">
        <v>746</v>
      </c>
      <c r="D371" s="388" t="s">
        <v>735</v>
      </c>
      <c r="E371" s="389">
        <v>0.43</v>
      </c>
      <c r="F371" s="389">
        <v>48</v>
      </c>
      <c r="G371" s="389">
        <v>1.6</v>
      </c>
      <c r="H371" s="389">
        <v>1.7</v>
      </c>
      <c r="I371" s="389">
        <v>4.8</v>
      </c>
      <c r="J371" s="390">
        <v>55.55</v>
      </c>
      <c r="K371" s="389">
        <v>1</v>
      </c>
      <c r="L371" s="389" t="s">
        <v>729</v>
      </c>
      <c r="M371" s="389">
        <v>0.1</v>
      </c>
      <c r="N371" s="389">
        <v>6.0999999999999999E-2</v>
      </c>
      <c r="O371" s="389">
        <v>5.0999999999999997E-2</v>
      </c>
      <c r="P371" s="389">
        <v>1.2750000000000001E-3</v>
      </c>
    </row>
    <row r="372" spans="1:16" ht="14.4">
      <c r="A372" s="388" t="s">
        <v>780</v>
      </c>
      <c r="B372" s="388">
        <v>30905</v>
      </c>
      <c r="C372" s="388" t="s">
        <v>746</v>
      </c>
      <c r="D372" s="388" t="s">
        <v>740</v>
      </c>
      <c r="E372" s="389">
        <v>0.5</v>
      </c>
      <c r="F372" s="389">
        <v>135</v>
      </c>
      <c r="G372" s="389">
        <v>92</v>
      </c>
      <c r="H372" s="389">
        <v>481</v>
      </c>
      <c r="I372" s="389">
        <v>58</v>
      </c>
      <c r="J372" s="390">
        <v>55.55</v>
      </c>
      <c r="K372" s="389">
        <v>0.57999999999999996</v>
      </c>
      <c r="L372" s="389" t="s">
        <v>729</v>
      </c>
      <c r="M372" s="389">
        <v>0.76</v>
      </c>
      <c r="N372" s="389">
        <v>0.189</v>
      </c>
      <c r="O372" s="389">
        <v>0.161</v>
      </c>
      <c r="P372" s="389">
        <v>4.0249999999999999E-3</v>
      </c>
    </row>
    <row r="373" spans="1:16" ht="14.4">
      <c r="A373" s="388" t="s">
        <v>780</v>
      </c>
      <c r="B373" s="388">
        <v>31000</v>
      </c>
      <c r="C373" s="388" t="s">
        <v>758</v>
      </c>
      <c r="D373" s="388" t="s">
        <v>758</v>
      </c>
      <c r="E373" s="389">
        <v>0.43</v>
      </c>
      <c r="F373" s="389">
        <v>32.020000000000003</v>
      </c>
      <c r="G373" s="389">
        <v>2</v>
      </c>
      <c r="H373" s="389">
        <v>1</v>
      </c>
      <c r="I373" s="389">
        <v>28</v>
      </c>
      <c r="J373" s="390">
        <v>55.55</v>
      </c>
      <c r="K373" s="389">
        <v>1</v>
      </c>
      <c r="L373" s="389" t="s">
        <v>729</v>
      </c>
      <c r="M373" s="389">
        <v>0.1</v>
      </c>
      <c r="N373" s="389">
        <v>0.1</v>
      </c>
      <c r="O373" s="389">
        <v>0.1</v>
      </c>
      <c r="P373" s="389">
        <v>4.0000000000000001E-3</v>
      </c>
    </row>
    <row r="374" spans="1:16" ht="14.4">
      <c r="A374" s="388" t="s">
        <v>780</v>
      </c>
      <c r="B374" s="388">
        <v>31005</v>
      </c>
      <c r="C374" s="388" t="s">
        <v>758</v>
      </c>
      <c r="D374" s="388" t="s">
        <v>740</v>
      </c>
      <c r="E374" s="389">
        <v>0.5</v>
      </c>
      <c r="F374" s="389">
        <v>135</v>
      </c>
      <c r="G374" s="389">
        <v>92</v>
      </c>
      <c r="H374" s="389">
        <v>481</v>
      </c>
      <c r="I374" s="389">
        <v>58</v>
      </c>
      <c r="J374" s="390">
        <v>55.55</v>
      </c>
      <c r="K374" s="389">
        <v>0.57999999999999996</v>
      </c>
      <c r="L374" s="389" t="s">
        <v>729</v>
      </c>
      <c r="M374" s="389">
        <v>0.76</v>
      </c>
      <c r="N374" s="389">
        <v>0.189</v>
      </c>
      <c r="O374" s="389">
        <v>0.161</v>
      </c>
      <c r="P374" s="389">
        <v>4.0249999999999999E-3</v>
      </c>
    </row>
    <row r="375" spans="1:16" ht="14.4">
      <c r="A375" s="388" t="s">
        <v>780</v>
      </c>
      <c r="B375" s="388">
        <v>31100</v>
      </c>
      <c r="C375" s="388" t="s">
        <v>747</v>
      </c>
      <c r="D375" s="388" t="s">
        <v>747</v>
      </c>
      <c r="E375" s="389">
        <v>0.43</v>
      </c>
      <c r="F375" s="389">
        <v>32.020000000000003</v>
      </c>
      <c r="G375" s="389">
        <v>2</v>
      </c>
      <c r="H375" s="389">
        <v>1</v>
      </c>
      <c r="I375" s="389">
        <v>28</v>
      </c>
      <c r="J375" s="390">
        <v>55.55</v>
      </c>
      <c r="K375" s="389">
        <v>1</v>
      </c>
      <c r="L375" s="389" t="s">
        <v>729</v>
      </c>
      <c r="M375" s="389">
        <v>0.1</v>
      </c>
      <c r="N375" s="389">
        <v>0.1</v>
      </c>
      <c r="O375" s="389">
        <v>0.1</v>
      </c>
      <c r="P375" s="389">
        <v>4.0000000000000001E-3</v>
      </c>
    </row>
    <row r="376" spans="1:16" ht="14.4">
      <c r="A376" s="388" t="s">
        <v>780</v>
      </c>
      <c r="B376" s="388">
        <v>31102</v>
      </c>
      <c r="C376" s="388" t="s">
        <v>747</v>
      </c>
      <c r="D376" s="388" t="s">
        <v>730</v>
      </c>
      <c r="E376" s="389">
        <v>0.43</v>
      </c>
      <c r="F376" s="389">
        <v>32.020000000000003</v>
      </c>
      <c r="G376" s="389">
        <v>2</v>
      </c>
      <c r="H376" s="389">
        <v>1</v>
      </c>
      <c r="I376" s="389">
        <v>28</v>
      </c>
      <c r="J376" s="390">
        <v>55.55</v>
      </c>
      <c r="K376" s="389">
        <v>1</v>
      </c>
      <c r="L376" s="389" t="s">
        <v>729</v>
      </c>
      <c r="M376" s="389">
        <v>0.1</v>
      </c>
      <c r="N376" s="389">
        <v>0.1</v>
      </c>
      <c r="O376" s="389">
        <v>0.1</v>
      </c>
      <c r="P376" s="389">
        <v>4.0000000000000001E-3</v>
      </c>
    </row>
    <row r="377" spans="1:16" ht="14.4">
      <c r="A377" s="388" t="s">
        <v>780</v>
      </c>
      <c r="B377" s="388">
        <v>31104</v>
      </c>
      <c r="C377" s="388" t="s">
        <v>747</v>
      </c>
      <c r="D377" s="388" t="s">
        <v>735</v>
      </c>
      <c r="E377" s="389">
        <v>0.43</v>
      </c>
      <c r="F377" s="389">
        <v>48</v>
      </c>
      <c r="G377" s="389">
        <v>1.6</v>
      </c>
      <c r="H377" s="389">
        <v>1.7</v>
      </c>
      <c r="I377" s="389">
        <v>4.8</v>
      </c>
      <c r="J377" s="390">
        <v>55.55</v>
      </c>
      <c r="K377" s="389">
        <v>1</v>
      </c>
      <c r="L377" s="389" t="s">
        <v>729</v>
      </c>
      <c r="M377" s="389">
        <v>0.1</v>
      </c>
      <c r="N377" s="389">
        <v>6.0999999999999999E-2</v>
      </c>
      <c r="O377" s="389">
        <v>5.0999999999999997E-2</v>
      </c>
      <c r="P377" s="389">
        <v>1.2750000000000001E-3</v>
      </c>
    </row>
    <row r="378" spans="1:16" ht="14.4">
      <c r="A378" s="388" t="s">
        <v>780</v>
      </c>
      <c r="B378" s="388">
        <v>31200</v>
      </c>
      <c r="C378" s="388" t="s">
        <v>748</v>
      </c>
      <c r="D378" s="388" t="s">
        <v>748</v>
      </c>
      <c r="E378" s="389">
        <v>0.43</v>
      </c>
      <c r="F378" s="389">
        <v>32.020000000000003</v>
      </c>
      <c r="G378" s="389">
        <v>2</v>
      </c>
      <c r="H378" s="389">
        <v>1</v>
      </c>
      <c r="I378" s="389">
        <v>28</v>
      </c>
      <c r="J378" s="390">
        <v>55.55</v>
      </c>
      <c r="K378" s="389">
        <v>1</v>
      </c>
      <c r="L378" s="389" t="s">
        <v>729</v>
      </c>
      <c r="M378" s="389">
        <v>0.1</v>
      </c>
      <c r="N378" s="389">
        <v>0.1</v>
      </c>
      <c r="O378" s="389">
        <v>0.1</v>
      </c>
      <c r="P378" s="389">
        <v>4.0000000000000001E-3</v>
      </c>
    </row>
    <row r="379" spans="1:16" ht="14.4">
      <c r="A379" s="388" t="s">
        <v>780</v>
      </c>
      <c r="B379" s="388">
        <v>31205</v>
      </c>
      <c r="C379" s="388" t="s">
        <v>748</v>
      </c>
      <c r="D379" s="388" t="s">
        <v>740</v>
      </c>
      <c r="E379" s="389">
        <v>0.5</v>
      </c>
      <c r="F379" s="389">
        <v>135</v>
      </c>
      <c r="G379" s="389">
        <v>92</v>
      </c>
      <c r="H379" s="389">
        <v>481</v>
      </c>
      <c r="I379" s="389">
        <v>58</v>
      </c>
      <c r="J379" s="390">
        <v>55.55</v>
      </c>
      <c r="K379" s="389">
        <v>0.57999999999999996</v>
      </c>
      <c r="L379" s="389" t="s">
        <v>729</v>
      </c>
      <c r="M379" s="389">
        <v>0.76</v>
      </c>
      <c r="N379" s="389">
        <v>0.189</v>
      </c>
      <c r="O379" s="389">
        <v>0.161</v>
      </c>
      <c r="P379" s="389">
        <v>4.0249999999999999E-3</v>
      </c>
    </row>
    <row r="380" spans="1:16" ht="14.4">
      <c r="A380" s="388" t="s">
        <v>780</v>
      </c>
      <c r="B380" s="388">
        <v>31300</v>
      </c>
      <c r="C380" s="388" t="s">
        <v>749</v>
      </c>
      <c r="D380" s="388" t="s">
        <v>749</v>
      </c>
      <c r="E380" s="389">
        <v>0.43</v>
      </c>
      <c r="F380" s="389">
        <v>32.020000000000003</v>
      </c>
      <c r="G380" s="389">
        <v>2</v>
      </c>
      <c r="H380" s="389">
        <v>1</v>
      </c>
      <c r="I380" s="389">
        <v>28</v>
      </c>
      <c r="J380" s="390">
        <v>55.55</v>
      </c>
      <c r="K380" s="389">
        <v>1</v>
      </c>
      <c r="L380" s="389" t="s">
        <v>729</v>
      </c>
      <c r="M380" s="389">
        <v>0.1</v>
      </c>
      <c r="N380" s="389">
        <v>0.1</v>
      </c>
      <c r="O380" s="389">
        <v>0.1</v>
      </c>
      <c r="P380" s="389">
        <v>4.0000000000000001E-3</v>
      </c>
    </row>
    <row r="381" spans="1:16" ht="14.4">
      <c r="A381" s="388" t="s">
        <v>780</v>
      </c>
      <c r="B381" s="388">
        <v>31305</v>
      </c>
      <c r="C381" s="388" t="s">
        <v>749</v>
      </c>
      <c r="D381" s="388" t="s">
        <v>740</v>
      </c>
      <c r="E381" s="389">
        <v>0.5</v>
      </c>
      <c r="F381" s="389">
        <v>135</v>
      </c>
      <c r="G381" s="389">
        <v>92</v>
      </c>
      <c r="H381" s="389">
        <v>481</v>
      </c>
      <c r="I381" s="389">
        <v>58</v>
      </c>
      <c r="J381" s="390">
        <v>55.55</v>
      </c>
      <c r="K381" s="389">
        <v>0.57999999999999996</v>
      </c>
      <c r="L381" s="389" t="s">
        <v>729</v>
      </c>
      <c r="M381" s="389">
        <v>0.76</v>
      </c>
      <c r="N381" s="389">
        <v>0.189</v>
      </c>
      <c r="O381" s="389">
        <v>0.161</v>
      </c>
      <c r="P381" s="389">
        <v>4.0249999999999999E-3</v>
      </c>
    </row>
    <row r="382" spans="1:16" ht="14.4">
      <c r="A382" s="388" t="s">
        <v>780</v>
      </c>
      <c r="B382" s="388">
        <v>31400</v>
      </c>
      <c r="C382" s="388" t="s">
        <v>750</v>
      </c>
      <c r="D382" s="388" t="s">
        <v>750</v>
      </c>
      <c r="E382" s="389">
        <v>0.43</v>
      </c>
      <c r="F382" s="389">
        <v>32.020000000000003</v>
      </c>
      <c r="G382" s="389">
        <v>2</v>
      </c>
      <c r="H382" s="389">
        <v>1</v>
      </c>
      <c r="I382" s="389">
        <v>28</v>
      </c>
      <c r="J382" s="390">
        <v>55.55</v>
      </c>
      <c r="K382" s="389">
        <v>1</v>
      </c>
      <c r="L382" s="389" t="s">
        <v>729</v>
      </c>
      <c r="M382" s="389">
        <v>0.1</v>
      </c>
      <c r="N382" s="389">
        <v>0.1</v>
      </c>
      <c r="O382" s="389">
        <v>0.1</v>
      </c>
      <c r="P382" s="389">
        <v>4.0000000000000001E-3</v>
      </c>
    </row>
    <row r="383" spans="1:16" ht="14.4">
      <c r="A383" s="388" t="s">
        <v>780</v>
      </c>
      <c r="B383" s="388">
        <v>31405</v>
      </c>
      <c r="C383" s="388" t="s">
        <v>750</v>
      </c>
      <c r="D383" s="388" t="s">
        <v>740</v>
      </c>
      <c r="E383" s="389">
        <v>0.5</v>
      </c>
      <c r="F383" s="389">
        <v>135</v>
      </c>
      <c r="G383" s="389">
        <v>92</v>
      </c>
      <c r="H383" s="389">
        <v>481</v>
      </c>
      <c r="I383" s="389">
        <v>58</v>
      </c>
      <c r="J383" s="390">
        <v>55.55</v>
      </c>
      <c r="K383" s="389">
        <v>0.57999999999999996</v>
      </c>
      <c r="L383" s="389" t="s">
        <v>729</v>
      </c>
      <c r="M383" s="389">
        <v>0.76</v>
      </c>
      <c r="N383" s="389">
        <v>0.189</v>
      </c>
      <c r="O383" s="389">
        <v>0.161</v>
      </c>
      <c r="P383" s="389">
        <v>4.0249999999999999E-3</v>
      </c>
    </row>
    <row r="384" spans="1:16" ht="14.4">
      <c r="A384" s="388" t="s">
        <v>780</v>
      </c>
      <c r="B384" s="388">
        <v>31500</v>
      </c>
      <c r="C384" s="388" t="s">
        <v>768</v>
      </c>
      <c r="D384" s="388" t="s">
        <v>768</v>
      </c>
      <c r="E384" s="389">
        <v>0.43</v>
      </c>
      <c r="F384" s="389">
        <v>32.020000000000003</v>
      </c>
      <c r="G384" s="389">
        <v>2</v>
      </c>
      <c r="H384" s="389">
        <v>1</v>
      </c>
      <c r="I384" s="389">
        <v>28</v>
      </c>
      <c r="J384" s="390">
        <v>55.55</v>
      </c>
      <c r="K384" s="389">
        <v>1</v>
      </c>
      <c r="L384" s="389" t="s">
        <v>729</v>
      </c>
      <c r="M384" s="389">
        <v>0.1</v>
      </c>
      <c r="N384" s="389">
        <v>0.1</v>
      </c>
      <c r="O384" s="389">
        <v>0.1</v>
      </c>
      <c r="P384" s="389">
        <v>4.0000000000000001E-3</v>
      </c>
    </row>
    <row r="385" spans="1:16" ht="14.4">
      <c r="A385" s="388" t="s">
        <v>780</v>
      </c>
      <c r="B385" s="388">
        <v>31604</v>
      </c>
      <c r="C385" s="388" t="s">
        <v>751</v>
      </c>
      <c r="D385" s="388" t="s">
        <v>735</v>
      </c>
      <c r="E385" s="389">
        <v>0.43</v>
      </c>
      <c r="F385" s="389">
        <v>48</v>
      </c>
      <c r="G385" s="389">
        <v>1.6</v>
      </c>
      <c r="H385" s="389">
        <v>1.7</v>
      </c>
      <c r="I385" s="389">
        <v>4.8</v>
      </c>
      <c r="J385" s="390">
        <v>55.55</v>
      </c>
      <c r="K385" s="389">
        <v>1</v>
      </c>
      <c r="L385" s="389" t="s">
        <v>729</v>
      </c>
      <c r="M385" s="389">
        <v>0.1</v>
      </c>
      <c r="N385" s="389">
        <v>6.0999999999999999E-2</v>
      </c>
      <c r="O385" s="389">
        <v>5.0999999999999997E-2</v>
      </c>
      <c r="P385" s="389">
        <v>1.2750000000000001E-3</v>
      </c>
    </row>
    <row r="386" spans="1:16" ht="14.4">
      <c r="A386" s="388" t="s">
        <v>780</v>
      </c>
      <c r="B386" s="388">
        <v>31605</v>
      </c>
      <c r="C386" s="388" t="s">
        <v>751</v>
      </c>
      <c r="D386" s="388" t="s">
        <v>740</v>
      </c>
      <c r="E386" s="389">
        <v>0.5</v>
      </c>
      <c r="F386" s="389">
        <v>135</v>
      </c>
      <c r="G386" s="389">
        <v>92</v>
      </c>
      <c r="H386" s="389">
        <v>481</v>
      </c>
      <c r="I386" s="389">
        <v>58</v>
      </c>
      <c r="J386" s="390">
        <v>55.55</v>
      </c>
      <c r="K386" s="389">
        <v>0.57999999999999996</v>
      </c>
      <c r="L386" s="389" t="s">
        <v>729</v>
      </c>
      <c r="M386" s="389">
        <v>0.76</v>
      </c>
      <c r="N386" s="389">
        <v>0.189</v>
      </c>
      <c r="O386" s="389">
        <v>0.161</v>
      </c>
      <c r="P386" s="389">
        <v>4.0249999999999999E-3</v>
      </c>
    </row>
    <row r="387" spans="1:16" ht="14.4">
      <c r="A387" s="388" t="s">
        <v>780</v>
      </c>
      <c r="B387" s="388">
        <v>32000</v>
      </c>
      <c r="C387" s="388" t="s">
        <v>728</v>
      </c>
      <c r="D387" s="388" t="s">
        <v>728</v>
      </c>
      <c r="E387" s="389">
        <v>0.43</v>
      </c>
      <c r="F387" s="389">
        <v>32.020000000000003</v>
      </c>
      <c r="G387" s="389">
        <v>2</v>
      </c>
      <c r="H387" s="389">
        <v>1</v>
      </c>
      <c r="I387" s="389">
        <v>28</v>
      </c>
      <c r="J387" s="390">
        <v>55.55</v>
      </c>
      <c r="K387" s="389">
        <v>1</v>
      </c>
      <c r="L387" s="389" t="s">
        <v>729</v>
      </c>
      <c r="M387" s="389">
        <v>0.1</v>
      </c>
      <c r="N387" s="389">
        <v>0.1</v>
      </c>
      <c r="O387" s="389">
        <v>0.1</v>
      </c>
      <c r="P387" s="389">
        <v>4.0000000000000001E-3</v>
      </c>
    </row>
    <row r="388" spans="1:16" ht="14.4">
      <c r="A388" s="388" t="s">
        <v>780</v>
      </c>
      <c r="B388" s="388">
        <v>32002</v>
      </c>
      <c r="C388" s="388" t="s">
        <v>728</v>
      </c>
      <c r="D388" s="388" t="s">
        <v>730</v>
      </c>
      <c r="E388" s="389">
        <v>0.43</v>
      </c>
      <c r="F388" s="389">
        <v>32.020000000000003</v>
      </c>
      <c r="G388" s="389">
        <v>2</v>
      </c>
      <c r="H388" s="389">
        <v>1</v>
      </c>
      <c r="I388" s="389">
        <v>28</v>
      </c>
      <c r="J388" s="390">
        <v>55.55</v>
      </c>
      <c r="K388" s="389">
        <v>1</v>
      </c>
      <c r="L388" s="389" t="s">
        <v>729</v>
      </c>
      <c r="M388" s="389">
        <v>0.1</v>
      </c>
      <c r="N388" s="389">
        <v>0.1</v>
      </c>
      <c r="O388" s="389">
        <v>0.1</v>
      </c>
      <c r="P388" s="389">
        <v>4.0000000000000001E-3</v>
      </c>
    </row>
    <row r="389" spans="1:16" ht="14.4">
      <c r="A389" s="388" t="s">
        <v>780</v>
      </c>
      <c r="B389" s="388">
        <v>32004</v>
      </c>
      <c r="C389" s="388" t="s">
        <v>728</v>
      </c>
      <c r="D389" s="388" t="s">
        <v>735</v>
      </c>
      <c r="E389" s="389">
        <v>0.43</v>
      </c>
      <c r="F389" s="389">
        <v>48</v>
      </c>
      <c r="G389" s="389">
        <v>1.6</v>
      </c>
      <c r="H389" s="389">
        <v>1.7</v>
      </c>
      <c r="I389" s="389">
        <v>4.8</v>
      </c>
      <c r="J389" s="390">
        <v>55.55</v>
      </c>
      <c r="K389" s="389">
        <v>1</v>
      </c>
      <c r="L389" s="389" t="s">
        <v>729</v>
      </c>
      <c r="M389" s="389">
        <v>0.1</v>
      </c>
      <c r="N389" s="389">
        <v>6.0999999999999999E-2</v>
      </c>
      <c r="O389" s="389">
        <v>5.0999999999999997E-2</v>
      </c>
      <c r="P389" s="389">
        <v>1.2750000000000001E-3</v>
      </c>
    </row>
    <row r="390" spans="1:16" ht="14.4">
      <c r="A390" s="388" t="s">
        <v>780</v>
      </c>
      <c r="B390" s="388">
        <v>32005</v>
      </c>
      <c r="C390" s="388" t="s">
        <v>728</v>
      </c>
      <c r="D390" s="388" t="s">
        <v>740</v>
      </c>
      <c r="E390" s="389">
        <v>0.5</v>
      </c>
      <c r="F390" s="389">
        <v>135</v>
      </c>
      <c r="G390" s="389">
        <v>92</v>
      </c>
      <c r="H390" s="389">
        <v>481</v>
      </c>
      <c r="I390" s="389">
        <v>58</v>
      </c>
      <c r="J390" s="390">
        <v>55.55</v>
      </c>
      <c r="K390" s="389">
        <v>0.57999999999999996</v>
      </c>
      <c r="L390" s="389" t="s">
        <v>729</v>
      </c>
      <c r="M390" s="389">
        <v>0.76</v>
      </c>
      <c r="N390" s="389">
        <v>0.189</v>
      </c>
      <c r="O390" s="389">
        <v>0.161</v>
      </c>
      <c r="P390" s="389">
        <v>4.0249999999999999E-3</v>
      </c>
    </row>
    <row r="391" spans="1:16">
      <c r="A391" s="386"/>
      <c r="B391" s="386"/>
      <c r="C391" s="386"/>
      <c r="D391" s="386"/>
      <c r="E391" s="386"/>
      <c r="F391" s="386"/>
      <c r="G391" s="386"/>
      <c r="H391" s="386"/>
      <c r="I391" s="386"/>
      <c r="J391" s="386"/>
      <c r="K391" s="386"/>
      <c r="L391" s="386"/>
      <c r="M391" s="386"/>
      <c r="N391" s="386"/>
      <c r="O391" s="386"/>
      <c r="P391" s="386"/>
    </row>
    <row r="392" spans="1:16" ht="14.4">
      <c r="A392" s="386"/>
      <c r="B392" s="386"/>
      <c r="C392" s="386"/>
      <c r="D392" s="386"/>
      <c r="E392" s="386"/>
      <c r="F392" s="386"/>
      <c r="G392" s="392"/>
      <c r="H392" s="386"/>
      <c r="I392" s="386"/>
      <c r="J392" s="386"/>
      <c r="K392" s="386"/>
      <c r="L392" s="386"/>
      <c r="M392" s="386"/>
      <c r="N392" s="386"/>
      <c r="O392" s="386"/>
      <c r="P392" s="386"/>
    </row>
    <row r="393" spans="1:16" ht="14.4">
      <c r="A393" s="386"/>
      <c r="B393" s="386"/>
      <c r="C393" s="386"/>
      <c r="D393" s="386"/>
      <c r="E393" s="386"/>
      <c r="F393" s="392"/>
      <c r="G393" s="392"/>
      <c r="H393" s="386"/>
      <c r="I393" s="386"/>
      <c r="J393" s="386"/>
      <c r="K393" s="386"/>
      <c r="L393" s="386"/>
      <c r="M393" s="386"/>
      <c r="N393" s="386"/>
      <c r="O393" s="386"/>
      <c r="P393" s="386"/>
    </row>
    <row r="394" spans="1:16" ht="14.4">
      <c r="A394" s="388" t="s">
        <v>781</v>
      </c>
      <c r="B394" s="386"/>
      <c r="C394" s="391">
        <v>43816</v>
      </c>
      <c r="D394" s="386"/>
      <c r="E394" s="388"/>
      <c r="F394" s="392"/>
      <c r="G394" s="392"/>
      <c r="H394" s="386"/>
      <c r="I394" s="386"/>
      <c r="J394" s="386"/>
      <c r="K394" s="386"/>
      <c r="L394" s="386"/>
      <c r="M394" s="386"/>
      <c r="N394" s="386"/>
      <c r="O394" s="386"/>
      <c r="P394" s="386"/>
    </row>
    <row r="395" spans="1:16" ht="14.4">
      <c r="A395" s="386"/>
      <c r="B395" s="386"/>
      <c r="C395" s="386"/>
      <c r="D395" s="386"/>
      <c r="E395" s="388"/>
      <c r="F395" s="392"/>
      <c r="G395" s="392"/>
      <c r="H395" s="386"/>
      <c r="I395" s="386"/>
      <c r="J395" s="386"/>
      <c r="K395" s="386"/>
      <c r="L395" s="386"/>
      <c r="M395" s="386"/>
      <c r="N395" s="386"/>
      <c r="O395" s="386"/>
      <c r="P395" s="386"/>
    </row>
    <row r="396" spans="1:16" ht="14.4">
      <c r="A396" s="386"/>
      <c r="B396" s="386"/>
      <c r="C396" s="386"/>
      <c r="D396" s="386"/>
      <c r="E396" s="388"/>
      <c r="F396" s="392"/>
      <c r="G396" s="392"/>
      <c r="H396" s="386"/>
      <c r="I396" s="386"/>
      <c r="J396" s="386"/>
      <c r="K396" s="386"/>
      <c r="L396" s="386"/>
      <c r="M396" s="386"/>
      <c r="N396" s="386"/>
      <c r="O396" s="386"/>
      <c r="P396" s="386"/>
    </row>
    <row r="397" spans="1:16" ht="14.4">
      <c r="A397" s="446" t="s">
        <v>782</v>
      </c>
      <c r="B397" s="446"/>
      <c r="C397" s="446"/>
      <c r="D397" s="386"/>
      <c r="E397" s="388"/>
      <c r="F397" s="392"/>
      <c r="G397" s="392"/>
      <c r="H397" s="386"/>
      <c r="I397" s="386"/>
      <c r="J397" s="386"/>
      <c r="K397" s="386"/>
      <c r="L397" s="386"/>
      <c r="M397" s="386"/>
      <c r="N397" s="386"/>
      <c r="O397" s="386"/>
      <c r="P397" s="386"/>
    </row>
    <row r="398" spans="1:16" ht="14.4">
      <c r="A398" s="446" t="s">
        <v>783</v>
      </c>
      <c r="B398" s="446"/>
      <c r="C398" s="446"/>
      <c r="D398" s="386"/>
      <c r="E398" s="388"/>
      <c r="F398" s="392"/>
      <c r="G398" s="392"/>
      <c r="H398" s="386"/>
      <c r="I398" s="386"/>
      <c r="J398" s="386"/>
      <c r="K398" s="386"/>
      <c r="L398" s="386"/>
      <c r="M398" s="386"/>
      <c r="N398" s="386"/>
      <c r="O398" s="386"/>
      <c r="P398" s="386"/>
    </row>
    <row r="399" spans="1:16" ht="14.4">
      <c r="A399" s="393"/>
      <c r="E399" s="388"/>
      <c r="F399" s="392"/>
      <c r="G399" s="392"/>
    </row>
    <row r="400" spans="1:16" ht="14.4">
      <c r="D400" s="388"/>
      <c r="E400" s="388"/>
      <c r="F400" s="392"/>
      <c r="G400" s="392"/>
    </row>
    <row r="401" spans="4:7" ht="14.4">
      <c r="D401" s="388"/>
      <c r="E401" s="388"/>
      <c r="F401" s="392"/>
      <c r="G401" s="392"/>
    </row>
    <row r="402" spans="4:7" ht="14.4">
      <c r="D402" s="388"/>
      <c r="E402" s="388"/>
      <c r="F402" s="392"/>
      <c r="G402" s="392"/>
    </row>
    <row r="403" spans="4:7" ht="14.4">
      <c r="D403" s="388"/>
      <c r="E403" s="388"/>
      <c r="F403" s="392"/>
      <c r="G403" s="392"/>
    </row>
    <row r="404" spans="4:7" ht="14.4">
      <c r="D404" s="388"/>
      <c r="E404"/>
      <c r="F404"/>
      <c r="G404"/>
    </row>
    <row r="405" spans="4:7" ht="14.4">
      <c r="D405" s="388"/>
      <c r="E405"/>
      <c r="F405"/>
      <c r="G405"/>
    </row>
    <row r="406" spans="4:7" ht="14.4">
      <c r="D406" s="388"/>
      <c r="E406"/>
      <c r="F406"/>
      <c r="G406"/>
    </row>
    <row r="407" spans="4:7" ht="14.4">
      <c r="D407" s="388"/>
      <c r="E407"/>
      <c r="F407"/>
      <c r="G407"/>
    </row>
    <row r="408" spans="4:7" ht="14.4">
      <c r="D408" s="388"/>
      <c r="E408"/>
      <c r="F408"/>
      <c r="G408"/>
    </row>
    <row r="409" spans="4:7" ht="13.8">
      <c r="D409"/>
      <c r="E409"/>
      <c r="F409"/>
      <c r="G409"/>
    </row>
    <row r="410" spans="4:7" ht="13.8">
      <c r="D410"/>
      <c r="E410"/>
      <c r="F410"/>
      <c r="G410"/>
    </row>
    <row r="411" spans="4:7" ht="13.8">
      <c r="E411"/>
      <c r="F411"/>
      <c r="G411"/>
    </row>
    <row r="412" spans="4:7" ht="13.8">
      <c r="E412"/>
      <c r="F412"/>
      <c r="G412"/>
    </row>
    <row r="413" spans="4:7" ht="13.8">
      <c r="E413"/>
      <c r="F413"/>
      <c r="G413"/>
    </row>
    <row r="414" spans="4:7" ht="13.8">
      <c r="E414"/>
      <c r="F414"/>
      <c r="G414"/>
    </row>
    <row r="415" spans="4:7" ht="13.8">
      <c r="E415"/>
      <c r="F415"/>
      <c r="G415"/>
    </row>
    <row r="416" spans="4:7" ht="13.8">
      <c r="F416"/>
      <c r="G416"/>
    </row>
    <row r="417" spans="7:7" ht="13.8">
      <c r="G417"/>
    </row>
    <row r="418" spans="7:7" ht="13.8">
      <c r="G418"/>
    </row>
    <row r="419" spans="7:7" ht="13.8">
      <c r="G419"/>
    </row>
    <row r="420" spans="7:7" ht="13.8">
      <c r="G420"/>
    </row>
    <row r="421" spans="7:7" ht="13.8">
      <c r="G421"/>
    </row>
    <row r="422" spans="7:7" ht="13.8">
      <c r="G422"/>
    </row>
    <row r="423" spans="7:7" ht="13.8">
      <c r="G423"/>
    </row>
    <row r="424" spans="7:7" ht="13.8">
      <c r="G424"/>
    </row>
    <row r="425" spans="7:7" ht="13.8">
      <c r="G425"/>
    </row>
    <row r="426" spans="7:7" ht="13.8">
      <c r="G426"/>
    </row>
    <row r="427" spans="7:7" ht="13.8">
      <c r="G427"/>
    </row>
    <row r="428" spans="7:7" ht="13.8">
      <c r="G428"/>
    </row>
    <row r="429" spans="7:7" ht="13.8">
      <c r="G429"/>
    </row>
    <row r="430" spans="7:7" ht="13.8">
      <c r="G430"/>
    </row>
  </sheetData>
  <autoFilter ref="A3:P390" xr:uid="{8F8715CD-223D-4500-9A13-CE16CEDA80D1}"/>
  <mergeCells count="3">
    <mergeCell ref="A2:B2"/>
    <mergeCell ref="A397:C397"/>
    <mergeCell ref="A398:C398"/>
  </mergeCells>
  <hyperlinks>
    <hyperlink ref="A1" r:id="rId1" xr:uid="{470CC2CE-415A-4FF4-B4A0-EE4B16976289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5C3A3-0632-45A6-B643-04D285CBBDFB}">
  <sheetPr filterMode="1">
    <tabColor theme="5"/>
  </sheetPr>
  <dimension ref="A1:P1602"/>
  <sheetViews>
    <sheetView workbookViewId="0">
      <pane ySplit="2" topLeftCell="A91" activePane="bottomLeft" state="frozen"/>
      <selection pane="bottomLeft" activeCell="F62" sqref="F62:F110"/>
    </sheetView>
  </sheetViews>
  <sheetFormatPr defaultColWidth="8.88671875" defaultRowHeight="13.2"/>
  <cols>
    <col min="1" max="3" width="8.88671875" style="385"/>
    <col min="4" max="4" width="23.44140625" style="385" customWidth="1"/>
    <col min="5" max="5" width="8.88671875" style="385"/>
    <col min="6" max="6" width="12.109375" style="385" customWidth="1"/>
    <col min="7" max="16384" width="8.88671875" style="385"/>
  </cols>
  <sheetData>
    <row r="1" spans="1:16">
      <c r="A1" s="384" t="s">
        <v>784</v>
      </c>
    </row>
    <row r="2" spans="1:16">
      <c r="A2" s="394" t="s">
        <v>785</v>
      </c>
      <c r="B2" s="386"/>
      <c r="C2" s="395" t="s">
        <v>786</v>
      </c>
      <c r="D2" s="395" t="s">
        <v>787</v>
      </c>
      <c r="E2" s="395" t="s">
        <v>788</v>
      </c>
      <c r="F2" s="395" t="s">
        <v>789</v>
      </c>
      <c r="G2" s="394" t="s">
        <v>712</v>
      </c>
      <c r="H2" s="394" t="s">
        <v>790</v>
      </c>
      <c r="I2" s="394" t="s">
        <v>714</v>
      </c>
      <c r="J2" s="394" t="s">
        <v>715</v>
      </c>
      <c r="K2" s="394" t="s">
        <v>716</v>
      </c>
      <c r="L2" s="394" t="s">
        <v>370</v>
      </c>
      <c r="M2" s="394" t="s">
        <v>717</v>
      </c>
      <c r="N2" s="394" t="s">
        <v>718</v>
      </c>
      <c r="O2" s="394" t="s">
        <v>719</v>
      </c>
      <c r="P2" s="394" t="s">
        <v>722</v>
      </c>
    </row>
    <row r="3" spans="1:16" ht="13.8" thickBot="1">
      <c r="A3" s="396"/>
      <c r="B3" s="396"/>
      <c r="C3" s="396"/>
      <c r="D3" s="396"/>
      <c r="E3" s="396"/>
      <c r="F3" s="396"/>
      <c r="G3" s="396" t="s">
        <v>791</v>
      </c>
      <c r="H3" s="396" t="s">
        <v>791</v>
      </c>
      <c r="I3" s="396" t="s">
        <v>791</v>
      </c>
      <c r="J3" s="396" t="s">
        <v>791</v>
      </c>
      <c r="K3" s="396" t="s">
        <v>791</v>
      </c>
      <c r="L3" s="396" t="s">
        <v>792</v>
      </c>
      <c r="M3" s="396" t="s">
        <v>791</v>
      </c>
      <c r="N3" s="396" t="s">
        <v>791</v>
      </c>
      <c r="O3" s="396" t="s">
        <v>791</v>
      </c>
      <c r="P3" s="396" t="s">
        <v>791</v>
      </c>
    </row>
    <row r="4" spans="1:16" ht="21" hidden="1" customHeight="1">
      <c r="A4" s="397">
        <v>2018</v>
      </c>
      <c r="B4" s="397" t="s">
        <v>793</v>
      </c>
      <c r="C4" s="397">
        <v>70101</v>
      </c>
      <c r="D4" s="397" t="s">
        <v>794</v>
      </c>
      <c r="E4" s="397" t="s">
        <v>795</v>
      </c>
      <c r="F4" s="397" t="s">
        <v>796</v>
      </c>
      <c r="G4" s="397">
        <v>0</v>
      </c>
      <c r="H4" s="397">
        <v>271.97000000000003</v>
      </c>
      <c r="I4" s="397">
        <v>1.1399999999999999</v>
      </c>
      <c r="J4" s="397">
        <v>0.02</v>
      </c>
      <c r="K4" s="397">
        <v>11.93</v>
      </c>
      <c r="L4" s="397">
        <v>4.2</v>
      </c>
      <c r="M4" s="397">
        <v>2.06</v>
      </c>
      <c r="N4" s="397">
        <v>1.72</v>
      </c>
      <c r="O4" s="397">
        <v>4.25</v>
      </c>
      <c r="P4" s="397">
        <v>3.21</v>
      </c>
    </row>
    <row r="5" spans="1:16" ht="21" hidden="1" customHeight="1">
      <c r="A5" s="397">
        <v>2018</v>
      </c>
      <c r="B5" s="397" t="s">
        <v>793</v>
      </c>
      <c r="C5" s="397">
        <v>70101</v>
      </c>
      <c r="D5" s="397" t="s">
        <v>794</v>
      </c>
      <c r="E5" s="397" t="s">
        <v>795</v>
      </c>
      <c r="F5" s="397" t="s">
        <v>797</v>
      </c>
      <c r="G5" s="397">
        <v>0</v>
      </c>
      <c r="H5" s="397">
        <v>6</v>
      </c>
      <c r="I5" s="397">
        <v>10.89</v>
      </c>
      <c r="J5" s="397">
        <v>17.96</v>
      </c>
      <c r="K5" s="397">
        <v>219.21</v>
      </c>
      <c r="L5" s="397">
        <v>56.8</v>
      </c>
      <c r="M5" s="397">
        <v>0.47</v>
      </c>
      <c r="N5" s="397">
        <v>9.0500000000000007</v>
      </c>
      <c r="O5" s="397">
        <v>0.49</v>
      </c>
      <c r="P5" s="397">
        <v>7.0000000000000007E-2</v>
      </c>
    </row>
    <row r="6" spans="1:16" ht="21" hidden="1" customHeight="1">
      <c r="A6" s="397">
        <v>2018</v>
      </c>
      <c r="B6" s="397" t="s">
        <v>793</v>
      </c>
      <c r="C6" s="397">
        <v>70101</v>
      </c>
      <c r="D6" s="397" t="s">
        <v>794</v>
      </c>
      <c r="E6" s="397" t="s">
        <v>795</v>
      </c>
      <c r="F6" s="397" t="s">
        <v>282</v>
      </c>
      <c r="G6" s="397">
        <v>0.47</v>
      </c>
      <c r="H6" s="397">
        <v>271.97000000000003</v>
      </c>
      <c r="I6" s="397">
        <v>1.1399999999999999</v>
      </c>
      <c r="J6" s="397">
        <v>0.02</v>
      </c>
      <c r="K6" s="397">
        <v>11.93</v>
      </c>
      <c r="L6" s="397">
        <v>74</v>
      </c>
      <c r="M6" s="397">
        <v>2.06</v>
      </c>
      <c r="N6" s="397">
        <v>1.72</v>
      </c>
      <c r="O6" s="397">
        <v>4.25</v>
      </c>
      <c r="P6" s="397">
        <v>3.21</v>
      </c>
    </row>
    <row r="7" spans="1:16" ht="21" hidden="1" customHeight="1">
      <c r="A7" s="397">
        <v>2018</v>
      </c>
      <c r="B7" s="397" t="s">
        <v>793</v>
      </c>
      <c r="C7" s="397">
        <v>70101</v>
      </c>
      <c r="D7" s="397" t="s">
        <v>794</v>
      </c>
      <c r="E7" s="397" t="s">
        <v>795</v>
      </c>
      <c r="F7" s="397" t="s">
        <v>798</v>
      </c>
      <c r="G7" s="397">
        <v>0.46</v>
      </c>
      <c r="H7" s="397">
        <v>55.69</v>
      </c>
      <c r="I7" s="397">
        <v>14.91</v>
      </c>
      <c r="J7" s="397">
        <v>3.06</v>
      </c>
      <c r="K7" s="397">
        <v>450.1</v>
      </c>
      <c r="L7" s="397">
        <v>73</v>
      </c>
      <c r="M7" s="397">
        <v>0.55000000000000004</v>
      </c>
      <c r="N7" s="397">
        <v>21.26</v>
      </c>
      <c r="O7" s="397">
        <v>0.68</v>
      </c>
      <c r="P7" s="397">
        <v>0.11</v>
      </c>
    </row>
    <row r="8" spans="1:16" ht="21" hidden="1" customHeight="1">
      <c r="A8" s="397">
        <v>2018</v>
      </c>
      <c r="B8" s="397" t="s">
        <v>793</v>
      </c>
      <c r="C8" s="397">
        <v>70101</v>
      </c>
      <c r="D8" s="397" t="s">
        <v>794</v>
      </c>
      <c r="E8" s="397" t="s">
        <v>795</v>
      </c>
      <c r="F8" s="397" t="s">
        <v>776</v>
      </c>
      <c r="G8" s="397">
        <v>0</v>
      </c>
      <c r="H8" s="397">
        <v>442.99</v>
      </c>
      <c r="I8" s="397">
        <v>73.5</v>
      </c>
      <c r="J8" s="397">
        <v>4.5599999999999996</v>
      </c>
      <c r="K8" s="397">
        <v>1787.41</v>
      </c>
      <c r="L8" s="397">
        <v>63.1</v>
      </c>
      <c r="M8" s="397">
        <v>0.36</v>
      </c>
      <c r="N8" s="397">
        <v>8.84</v>
      </c>
      <c r="O8" s="397">
        <v>0.66</v>
      </c>
      <c r="P8" s="397">
        <v>0.09</v>
      </c>
    </row>
    <row r="9" spans="1:16" ht="21" hidden="1" customHeight="1">
      <c r="A9" s="397">
        <v>2018</v>
      </c>
      <c r="B9" s="397" t="s">
        <v>793</v>
      </c>
      <c r="C9" s="397">
        <v>70102</v>
      </c>
      <c r="D9" s="397" t="s">
        <v>794</v>
      </c>
      <c r="E9" s="397" t="s">
        <v>799</v>
      </c>
      <c r="F9" s="397" t="s">
        <v>800</v>
      </c>
      <c r="G9" s="397">
        <v>0</v>
      </c>
      <c r="H9" s="397">
        <v>52.84</v>
      </c>
      <c r="I9" s="397">
        <v>17.329999999999998</v>
      </c>
      <c r="J9" s="397">
        <v>2.58</v>
      </c>
      <c r="K9" s="397">
        <v>347.57</v>
      </c>
      <c r="L9" s="397">
        <v>0</v>
      </c>
      <c r="M9" s="397">
        <v>0.45</v>
      </c>
      <c r="N9" s="397">
        <v>14.33</v>
      </c>
      <c r="O9" s="397">
        <v>0.64</v>
      </c>
      <c r="P9" s="397">
        <v>0.1</v>
      </c>
    </row>
    <row r="10" spans="1:16" ht="21" hidden="1" customHeight="1">
      <c r="A10" s="397">
        <v>2018</v>
      </c>
      <c r="B10" s="397" t="s">
        <v>793</v>
      </c>
      <c r="C10" s="397">
        <v>70102</v>
      </c>
      <c r="D10" s="397" t="s">
        <v>794</v>
      </c>
      <c r="E10" s="397" t="s">
        <v>799</v>
      </c>
      <c r="F10" s="397" t="s">
        <v>796</v>
      </c>
      <c r="G10" s="397">
        <v>0</v>
      </c>
      <c r="H10" s="397">
        <v>251.66</v>
      </c>
      <c r="I10" s="397">
        <v>1.48</v>
      </c>
      <c r="J10" s="397">
        <v>0.03</v>
      </c>
      <c r="K10" s="397">
        <v>18.440000000000001</v>
      </c>
      <c r="L10" s="397">
        <v>4.2</v>
      </c>
      <c r="M10" s="397">
        <v>2.2000000000000002</v>
      </c>
      <c r="N10" s="397">
        <v>1.83</v>
      </c>
      <c r="O10" s="397">
        <v>3.82</v>
      </c>
      <c r="P10" s="397">
        <v>2.75</v>
      </c>
    </row>
    <row r="11" spans="1:16" ht="21" hidden="1" customHeight="1">
      <c r="A11" s="397">
        <v>2018</v>
      </c>
      <c r="B11" s="397" t="s">
        <v>793</v>
      </c>
      <c r="C11" s="397">
        <v>70102</v>
      </c>
      <c r="D11" s="397" t="s">
        <v>794</v>
      </c>
      <c r="E11" s="397" t="s">
        <v>799</v>
      </c>
      <c r="F11" s="397" t="s">
        <v>797</v>
      </c>
      <c r="G11" s="397">
        <v>0</v>
      </c>
      <c r="H11" s="397">
        <v>9.92</v>
      </c>
      <c r="I11" s="397">
        <v>12.1</v>
      </c>
      <c r="J11" s="397">
        <v>12.02</v>
      </c>
      <c r="K11" s="397">
        <v>124.37</v>
      </c>
      <c r="L11" s="397">
        <v>56.8</v>
      </c>
      <c r="M11" s="397">
        <v>0.08</v>
      </c>
      <c r="N11" s="397">
        <v>3.6</v>
      </c>
      <c r="O11" s="397">
        <v>0.36</v>
      </c>
      <c r="P11" s="397">
        <v>0.05</v>
      </c>
    </row>
    <row r="12" spans="1:16" ht="21" hidden="1" customHeight="1">
      <c r="A12" s="397">
        <v>2018</v>
      </c>
      <c r="B12" s="397" t="s">
        <v>793</v>
      </c>
      <c r="C12" s="397">
        <v>70102</v>
      </c>
      <c r="D12" s="397" t="s">
        <v>794</v>
      </c>
      <c r="E12" s="397" t="s">
        <v>799</v>
      </c>
      <c r="F12" s="397" t="s">
        <v>282</v>
      </c>
      <c r="G12" s="397">
        <v>0.47</v>
      </c>
      <c r="H12" s="397">
        <v>251.66</v>
      </c>
      <c r="I12" s="397">
        <v>1.48</v>
      </c>
      <c r="J12" s="397">
        <v>0.03</v>
      </c>
      <c r="K12" s="397">
        <v>18.440000000000001</v>
      </c>
      <c r="L12" s="397">
        <v>74</v>
      </c>
      <c r="M12" s="397">
        <v>2.2000000000000002</v>
      </c>
      <c r="N12" s="397">
        <v>1.83</v>
      </c>
      <c r="O12" s="397">
        <v>3.82</v>
      </c>
      <c r="P12" s="397">
        <v>2.75</v>
      </c>
    </row>
    <row r="13" spans="1:16" ht="21" hidden="1" customHeight="1">
      <c r="A13" s="397">
        <v>2018</v>
      </c>
      <c r="B13" s="397" t="s">
        <v>793</v>
      </c>
      <c r="C13" s="397">
        <v>70102</v>
      </c>
      <c r="D13" s="397" t="s">
        <v>794</v>
      </c>
      <c r="E13" s="397" t="s">
        <v>799</v>
      </c>
      <c r="F13" s="397" t="s">
        <v>798</v>
      </c>
      <c r="G13" s="397">
        <v>0.46</v>
      </c>
      <c r="H13" s="397">
        <v>52.84</v>
      </c>
      <c r="I13" s="397">
        <v>17.329999999999998</v>
      </c>
      <c r="J13" s="397">
        <v>2.58</v>
      </c>
      <c r="K13" s="397">
        <v>347.57</v>
      </c>
      <c r="L13" s="397">
        <v>73</v>
      </c>
      <c r="M13" s="397">
        <v>0.45</v>
      </c>
      <c r="N13" s="397">
        <v>14.33</v>
      </c>
      <c r="O13" s="397">
        <v>0.64</v>
      </c>
      <c r="P13" s="397">
        <v>0.1</v>
      </c>
    </row>
    <row r="14" spans="1:16" ht="21" hidden="1" customHeight="1">
      <c r="A14" s="397">
        <v>2018</v>
      </c>
      <c r="B14" s="397" t="s">
        <v>793</v>
      </c>
      <c r="C14" s="397">
        <v>70102</v>
      </c>
      <c r="D14" s="397" t="s">
        <v>794</v>
      </c>
      <c r="E14" s="397" t="s">
        <v>799</v>
      </c>
      <c r="F14" s="397" t="s">
        <v>776</v>
      </c>
      <c r="G14" s="397">
        <v>0</v>
      </c>
      <c r="H14" s="397">
        <v>482.79</v>
      </c>
      <c r="I14" s="397">
        <v>116.76</v>
      </c>
      <c r="J14" s="397">
        <v>7.69</v>
      </c>
      <c r="K14" s="397">
        <v>599.80999999999995</v>
      </c>
      <c r="L14" s="397">
        <v>63.1</v>
      </c>
      <c r="M14" s="397">
        <v>0.73</v>
      </c>
      <c r="N14" s="397">
        <v>3.95</v>
      </c>
      <c r="O14" s="397">
        <v>0.71</v>
      </c>
      <c r="P14" s="397">
        <v>0.1</v>
      </c>
    </row>
    <row r="15" spans="1:16" ht="21" hidden="1" customHeight="1">
      <c r="A15" s="397">
        <v>2018</v>
      </c>
      <c r="B15" s="397" t="s">
        <v>793</v>
      </c>
      <c r="C15" s="397">
        <v>70103</v>
      </c>
      <c r="D15" s="397" t="s">
        <v>794</v>
      </c>
      <c r="E15" s="397" t="s">
        <v>801</v>
      </c>
      <c r="F15" s="397" t="s">
        <v>800</v>
      </c>
      <c r="G15" s="397">
        <v>0</v>
      </c>
      <c r="H15" s="397">
        <v>80.63</v>
      </c>
      <c r="I15" s="397">
        <v>182.66</v>
      </c>
      <c r="J15" s="397">
        <v>7.69</v>
      </c>
      <c r="K15" s="397">
        <v>2147.13</v>
      </c>
      <c r="L15" s="397">
        <v>0</v>
      </c>
      <c r="M15" s="397">
        <v>1.1299999999999999</v>
      </c>
      <c r="N15" s="397">
        <v>3.31</v>
      </c>
      <c r="O15" s="397">
        <v>0.49</v>
      </c>
      <c r="P15" s="397">
        <v>0.08</v>
      </c>
    </row>
    <row r="16" spans="1:16" ht="21" hidden="1" customHeight="1">
      <c r="A16" s="397">
        <v>2018</v>
      </c>
      <c r="B16" s="397" t="s">
        <v>793</v>
      </c>
      <c r="C16" s="397">
        <v>70103</v>
      </c>
      <c r="D16" s="397" t="s">
        <v>794</v>
      </c>
      <c r="E16" s="397" t="s">
        <v>801</v>
      </c>
      <c r="F16" s="397" t="s">
        <v>796</v>
      </c>
      <c r="G16" s="397">
        <v>0</v>
      </c>
      <c r="H16" s="397">
        <v>252.31</v>
      </c>
      <c r="I16" s="397">
        <v>4.0999999999999996</v>
      </c>
      <c r="J16" s="397">
        <v>0.17</v>
      </c>
      <c r="K16" s="397">
        <v>40.97</v>
      </c>
      <c r="L16" s="397">
        <v>4.2</v>
      </c>
      <c r="M16" s="397">
        <v>5</v>
      </c>
      <c r="N16" s="397">
        <v>1.23</v>
      </c>
      <c r="O16" s="397">
        <v>7.44</v>
      </c>
      <c r="P16" s="397">
        <v>5.17</v>
      </c>
    </row>
    <row r="17" spans="1:16" ht="21" hidden="1" customHeight="1">
      <c r="A17" s="397">
        <v>2018</v>
      </c>
      <c r="B17" s="397" t="s">
        <v>793</v>
      </c>
      <c r="C17" s="397">
        <v>70103</v>
      </c>
      <c r="D17" s="397" t="s">
        <v>794</v>
      </c>
      <c r="E17" s="397" t="s">
        <v>801</v>
      </c>
      <c r="F17" s="397" t="s">
        <v>797</v>
      </c>
      <c r="G17" s="397">
        <v>0</v>
      </c>
      <c r="H17" s="397">
        <v>14.75</v>
      </c>
      <c r="I17" s="397">
        <v>23.71</v>
      </c>
      <c r="J17" s="397">
        <v>14.66</v>
      </c>
      <c r="K17" s="397">
        <v>163.08000000000001</v>
      </c>
      <c r="L17" s="397">
        <v>56.8</v>
      </c>
      <c r="M17" s="397">
        <v>0.55000000000000004</v>
      </c>
      <c r="N17" s="397">
        <v>1.76</v>
      </c>
      <c r="O17" s="397">
        <v>0.33</v>
      </c>
      <c r="P17" s="397">
        <v>0.05</v>
      </c>
    </row>
    <row r="18" spans="1:16" ht="21" hidden="1" customHeight="1">
      <c r="A18" s="397">
        <v>2018</v>
      </c>
      <c r="B18" s="397" t="s">
        <v>793</v>
      </c>
      <c r="C18" s="397">
        <v>70103</v>
      </c>
      <c r="D18" s="397" t="s">
        <v>794</v>
      </c>
      <c r="E18" s="397" t="s">
        <v>801</v>
      </c>
      <c r="F18" s="397" t="s">
        <v>282</v>
      </c>
      <c r="G18" s="397">
        <v>0.47</v>
      </c>
      <c r="H18" s="397">
        <v>252.31</v>
      </c>
      <c r="I18" s="397">
        <v>4.0999999999999996</v>
      </c>
      <c r="J18" s="397">
        <v>0.17</v>
      </c>
      <c r="K18" s="397">
        <v>40.97</v>
      </c>
      <c r="L18" s="397">
        <v>74</v>
      </c>
      <c r="M18" s="397">
        <v>5</v>
      </c>
      <c r="N18" s="397">
        <v>1.23</v>
      </c>
      <c r="O18" s="397">
        <v>7.44</v>
      </c>
      <c r="P18" s="397">
        <v>5.17</v>
      </c>
    </row>
    <row r="19" spans="1:16" ht="21" hidden="1" customHeight="1">
      <c r="A19" s="397">
        <v>2018</v>
      </c>
      <c r="B19" s="397" t="s">
        <v>793</v>
      </c>
      <c r="C19" s="397">
        <v>70103</v>
      </c>
      <c r="D19" s="397" t="s">
        <v>794</v>
      </c>
      <c r="E19" s="397" t="s">
        <v>801</v>
      </c>
      <c r="F19" s="397" t="s">
        <v>798</v>
      </c>
      <c r="G19" s="397">
        <v>0.46</v>
      </c>
      <c r="H19" s="397">
        <v>80.63</v>
      </c>
      <c r="I19" s="397">
        <v>182.66</v>
      </c>
      <c r="J19" s="397">
        <v>7.69</v>
      </c>
      <c r="K19" s="397">
        <v>2147.13</v>
      </c>
      <c r="L19" s="397">
        <v>73</v>
      </c>
      <c r="M19" s="397">
        <v>1.1299999999999999</v>
      </c>
      <c r="N19" s="397">
        <v>3.31</v>
      </c>
      <c r="O19" s="397">
        <v>0.49</v>
      </c>
      <c r="P19" s="397">
        <v>0.08</v>
      </c>
    </row>
    <row r="20" spans="1:16" ht="21" hidden="1" customHeight="1">
      <c r="A20" s="397">
        <v>2018</v>
      </c>
      <c r="B20" s="397" t="s">
        <v>793</v>
      </c>
      <c r="C20" s="397">
        <v>70103</v>
      </c>
      <c r="D20" s="397" t="s">
        <v>794</v>
      </c>
      <c r="E20" s="397" t="s">
        <v>801</v>
      </c>
      <c r="F20" s="397" t="s">
        <v>776</v>
      </c>
      <c r="G20" s="397">
        <v>0</v>
      </c>
      <c r="H20" s="397">
        <v>243.31</v>
      </c>
      <c r="I20" s="397">
        <v>145.27000000000001</v>
      </c>
      <c r="J20" s="397">
        <v>10.1</v>
      </c>
      <c r="K20" s="397">
        <v>839.06</v>
      </c>
      <c r="L20" s="397">
        <v>63.1</v>
      </c>
      <c r="M20" s="397">
        <v>2.2200000000000002</v>
      </c>
      <c r="N20" s="397">
        <v>2.7</v>
      </c>
      <c r="O20" s="397">
        <v>0.71</v>
      </c>
      <c r="P20" s="397">
        <v>0.1</v>
      </c>
    </row>
    <row r="21" spans="1:16" ht="21" hidden="1" customHeight="1">
      <c r="A21" s="397">
        <v>2018</v>
      </c>
      <c r="B21" s="397" t="s">
        <v>793</v>
      </c>
      <c r="C21" s="397">
        <v>70201</v>
      </c>
      <c r="D21" s="397" t="s">
        <v>802</v>
      </c>
      <c r="E21" s="397" t="s">
        <v>795</v>
      </c>
      <c r="F21" s="397" t="s">
        <v>800</v>
      </c>
      <c r="G21" s="397">
        <v>0</v>
      </c>
      <c r="H21" s="397">
        <v>103.73</v>
      </c>
      <c r="I21" s="397">
        <v>11.3</v>
      </c>
      <c r="J21" s="397">
        <v>3.04</v>
      </c>
      <c r="K21" s="397">
        <v>420.75</v>
      </c>
      <c r="L21" s="397">
        <v>0</v>
      </c>
      <c r="M21" s="397">
        <v>1.24</v>
      </c>
      <c r="N21" s="397">
        <v>20.87</v>
      </c>
      <c r="O21" s="397">
        <v>0.75</v>
      </c>
      <c r="P21" s="397">
        <v>0.12</v>
      </c>
    </row>
    <row r="22" spans="1:16" ht="21" hidden="1" customHeight="1">
      <c r="A22" s="397">
        <v>2018</v>
      </c>
      <c r="B22" s="397" t="s">
        <v>793</v>
      </c>
      <c r="C22" s="397">
        <v>70201</v>
      </c>
      <c r="D22" s="397" t="s">
        <v>802</v>
      </c>
      <c r="E22" s="397" t="s">
        <v>795</v>
      </c>
      <c r="F22" s="397" t="s">
        <v>796</v>
      </c>
      <c r="G22" s="397">
        <v>0</v>
      </c>
      <c r="H22" s="397">
        <v>379.21</v>
      </c>
      <c r="I22" s="397">
        <v>6.15</v>
      </c>
      <c r="J22" s="397">
        <v>0.04</v>
      </c>
      <c r="K22" s="397">
        <v>39.950000000000003</v>
      </c>
      <c r="L22" s="397">
        <v>4.2</v>
      </c>
      <c r="M22" s="397">
        <v>1.51</v>
      </c>
      <c r="N22" s="397">
        <v>1.1100000000000001</v>
      </c>
      <c r="O22" s="397">
        <v>6.84</v>
      </c>
      <c r="P22" s="397">
        <v>5.43</v>
      </c>
    </row>
    <row r="23" spans="1:16" ht="21" hidden="1" customHeight="1">
      <c r="A23" s="397">
        <v>2018</v>
      </c>
      <c r="B23" s="397" t="s">
        <v>793</v>
      </c>
      <c r="C23" s="397">
        <v>70201</v>
      </c>
      <c r="D23" s="397" t="s">
        <v>802</v>
      </c>
      <c r="E23" s="397" t="s">
        <v>795</v>
      </c>
      <c r="F23" s="397" t="s">
        <v>797</v>
      </c>
      <c r="G23" s="397">
        <v>0</v>
      </c>
      <c r="H23" s="397">
        <v>12.07</v>
      </c>
      <c r="I23" s="397">
        <v>19.47</v>
      </c>
      <c r="J23" s="397">
        <v>18.36</v>
      </c>
      <c r="K23" s="397">
        <v>215.41</v>
      </c>
      <c r="L23" s="397">
        <v>56.8</v>
      </c>
      <c r="M23" s="397">
        <v>0.5</v>
      </c>
      <c r="N23" s="397">
        <v>9.26</v>
      </c>
      <c r="O23" s="397">
        <v>0.76</v>
      </c>
      <c r="P23" s="397">
        <v>0.11</v>
      </c>
    </row>
    <row r="24" spans="1:16" ht="21" hidden="1" customHeight="1">
      <c r="A24" s="397">
        <v>2018</v>
      </c>
      <c r="B24" s="397" t="s">
        <v>793</v>
      </c>
      <c r="C24" s="397">
        <v>70201</v>
      </c>
      <c r="D24" s="397" t="s">
        <v>802</v>
      </c>
      <c r="E24" s="397" t="s">
        <v>795</v>
      </c>
      <c r="F24" s="397" t="s">
        <v>282</v>
      </c>
      <c r="G24" s="397">
        <v>0.47</v>
      </c>
      <c r="H24" s="397">
        <v>379.21</v>
      </c>
      <c r="I24" s="397">
        <v>6.15</v>
      </c>
      <c r="J24" s="397">
        <v>0.04</v>
      </c>
      <c r="K24" s="397">
        <v>39.950000000000003</v>
      </c>
      <c r="L24" s="397">
        <v>74</v>
      </c>
      <c r="M24" s="397">
        <v>1.51</v>
      </c>
      <c r="N24" s="397">
        <v>1.1100000000000001</v>
      </c>
      <c r="O24" s="397">
        <v>6.84</v>
      </c>
      <c r="P24" s="397">
        <v>5.43</v>
      </c>
    </row>
    <row r="25" spans="1:16" ht="21" hidden="1" customHeight="1">
      <c r="A25" s="397">
        <v>2018</v>
      </c>
      <c r="B25" s="397" t="s">
        <v>793</v>
      </c>
      <c r="C25" s="397">
        <v>70201</v>
      </c>
      <c r="D25" s="397" t="s">
        <v>802</v>
      </c>
      <c r="E25" s="397" t="s">
        <v>795</v>
      </c>
      <c r="F25" s="397" t="s">
        <v>798</v>
      </c>
      <c r="G25" s="397">
        <v>0.46</v>
      </c>
      <c r="H25" s="397">
        <v>103.73</v>
      </c>
      <c r="I25" s="397">
        <v>11.3</v>
      </c>
      <c r="J25" s="397">
        <v>3.04</v>
      </c>
      <c r="K25" s="397">
        <v>420.75</v>
      </c>
      <c r="L25" s="397">
        <v>73</v>
      </c>
      <c r="M25" s="397">
        <v>1.24</v>
      </c>
      <c r="N25" s="397">
        <v>20.87</v>
      </c>
      <c r="O25" s="397">
        <v>0.75</v>
      </c>
      <c r="P25" s="397">
        <v>0.12</v>
      </c>
    </row>
    <row r="26" spans="1:16" ht="21" hidden="1" customHeight="1">
      <c r="A26" s="397">
        <v>2018</v>
      </c>
      <c r="B26" s="397" t="s">
        <v>793</v>
      </c>
      <c r="C26" s="397">
        <v>70201</v>
      </c>
      <c r="D26" s="397" t="s">
        <v>802</v>
      </c>
      <c r="E26" s="397" t="s">
        <v>795</v>
      </c>
      <c r="F26" s="397" t="s">
        <v>776</v>
      </c>
      <c r="G26" s="397">
        <v>0</v>
      </c>
      <c r="H26" s="397">
        <v>213.5</v>
      </c>
      <c r="I26" s="397">
        <v>46.59</v>
      </c>
      <c r="J26" s="397">
        <v>2.13</v>
      </c>
      <c r="K26" s="397">
        <v>583.29999999999995</v>
      </c>
      <c r="L26" s="397">
        <v>63.1</v>
      </c>
      <c r="M26" s="397">
        <v>0.44</v>
      </c>
      <c r="N26" s="397">
        <v>0</v>
      </c>
      <c r="O26" s="397">
        <v>0.63</v>
      </c>
      <c r="P26" s="397">
        <v>0.09</v>
      </c>
    </row>
    <row r="27" spans="1:16" ht="21" hidden="1" customHeight="1">
      <c r="A27" s="397">
        <v>2018</v>
      </c>
      <c r="B27" s="397" t="s">
        <v>793</v>
      </c>
      <c r="C27" s="397">
        <v>70202</v>
      </c>
      <c r="D27" s="397" t="s">
        <v>802</v>
      </c>
      <c r="E27" s="397" t="s">
        <v>799</v>
      </c>
      <c r="F27" s="397" t="s">
        <v>800</v>
      </c>
      <c r="G27" s="397">
        <v>0</v>
      </c>
      <c r="H27" s="397">
        <v>98.76</v>
      </c>
      <c r="I27" s="397">
        <v>18.71</v>
      </c>
      <c r="J27" s="397">
        <v>3.21</v>
      </c>
      <c r="K27" s="397">
        <v>347.62</v>
      </c>
      <c r="L27" s="397">
        <v>0</v>
      </c>
      <c r="M27" s="397">
        <v>1.75</v>
      </c>
      <c r="N27" s="397">
        <v>16.25</v>
      </c>
      <c r="O27" s="397">
        <v>0.6</v>
      </c>
      <c r="P27" s="397">
        <v>0.1</v>
      </c>
    </row>
    <row r="28" spans="1:16" ht="21" hidden="1" customHeight="1">
      <c r="A28" s="397">
        <v>2018</v>
      </c>
      <c r="B28" s="397" t="s">
        <v>793</v>
      </c>
      <c r="C28" s="397">
        <v>70202</v>
      </c>
      <c r="D28" s="397" t="s">
        <v>802</v>
      </c>
      <c r="E28" s="397" t="s">
        <v>799</v>
      </c>
      <c r="F28" s="397" t="s">
        <v>796</v>
      </c>
      <c r="G28" s="397">
        <v>0</v>
      </c>
      <c r="H28" s="397">
        <v>361.12</v>
      </c>
      <c r="I28" s="397">
        <v>6.58</v>
      </c>
      <c r="J28" s="397">
        <v>0.08</v>
      </c>
      <c r="K28" s="397">
        <v>32.24</v>
      </c>
      <c r="L28" s="397">
        <v>4.2</v>
      </c>
      <c r="M28" s="397">
        <v>1.55</v>
      </c>
      <c r="N28" s="397">
        <v>1.1399999999999999</v>
      </c>
      <c r="O28" s="397">
        <v>5.32</v>
      </c>
      <c r="P28" s="397">
        <v>4.1399999999999997</v>
      </c>
    </row>
    <row r="29" spans="1:16" ht="21" hidden="1" customHeight="1">
      <c r="A29" s="397">
        <v>2018</v>
      </c>
      <c r="B29" s="397" t="s">
        <v>793</v>
      </c>
      <c r="C29" s="397">
        <v>70202</v>
      </c>
      <c r="D29" s="397" t="s">
        <v>802</v>
      </c>
      <c r="E29" s="397" t="s">
        <v>799</v>
      </c>
      <c r="F29" s="397" t="s">
        <v>797</v>
      </c>
      <c r="G29" s="397">
        <v>0</v>
      </c>
      <c r="H29" s="397">
        <v>16.32</v>
      </c>
      <c r="I29" s="397">
        <v>22.93</v>
      </c>
      <c r="J29" s="397">
        <v>11.97</v>
      </c>
      <c r="K29" s="397">
        <v>172.25</v>
      </c>
      <c r="L29" s="397">
        <v>56.8</v>
      </c>
      <c r="M29" s="397">
        <v>0.08</v>
      </c>
      <c r="N29" s="397">
        <v>3.62</v>
      </c>
      <c r="O29" s="397">
        <v>0.54</v>
      </c>
      <c r="P29" s="397">
        <v>0.08</v>
      </c>
    </row>
    <row r="30" spans="1:16" ht="21" hidden="1" customHeight="1">
      <c r="A30" s="397">
        <v>2018</v>
      </c>
      <c r="B30" s="397" t="s">
        <v>793</v>
      </c>
      <c r="C30" s="397">
        <v>70202</v>
      </c>
      <c r="D30" s="397" t="s">
        <v>802</v>
      </c>
      <c r="E30" s="397" t="s">
        <v>799</v>
      </c>
      <c r="F30" s="397" t="s">
        <v>282</v>
      </c>
      <c r="G30" s="397">
        <v>0.47</v>
      </c>
      <c r="H30" s="397">
        <v>361.12</v>
      </c>
      <c r="I30" s="397">
        <v>6.58</v>
      </c>
      <c r="J30" s="397">
        <v>0.08</v>
      </c>
      <c r="K30" s="397">
        <v>32.24</v>
      </c>
      <c r="L30" s="397">
        <v>74</v>
      </c>
      <c r="M30" s="397">
        <v>1.55</v>
      </c>
      <c r="N30" s="397">
        <v>1.1399999999999999</v>
      </c>
      <c r="O30" s="397">
        <v>5.32</v>
      </c>
      <c r="P30" s="397">
        <v>4.1399999999999997</v>
      </c>
    </row>
    <row r="31" spans="1:16" ht="21" hidden="1" customHeight="1">
      <c r="A31" s="397">
        <v>2018</v>
      </c>
      <c r="B31" s="397" t="s">
        <v>793</v>
      </c>
      <c r="C31" s="397">
        <v>70202</v>
      </c>
      <c r="D31" s="397" t="s">
        <v>802</v>
      </c>
      <c r="E31" s="397" t="s">
        <v>799</v>
      </c>
      <c r="F31" s="397" t="s">
        <v>798</v>
      </c>
      <c r="G31" s="397">
        <v>0.46</v>
      </c>
      <c r="H31" s="397">
        <v>98.76</v>
      </c>
      <c r="I31" s="397">
        <v>18.71</v>
      </c>
      <c r="J31" s="397">
        <v>3.21</v>
      </c>
      <c r="K31" s="397">
        <v>347.62</v>
      </c>
      <c r="L31" s="397">
        <v>73</v>
      </c>
      <c r="M31" s="397">
        <v>1.75</v>
      </c>
      <c r="N31" s="397">
        <v>16.25</v>
      </c>
      <c r="O31" s="397">
        <v>0.6</v>
      </c>
      <c r="P31" s="397">
        <v>0.1</v>
      </c>
    </row>
    <row r="32" spans="1:16" ht="21" hidden="1" customHeight="1">
      <c r="A32" s="397">
        <v>2018</v>
      </c>
      <c r="B32" s="397" t="s">
        <v>793</v>
      </c>
      <c r="C32" s="397">
        <v>70202</v>
      </c>
      <c r="D32" s="397" t="s">
        <v>802</v>
      </c>
      <c r="E32" s="397" t="s">
        <v>799</v>
      </c>
      <c r="F32" s="397" t="s">
        <v>776</v>
      </c>
      <c r="G32" s="397">
        <v>0</v>
      </c>
      <c r="H32" s="397">
        <v>218.41</v>
      </c>
      <c r="I32" s="397">
        <v>57.76</v>
      </c>
      <c r="J32" s="397">
        <v>2.59</v>
      </c>
      <c r="K32" s="397">
        <v>382.18</v>
      </c>
      <c r="L32" s="397">
        <v>63.1</v>
      </c>
      <c r="M32" s="397">
        <v>0.88</v>
      </c>
      <c r="N32" s="397">
        <v>0</v>
      </c>
      <c r="O32" s="397">
        <v>0.55000000000000004</v>
      </c>
      <c r="P32" s="397">
        <v>0.08</v>
      </c>
    </row>
    <row r="33" spans="1:16" ht="21" hidden="1" customHeight="1">
      <c r="A33" s="397">
        <v>2018</v>
      </c>
      <c r="B33" s="397" t="s">
        <v>793</v>
      </c>
      <c r="C33" s="397">
        <v>70203</v>
      </c>
      <c r="D33" s="397" t="s">
        <v>802</v>
      </c>
      <c r="E33" s="397" t="s">
        <v>801</v>
      </c>
      <c r="F33" s="397" t="s">
        <v>800</v>
      </c>
      <c r="G33" s="397">
        <v>0</v>
      </c>
      <c r="H33" s="397">
        <v>106.51</v>
      </c>
      <c r="I33" s="397">
        <v>169.26</v>
      </c>
      <c r="J33" s="397">
        <v>7.86</v>
      </c>
      <c r="K33" s="397">
        <v>3250.4</v>
      </c>
      <c r="L33" s="397">
        <v>0</v>
      </c>
      <c r="M33" s="397">
        <v>3.56</v>
      </c>
      <c r="N33" s="397">
        <v>3.52</v>
      </c>
      <c r="O33" s="397">
        <v>0.37</v>
      </c>
      <c r="P33" s="397">
        <v>0.06</v>
      </c>
    </row>
    <row r="34" spans="1:16" ht="21" hidden="1" customHeight="1">
      <c r="A34" s="397">
        <v>2018</v>
      </c>
      <c r="B34" s="397" t="s">
        <v>793</v>
      </c>
      <c r="C34" s="397">
        <v>70203</v>
      </c>
      <c r="D34" s="397" t="s">
        <v>802</v>
      </c>
      <c r="E34" s="397" t="s">
        <v>801</v>
      </c>
      <c r="F34" s="397" t="s">
        <v>796</v>
      </c>
      <c r="G34" s="397">
        <v>0</v>
      </c>
      <c r="H34" s="397">
        <v>305.27999999999997</v>
      </c>
      <c r="I34" s="397">
        <v>13.27</v>
      </c>
      <c r="J34" s="397">
        <v>0.27</v>
      </c>
      <c r="K34" s="397">
        <v>43.71</v>
      </c>
      <c r="L34" s="397">
        <v>4.2</v>
      </c>
      <c r="M34" s="397">
        <v>3.41</v>
      </c>
      <c r="N34" s="397">
        <v>0.76</v>
      </c>
      <c r="O34" s="397">
        <v>8.8800000000000008</v>
      </c>
      <c r="P34" s="397">
        <v>6.89</v>
      </c>
    </row>
    <row r="35" spans="1:16" ht="21" hidden="1" customHeight="1">
      <c r="A35" s="397">
        <v>2018</v>
      </c>
      <c r="B35" s="397" t="s">
        <v>793</v>
      </c>
      <c r="C35" s="397">
        <v>70203</v>
      </c>
      <c r="D35" s="397" t="s">
        <v>802</v>
      </c>
      <c r="E35" s="397" t="s">
        <v>801</v>
      </c>
      <c r="F35" s="397" t="s">
        <v>797</v>
      </c>
      <c r="G35" s="397">
        <v>0</v>
      </c>
      <c r="H35" s="397">
        <v>20.48</v>
      </c>
      <c r="I35" s="397">
        <v>37.6</v>
      </c>
      <c r="J35" s="397">
        <v>13.9</v>
      </c>
      <c r="K35" s="397">
        <v>218.62</v>
      </c>
      <c r="L35" s="397">
        <v>56.8</v>
      </c>
      <c r="M35" s="397">
        <v>0.53</v>
      </c>
      <c r="N35" s="397">
        <v>1.66</v>
      </c>
      <c r="O35" s="397">
        <v>0.47</v>
      </c>
      <c r="P35" s="397">
        <v>7.0000000000000007E-2</v>
      </c>
    </row>
    <row r="36" spans="1:16" ht="21" hidden="1" customHeight="1">
      <c r="A36" s="397">
        <v>2018</v>
      </c>
      <c r="B36" s="397" t="s">
        <v>793</v>
      </c>
      <c r="C36" s="397">
        <v>70203</v>
      </c>
      <c r="D36" s="397" t="s">
        <v>802</v>
      </c>
      <c r="E36" s="397" t="s">
        <v>801</v>
      </c>
      <c r="F36" s="397" t="s">
        <v>282</v>
      </c>
      <c r="G36" s="397">
        <v>0.47</v>
      </c>
      <c r="H36" s="397">
        <v>305.27999999999997</v>
      </c>
      <c r="I36" s="397">
        <v>13.27</v>
      </c>
      <c r="J36" s="397">
        <v>0.27</v>
      </c>
      <c r="K36" s="397">
        <v>43.71</v>
      </c>
      <c r="L36" s="397">
        <v>74</v>
      </c>
      <c r="M36" s="397">
        <v>3.41</v>
      </c>
      <c r="N36" s="397">
        <v>0.76</v>
      </c>
      <c r="O36" s="397">
        <v>8.8800000000000008</v>
      </c>
      <c r="P36" s="397">
        <v>6.89</v>
      </c>
    </row>
    <row r="37" spans="1:16" ht="21" hidden="1" customHeight="1">
      <c r="A37" s="397">
        <v>2018</v>
      </c>
      <c r="B37" s="397" t="s">
        <v>793</v>
      </c>
      <c r="C37" s="397">
        <v>70203</v>
      </c>
      <c r="D37" s="397" t="s">
        <v>802</v>
      </c>
      <c r="E37" s="397" t="s">
        <v>801</v>
      </c>
      <c r="F37" s="397" t="s">
        <v>798</v>
      </c>
      <c r="G37" s="397">
        <v>0.46</v>
      </c>
      <c r="H37" s="397">
        <v>106.51</v>
      </c>
      <c r="I37" s="397">
        <v>169.26</v>
      </c>
      <c r="J37" s="397">
        <v>7.86</v>
      </c>
      <c r="K37" s="397">
        <v>3250.4</v>
      </c>
      <c r="L37" s="397">
        <v>73</v>
      </c>
      <c r="M37" s="397">
        <v>3.56</v>
      </c>
      <c r="N37" s="397">
        <v>3.52</v>
      </c>
      <c r="O37" s="397">
        <v>0.37</v>
      </c>
      <c r="P37" s="397">
        <v>0.06</v>
      </c>
    </row>
    <row r="38" spans="1:16" ht="21" hidden="1" customHeight="1">
      <c r="A38" s="397">
        <v>2018</v>
      </c>
      <c r="B38" s="397" t="s">
        <v>793</v>
      </c>
      <c r="C38" s="397">
        <v>70203</v>
      </c>
      <c r="D38" s="397" t="s">
        <v>802</v>
      </c>
      <c r="E38" s="397" t="s">
        <v>801</v>
      </c>
      <c r="F38" s="397" t="s">
        <v>776</v>
      </c>
      <c r="G38" s="397">
        <v>0</v>
      </c>
      <c r="H38" s="397">
        <v>113.37</v>
      </c>
      <c r="I38" s="397">
        <v>103.48</v>
      </c>
      <c r="J38" s="397">
        <v>3.39</v>
      </c>
      <c r="K38" s="397">
        <v>596.54999999999995</v>
      </c>
      <c r="L38" s="397">
        <v>63.1</v>
      </c>
      <c r="M38" s="397">
        <v>1.88</v>
      </c>
      <c r="N38" s="397">
        <v>0</v>
      </c>
      <c r="O38" s="397">
        <v>0.55000000000000004</v>
      </c>
      <c r="P38" s="397">
        <v>0.08</v>
      </c>
    </row>
    <row r="39" spans="1:16" ht="21" hidden="1" customHeight="1">
      <c r="A39" s="397">
        <v>2018</v>
      </c>
      <c r="B39" s="397" t="s">
        <v>793</v>
      </c>
      <c r="C39" s="397">
        <v>70301</v>
      </c>
      <c r="D39" s="397" t="s">
        <v>803</v>
      </c>
      <c r="E39" s="397" t="s">
        <v>795</v>
      </c>
      <c r="F39" s="397" t="s">
        <v>800</v>
      </c>
      <c r="G39" s="397">
        <v>0</v>
      </c>
      <c r="H39" s="397">
        <v>723.82</v>
      </c>
      <c r="I39" s="397">
        <v>290.86</v>
      </c>
      <c r="J39" s="397">
        <v>10.88</v>
      </c>
      <c r="K39" s="397">
        <v>434.67</v>
      </c>
      <c r="L39" s="397">
        <v>0</v>
      </c>
      <c r="M39" s="397">
        <v>0.93</v>
      </c>
      <c r="N39" s="397">
        <v>0.31</v>
      </c>
      <c r="O39" s="397">
        <v>0</v>
      </c>
      <c r="P39" s="397">
        <v>0</v>
      </c>
    </row>
    <row r="40" spans="1:16" ht="21" hidden="1" customHeight="1">
      <c r="A40" s="397">
        <v>2018</v>
      </c>
      <c r="B40" s="397" t="s">
        <v>793</v>
      </c>
      <c r="C40" s="397">
        <v>70301</v>
      </c>
      <c r="D40" s="397" t="s">
        <v>803</v>
      </c>
      <c r="E40" s="397" t="s">
        <v>795</v>
      </c>
      <c r="F40" s="397" t="s">
        <v>796</v>
      </c>
      <c r="G40" s="397">
        <v>0</v>
      </c>
      <c r="H40" s="397">
        <v>98.53</v>
      </c>
      <c r="I40" s="397">
        <v>3.03</v>
      </c>
      <c r="J40" s="397">
        <v>0.7</v>
      </c>
      <c r="K40" s="397">
        <v>50.46</v>
      </c>
      <c r="L40" s="397">
        <v>4.2</v>
      </c>
      <c r="M40" s="397">
        <v>4.47</v>
      </c>
      <c r="N40" s="397">
        <v>0.9</v>
      </c>
      <c r="O40" s="397">
        <v>1.89</v>
      </c>
      <c r="P40" s="397">
        <v>1.22</v>
      </c>
    </row>
    <row r="41" spans="1:16" ht="21" hidden="1" customHeight="1">
      <c r="A41" s="397">
        <v>2018</v>
      </c>
      <c r="B41" s="397" t="s">
        <v>793</v>
      </c>
      <c r="C41" s="397">
        <v>70301</v>
      </c>
      <c r="D41" s="397" t="s">
        <v>803</v>
      </c>
      <c r="E41" s="397" t="s">
        <v>795</v>
      </c>
      <c r="F41" s="397" t="s">
        <v>797</v>
      </c>
      <c r="G41" s="397">
        <v>0</v>
      </c>
      <c r="H41" s="397">
        <v>29.79</v>
      </c>
      <c r="I41" s="397">
        <v>7.53</v>
      </c>
      <c r="J41" s="397">
        <v>37.950000000000003</v>
      </c>
      <c r="K41" s="397">
        <v>192.28</v>
      </c>
      <c r="L41" s="397">
        <v>56.8</v>
      </c>
      <c r="M41" s="397">
        <v>3.95</v>
      </c>
      <c r="N41" s="397">
        <v>0.75</v>
      </c>
      <c r="O41" s="397">
        <v>0.49</v>
      </c>
      <c r="P41" s="397">
        <v>0.19</v>
      </c>
    </row>
    <row r="42" spans="1:16" ht="21" hidden="1" customHeight="1">
      <c r="A42" s="397">
        <v>2018</v>
      </c>
      <c r="B42" s="397" t="s">
        <v>793</v>
      </c>
      <c r="C42" s="397">
        <v>70301</v>
      </c>
      <c r="D42" s="397" t="s">
        <v>803</v>
      </c>
      <c r="E42" s="397" t="s">
        <v>795</v>
      </c>
      <c r="F42" s="397" t="s">
        <v>282</v>
      </c>
      <c r="G42" s="397">
        <v>0.47</v>
      </c>
      <c r="H42" s="397">
        <v>98.53</v>
      </c>
      <c r="I42" s="397">
        <v>3.03</v>
      </c>
      <c r="J42" s="397">
        <v>0.7</v>
      </c>
      <c r="K42" s="397">
        <v>50.46</v>
      </c>
      <c r="L42" s="397">
        <v>74</v>
      </c>
      <c r="M42" s="397">
        <v>4.47</v>
      </c>
      <c r="N42" s="397">
        <v>0.9</v>
      </c>
      <c r="O42" s="397">
        <v>1.89</v>
      </c>
      <c r="P42" s="397">
        <v>1.22</v>
      </c>
    </row>
    <row r="43" spans="1:16" ht="21" hidden="1" customHeight="1">
      <c r="A43" s="397">
        <v>2018</v>
      </c>
      <c r="B43" s="397" t="s">
        <v>793</v>
      </c>
      <c r="C43" s="397">
        <v>70301</v>
      </c>
      <c r="D43" s="397" t="s">
        <v>803</v>
      </c>
      <c r="E43" s="397" t="s">
        <v>795</v>
      </c>
      <c r="F43" s="397" t="s">
        <v>798</v>
      </c>
      <c r="G43" s="397">
        <v>0.46</v>
      </c>
      <c r="H43" s="397">
        <v>723.82</v>
      </c>
      <c r="I43" s="397">
        <v>290.86</v>
      </c>
      <c r="J43" s="397">
        <v>10.88</v>
      </c>
      <c r="K43" s="397">
        <v>434.67</v>
      </c>
      <c r="L43" s="397">
        <v>73</v>
      </c>
      <c r="M43" s="397">
        <v>0.93</v>
      </c>
      <c r="N43" s="397">
        <v>0.31</v>
      </c>
      <c r="O43" s="397">
        <v>0</v>
      </c>
      <c r="P43" s="397">
        <v>0</v>
      </c>
    </row>
    <row r="44" spans="1:16" ht="21" hidden="1" customHeight="1">
      <c r="A44" s="397">
        <v>2018</v>
      </c>
      <c r="B44" s="397" t="s">
        <v>793</v>
      </c>
      <c r="C44" s="397">
        <v>70302</v>
      </c>
      <c r="D44" s="397" t="s">
        <v>803</v>
      </c>
      <c r="E44" s="397" t="s">
        <v>799</v>
      </c>
      <c r="F44" s="397" t="s">
        <v>800</v>
      </c>
      <c r="G44" s="397">
        <v>0</v>
      </c>
      <c r="H44" s="397">
        <v>674.63</v>
      </c>
      <c r="I44" s="397">
        <v>406.59</v>
      </c>
      <c r="J44" s="397">
        <v>17.36</v>
      </c>
      <c r="K44" s="397">
        <v>496.22</v>
      </c>
      <c r="L44" s="397">
        <v>0</v>
      </c>
      <c r="M44" s="397">
        <v>0.95</v>
      </c>
      <c r="N44" s="397">
        <v>0.32</v>
      </c>
      <c r="O44" s="397">
        <v>0</v>
      </c>
      <c r="P44" s="397">
        <v>0</v>
      </c>
    </row>
    <row r="45" spans="1:16" ht="21" hidden="1" customHeight="1">
      <c r="A45" s="397">
        <v>2018</v>
      </c>
      <c r="B45" s="397" t="s">
        <v>793</v>
      </c>
      <c r="C45" s="397">
        <v>70302</v>
      </c>
      <c r="D45" s="397" t="s">
        <v>803</v>
      </c>
      <c r="E45" s="397" t="s">
        <v>799</v>
      </c>
      <c r="F45" s="397" t="s">
        <v>796</v>
      </c>
      <c r="G45" s="397">
        <v>0</v>
      </c>
      <c r="H45" s="397">
        <v>157.46</v>
      </c>
      <c r="I45" s="397">
        <v>4.12</v>
      </c>
      <c r="J45" s="397">
        <v>0.92</v>
      </c>
      <c r="K45" s="397">
        <v>61.2</v>
      </c>
      <c r="L45" s="397">
        <v>4.2</v>
      </c>
      <c r="M45" s="397">
        <v>4.75</v>
      </c>
      <c r="N45" s="397">
        <v>0.81</v>
      </c>
      <c r="O45" s="397">
        <v>2.4</v>
      </c>
      <c r="P45" s="397">
        <v>1.57</v>
      </c>
    </row>
    <row r="46" spans="1:16" ht="21" hidden="1" customHeight="1">
      <c r="A46" s="397">
        <v>2018</v>
      </c>
      <c r="B46" s="397" t="s">
        <v>793</v>
      </c>
      <c r="C46" s="397">
        <v>70302</v>
      </c>
      <c r="D46" s="397" t="s">
        <v>803</v>
      </c>
      <c r="E46" s="397" t="s">
        <v>799</v>
      </c>
      <c r="F46" s="397" t="s">
        <v>797</v>
      </c>
      <c r="G46" s="397">
        <v>0</v>
      </c>
      <c r="H46" s="397">
        <v>43.01</v>
      </c>
      <c r="I46" s="397">
        <v>5.61</v>
      </c>
      <c r="J46" s="397">
        <v>28.25</v>
      </c>
      <c r="K46" s="397">
        <v>143.16</v>
      </c>
      <c r="L46" s="397">
        <v>56.8</v>
      </c>
      <c r="M46" s="397">
        <v>3.43</v>
      </c>
      <c r="N46" s="397">
        <v>0.36</v>
      </c>
      <c r="O46" s="397">
        <v>0.55000000000000004</v>
      </c>
      <c r="P46" s="397">
        <v>0.2</v>
      </c>
    </row>
    <row r="47" spans="1:16" ht="21" hidden="1" customHeight="1">
      <c r="A47" s="397">
        <v>2018</v>
      </c>
      <c r="B47" s="397" t="s">
        <v>793</v>
      </c>
      <c r="C47" s="397">
        <v>70302</v>
      </c>
      <c r="D47" s="397" t="s">
        <v>803</v>
      </c>
      <c r="E47" s="397" t="s">
        <v>799</v>
      </c>
      <c r="F47" s="397" t="s">
        <v>282</v>
      </c>
      <c r="G47" s="397">
        <v>0.47</v>
      </c>
      <c r="H47" s="397">
        <v>157.46</v>
      </c>
      <c r="I47" s="397">
        <v>4.12</v>
      </c>
      <c r="J47" s="397">
        <v>0.92</v>
      </c>
      <c r="K47" s="397">
        <v>61.2</v>
      </c>
      <c r="L47" s="397">
        <v>74</v>
      </c>
      <c r="M47" s="397">
        <v>4.75</v>
      </c>
      <c r="N47" s="397">
        <v>0.81</v>
      </c>
      <c r="O47" s="397">
        <v>2.4</v>
      </c>
      <c r="P47" s="397">
        <v>1.57</v>
      </c>
    </row>
    <row r="48" spans="1:16" ht="21" hidden="1" customHeight="1">
      <c r="A48" s="397">
        <v>2018</v>
      </c>
      <c r="B48" s="397" t="s">
        <v>793</v>
      </c>
      <c r="C48" s="397">
        <v>70302</v>
      </c>
      <c r="D48" s="397" t="s">
        <v>803</v>
      </c>
      <c r="E48" s="397" t="s">
        <v>799</v>
      </c>
      <c r="F48" s="397" t="s">
        <v>798</v>
      </c>
      <c r="G48" s="397">
        <v>0.46</v>
      </c>
      <c r="H48" s="397">
        <v>674.63</v>
      </c>
      <c r="I48" s="397">
        <v>406.59</v>
      </c>
      <c r="J48" s="397">
        <v>17.36</v>
      </c>
      <c r="K48" s="397">
        <v>496.22</v>
      </c>
      <c r="L48" s="397">
        <v>73</v>
      </c>
      <c r="M48" s="397">
        <v>0.95</v>
      </c>
      <c r="N48" s="397">
        <v>0.32</v>
      </c>
      <c r="O48" s="397">
        <v>0</v>
      </c>
      <c r="P48" s="397">
        <v>0</v>
      </c>
    </row>
    <row r="49" spans="1:16" ht="21" hidden="1" customHeight="1">
      <c r="A49" s="397">
        <v>2018</v>
      </c>
      <c r="B49" s="397" t="s">
        <v>793</v>
      </c>
      <c r="C49" s="397">
        <v>70303</v>
      </c>
      <c r="D49" s="397" t="s">
        <v>803</v>
      </c>
      <c r="E49" s="397" t="s">
        <v>801</v>
      </c>
      <c r="F49" s="397" t="s">
        <v>800</v>
      </c>
      <c r="G49" s="397">
        <v>0</v>
      </c>
      <c r="H49" s="397">
        <v>614.47</v>
      </c>
      <c r="I49" s="397">
        <v>598.04</v>
      </c>
      <c r="J49" s="397">
        <v>19.53</v>
      </c>
      <c r="K49" s="397">
        <v>601.08000000000004</v>
      </c>
      <c r="L49" s="397">
        <v>0</v>
      </c>
      <c r="M49" s="397">
        <v>0.84</v>
      </c>
      <c r="N49" s="397">
        <v>0.28000000000000003</v>
      </c>
      <c r="O49" s="397">
        <v>0</v>
      </c>
      <c r="P49" s="397">
        <v>0</v>
      </c>
    </row>
    <row r="50" spans="1:16" ht="21" hidden="1" customHeight="1">
      <c r="A50" s="397">
        <v>2018</v>
      </c>
      <c r="B50" s="397" t="s">
        <v>793</v>
      </c>
      <c r="C50" s="397">
        <v>70303</v>
      </c>
      <c r="D50" s="397" t="s">
        <v>803</v>
      </c>
      <c r="E50" s="397" t="s">
        <v>801</v>
      </c>
      <c r="F50" s="397" t="s">
        <v>796</v>
      </c>
      <c r="G50" s="397">
        <v>0</v>
      </c>
      <c r="H50" s="397">
        <v>282.52</v>
      </c>
      <c r="I50" s="397">
        <v>6.56</v>
      </c>
      <c r="J50" s="397">
        <v>1.17</v>
      </c>
      <c r="K50" s="397">
        <v>90.37</v>
      </c>
      <c r="L50" s="397">
        <v>4.2</v>
      </c>
      <c r="M50" s="397">
        <v>2.77</v>
      </c>
      <c r="N50" s="397">
        <v>0.63</v>
      </c>
      <c r="O50" s="397">
        <v>3.4</v>
      </c>
      <c r="P50" s="397">
        <v>2.27</v>
      </c>
    </row>
    <row r="51" spans="1:16" ht="21" hidden="1" customHeight="1">
      <c r="A51" s="397">
        <v>2018</v>
      </c>
      <c r="B51" s="397" t="s">
        <v>793</v>
      </c>
      <c r="C51" s="397">
        <v>70303</v>
      </c>
      <c r="D51" s="397" t="s">
        <v>803</v>
      </c>
      <c r="E51" s="397" t="s">
        <v>801</v>
      </c>
      <c r="F51" s="397" t="s">
        <v>797</v>
      </c>
      <c r="G51" s="397">
        <v>0</v>
      </c>
      <c r="H51" s="397">
        <v>49.41</v>
      </c>
      <c r="I51" s="397">
        <v>4.53</v>
      </c>
      <c r="J51" s="397">
        <v>22.85</v>
      </c>
      <c r="K51" s="397">
        <v>115.8</v>
      </c>
      <c r="L51" s="397">
        <v>56.8</v>
      </c>
      <c r="M51" s="397">
        <v>2.5099999999999998</v>
      </c>
      <c r="N51" s="397">
        <v>0.21</v>
      </c>
      <c r="O51" s="397">
        <v>0.59</v>
      </c>
      <c r="P51" s="397">
        <v>0.21</v>
      </c>
    </row>
    <row r="52" spans="1:16" ht="21" hidden="1" customHeight="1">
      <c r="A52" s="397">
        <v>2018</v>
      </c>
      <c r="B52" s="397" t="s">
        <v>793</v>
      </c>
      <c r="C52" s="397">
        <v>70303</v>
      </c>
      <c r="D52" s="397" t="s">
        <v>803</v>
      </c>
      <c r="E52" s="397" t="s">
        <v>801</v>
      </c>
      <c r="F52" s="397" t="s">
        <v>282</v>
      </c>
      <c r="G52" s="397">
        <v>0.47</v>
      </c>
      <c r="H52" s="397">
        <v>282.52</v>
      </c>
      <c r="I52" s="397">
        <v>6.56</v>
      </c>
      <c r="J52" s="397">
        <v>1.17</v>
      </c>
      <c r="K52" s="397">
        <v>90.37</v>
      </c>
      <c r="L52" s="397">
        <v>74</v>
      </c>
      <c r="M52" s="397">
        <v>2.77</v>
      </c>
      <c r="N52" s="397">
        <v>0.63</v>
      </c>
      <c r="O52" s="397">
        <v>3.4</v>
      </c>
      <c r="P52" s="397">
        <v>2.27</v>
      </c>
    </row>
    <row r="53" spans="1:16" ht="21" hidden="1" customHeight="1">
      <c r="A53" s="397">
        <v>2018</v>
      </c>
      <c r="B53" s="397" t="s">
        <v>793</v>
      </c>
      <c r="C53" s="397">
        <v>70303</v>
      </c>
      <c r="D53" s="397" t="s">
        <v>803</v>
      </c>
      <c r="E53" s="397" t="s">
        <v>801</v>
      </c>
      <c r="F53" s="397" t="s">
        <v>798</v>
      </c>
      <c r="G53" s="397">
        <v>0.46</v>
      </c>
      <c r="H53" s="397">
        <v>614.47</v>
      </c>
      <c r="I53" s="397">
        <v>598.04</v>
      </c>
      <c r="J53" s="397">
        <v>19.53</v>
      </c>
      <c r="K53" s="397">
        <v>601.08000000000004</v>
      </c>
      <c r="L53" s="397">
        <v>73</v>
      </c>
      <c r="M53" s="397">
        <v>0.84</v>
      </c>
      <c r="N53" s="397">
        <v>0.28000000000000003</v>
      </c>
      <c r="O53" s="397">
        <v>0</v>
      </c>
      <c r="P53" s="397">
        <v>0</v>
      </c>
    </row>
    <row r="54" spans="1:16" ht="21" hidden="1" customHeight="1">
      <c r="A54" s="397">
        <v>2018</v>
      </c>
      <c r="B54" s="397" t="s">
        <v>793</v>
      </c>
      <c r="C54" s="397">
        <v>70400</v>
      </c>
      <c r="D54" s="397" t="s">
        <v>804</v>
      </c>
      <c r="E54" s="397" t="s">
        <v>801</v>
      </c>
      <c r="F54" s="397" t="s">
        <v>800</v>
      </c>
      <c r="G54" s="397">
        <v>0</v>
      </c>
      <c r="H54" s="397">
        <v>252.91</v>
      </c>
      <c r="I54" s="397">
        <v>3850.92</v>
      </c>
      <c r="J54" s="397">
        <v>67.81</v>
      </c>
      <c r="K54" s="397">
        <v>6491.22</v>
      </c>
      <c r="L54" s="397">
        <v>0</v>
      </c>
      <c r="M54" s="397">
        <v>1.45</v>
      </c>
      <c r="N54" s="397">
        <v>1.45</v>
      </c>
      <c r="O54" s="397">
        <v>53.67</v>
      </c>
      <c r="P54" s="397">
        <v>7.9</v>
      </c>
    </row>
    <row r="55" spans="1:16" ht="21" hidden="1" customHeight="1">
      <c r="A55" s="397">
        <v>2018</v>
      </c>
      <c r="B55" s="397" t="s">
        <v>793</v>
      </c>
      <c r="C55" s="397">
        <v>70400</v>
      </c>
      <c r="D55" s="397" t="s">
        <v>804</v>
      </c>
      <c r="E55" s="397" t="s">
        <v>801</v>
      </c>
      <c r="F55" s="397" t="s">
        <v>798</v>
      </c>
      <c r="G55" s="397">
        <v>0.46</v>
      </c>
      <c r="H55" s="397">
        <v>252.91</v>
      </c>
      <c r="I55" s="397">
        <v>3850.92</v>
      </c>
      <c r="J55" s="397">
        <v>67.81</v>
      </c>
      <c r="K55" s="397">
        <v>6491.22</v>
      </c>
      <c r="L55" s="397">
        <v>73</v>
      </c>
      <c r="M55" s="397">
        <v>1.45</v>
      </c>
      <c r="N55" s="397">
        <v>1.45</v>
      </c>
      <c r="O55" s="397">
        <v>53.67</v>
      </c>
      <c r="P55" s="397">
        <v>7.9</v>
      </c>
    </row>
    <row r="56" spans="1:16" ht="21" hidden="1" customHeight="1">
      <c r="A56" s="397">
        <v>2018</v>
      </c>
      <c r="B56" s="397" t="s">
        <v>793</v>
      </c>
      <c r="C56" s="397">
        <v>70501</v>
      </c>
      <c r="D56" s="397" t="s">
        <v>805</v>
      </c>
      <c r="E56" s="397" t="s">
        <v>795</v>
      </c>
      <c r="F56" s="397" t="s">
        <v>800</v>
      </c>
      <c r="G56" s="397">
        <v>0</v>
      </c>
      <c r="H56" s="397">
        <v>255.66</v>
      </c>
      <c r="I56" s="397">
        <v>746.87</v>
      </c>
      <c r="J56" s="397">
        <v>98.84</v>
      </c>
      <c r="K56" s="397">
        <v>10714.25</v>
      </c>
      <c r="L56" s="397">
        <v>0</v>
      </c>
      <c r="M56" s="397">
        <v>1.5</v>
      </c>
      <c r="N56" s="397">
        <v>1.5</v>
      </c>
      <c r="O56" s="397">
        <v>14.82</v>
      </c>
      <c r="P56" s="397">
        <v>2.58</v>
      </c>
    </row>
    <row r="57" spans="1:16" ht="21" hidden="1" customHeight="1">
      <c r="A57" s="397">
        <v>2018</v>
      </c>
      <c r="B57" s="397" t="s">
        <v>793</v>
      </c>
      <c r="C57" s="397">
        <v>70501</v>
      </c>
      <c r="D57" s="397" t="s">
        <v>805</v>
      </c>
      <c r="E57" s="397" t="s">
        <v>795</v>
      </c>
      <c r="F57" s="397" t="s">
        <v>798</v>
      </c>
      <c r="G57" s="397">
        <v>0.46</v>
      </c>
      <c r="H57" s="397">
        <v>255.66</v>
      </c>
      <c r="I57" s="397">
        <v>746.87</v>
      </c>
      <c r="J57" s="397">
        <v>98.84</v>
      </c>
      <c r="K57" s="397">
        <v>10714.25</v>
      </c>
      <c r="L57" s="397">
        <v>73</v>
      </c>
      <c r="M57" s="397">
        <v>1.5</v>
      </c>
      <c r="N57" s="397">
        <v>1.5</v>
      </c>
      <c r="O57" s="397">
        <v>14.82</v>
      </c>
      <c r="P57" s="397">
        <v>2.58</v>
      </c>
    </row>
    <row r="58" spans="1:16" ht="21" hidden="1" customHeight="1">
      <c r="A58" s="397">
        <v>2018</v>
      </c>
      <c r="B58" s="397" t="s">
        <v>793</v>
      </c>
      <c r="C58" s="397">
        <v>70502</v>
      </c>
      <c r="D58" s="397" t="s">
        <v>805</v>
      </c>
      <c r="E58" s="397" t="s">
        <v>799</v>
      </c>
      <c r="F58" s="397" t="s">
        <v>800</v>
      </c>
      <c r="G58" s="397">
        <v>0</v>
      </c>
      <c r="H58" s="397">
        <v>182.82</v>
      </c>
      <c r="I58" s="397">
        <v>837.84</v>
      </c>
      <c r="J58" s="397">
        <v>118.72</v>
      </c>
      <c r="K58" s="397">
        <v>9804.51</v>
      </c>
      <c r="L58" s="397">
        <v>0</v>
      </c>
      <c r="M58" s="397">
        <v>1.82</v>
      </c>
      <c r="N58" s="397">
        <v>1.82</v>
      </c>
      <c r="O58" s="397">
        <v>17.899999999999999</v>
      </c>
      <c r="P58" s="397">
        <v>3.12</v>
      </c>
    </row>
    <row r="59" spans="1:16" ht="21" hidden="1" customHeight="1">
      <c r="A59" s="397">
        <v>2018</v>
      </c>
      <c r="B59" s="397" t="s">
        <v>793</v>
      </c>
      <c r="C59" s="397">
        <v>70502</v>
      </c>
      <c r="D59" s="397" t="s">
        <v>805</v>
      </c>
      <c r="E59" s="397" t="s">
        <v>799</v>
      </c>
      <c r="F59" s="397" t="s">
        <v>798</v>
      </c>
      <c r="G59" s="397">
        <v>0.46</v>
      </c>
      <c r="H59" s="397">
        <v>182.82</v>
      </c>
      <c r="I59" s="397">
        <v>837.84</v>
      </c>
      <c r="J59" s="397">
        <v>118.72</v>
      </c>
      <c r="K59" s="397">
        <v>9804.51</v>
      </c>
      <c r="L59" s="397">
        <v>73</v>
      </c>
      <c r="M59" s="397">
        <v>1.82</v>
      </c>
      <c r="N59" s="397">
        <v>1.82</v>
      </c>
      <c r="O59" s="397">
        <v>17.899999999999999</v>
      </c>
      <c r="P59" s="397">
        <v>3.12</v>
      </c>
    </row>
    <row r="60" spans="1:16" ht="21" hidden="1" customHeight="1">
      <c r="A60" s="397">
        <v>2018</v>
      </c>
      <c r="B60" s="397" t="s">
        <v>793</v>
      </c>
      <c r="C60" s="397">
        <v>70503</v>
      </c>
      <c r="D60" s="397" t="s">
        <v>805</v>
      </c>
      <c r="E60" s="397" t="s">
        <v>801</v>
      </c>
      <c r="F60" s="397" t="s">
        <v>800</v>
      </c>
      <c r="G60" s="397">
        <v>0</v>
      </c>
      <c r="H60" s="397">
        <v>121.34</v>
      </c>
      <c r="I60" s="397">
        <v>1170.28</v>
      </c>
      <c r="J60" s="397">
        <v>127.23</v>
      </c>
      <c r="K60" s="397">
        <v>9482.5300000000007</v>
      </c>
      <c r="L60" s="397">
        <v>0</v>
      </c>
      <c r="M60" s="397">
        <v>1.74</v>
      </c>
      <c r="N60" s="397">
        <v>1.74</v>
      </c>
      <c r="O60" s="397">
        <v>17.170000000000002</v>
      </c>
      <c r="P60" s="397">
        <v>2.99</v>
      </c>
    </row>
    <row r="61" spans="1:16" ht="21" hidden="1" customHeight="1">
      <c r="A61" s="397">
        <v>2018</v>
      </c>
      <c r="B61" s="397" t="s">
        <v>793</v>
      </c>
      <c r="C61" s="397">
        <v>70503</v>
      </c>
      <c r="D61" s="397" t="s">
        <v>805</v>
      </c>
      <c r="E61" s="397" t="s">
        <v>801</v>
      </c>
      <c r="F61" s="397" t="s">
        <v>798</v>
      </c>
      <c r="G61" s="397">
        <v>0.46</v>
      </c>
      <c r="H61" s="397">
        <v>121.34</v>
      </c>
      <c r="I61" s="397">
        <v>1170.28</v>
      </c>
      <c r="J61" s="397">
        <v>127.23</v>
      </c>
      <c r="K61" s="397">
        <v>9482.5300000000007</v>
      </c>
      <c r="L61" s="397">
        <v>73</v>
      </c>
      <c r="M61" s="397">
        <v>1.74</v>
      </c>
      <c r="N61" s="397">
        <v>1.74</v>
      </c>
      <c r="O61" s="397">
        <v>17.170000000000002</v>
      </c>
      <c r="P61" s="397">
        <v>2.99</v>
      </c>
    </row>
    <row r="62" spans="1:16" ht="21" customHeight="1">
      <c r="A62" s="397">
        <v>2018</v>
      </c>
      <c r="B62" s="397" t="s">
        <v>793</v>
      </c>
      <c r="C62" s="397">
        <v>80100</v>
      </c>
      <c r="D62" s="397" t="s">
        <v>806</v>
      </c>
      <c r="E62" s="398"/>
      <c r="F62" s="397" t="s">
        <v>807</v>
      </c>
      <c r="G62" s="398"/>
      <c r="H62" s="398"/>
      <c r="I62" s="398"/>
      <c r="J62" s="398"/>
      <c r="K62" s="398"/>
      <c r="L62" s="398"/>
      <c r="M62" s="398"/>
      <c r="N62" s="398"/>
      <c r="O62" s="398"/>
      <c r="P62" s="398"/>
    </row>
    <row r="63" spans="1:16" ht="21" customHeight="1">
      <c r="A63" s="397">
        <v>2018</v>
      </c>
      <c r="B63" s="397" t="s">
        <v>793</v>
      </c>
      <c r="C63" s="397">
        <v>80100</v>
      </c>
      <c r="D63" s="397" t="s">
        <v>806</v>
      </c>
      <c r="E63" s="398"/>
      <c r="F63" s="397" t="s">
        <v>282</v>
      </c>
      <c r="G63" s="397">
        <v>0.44</v>
      </c>
      <c r="H63" s="397">
        <v>225.56</v>
      </c>
      <c r="I63" s="397">
        <v>4.07</v>
      </c>
      <c r="J63" s="397">
        <v>0.42</v>
      </c>
      <c r="K63" s="397">
        <v>41.9</v>
      </c>
      <c r="L63" s="397">
        <v>74</v>
      </c>
      <c r="M63" s="397">
        <v>3.38</v>
      </c>
      <c r="N63" s="397">
        <v>1.1599999999999999</v>
      </c>
      <c r="O63" s="397">
        <v>4.09</v>
      </c>
      <c r="P63" s="397">
        <v>2.96</v>
      </c>
    </row>
    <row r="64" spans="1:16" ht="21" customHeight="1">
      <c r="A64" s="397">
        <v>2018</v>
      </c>
      <c r="B64" s="397" t="s">
        <v>793</v>
      </c>
      <c r="C64" s="397">
        <v>80100</v>
      </c>
      <c r="D64" s="397" t="s">
        <v>806</v>
      </c>
      <c r="E64" s="398"/>
      <c r="F64" s="397" t="s">
        <v>798</v>
      </c>
      <c r="G64" s="397">
        <v>0.44</v>
      </c>
      <c r="H64" s="397">
        <v>64.33</v>
      </c>
      <c r="I64" s="397">
        <v>104.37</v>
      </c>
      <c r="J64" s="397">
        <v>5.52</v>
      </c>
      <c r="K64" s="397">
        <v>1000.75</v>
      </c>
      <c r="L64" s="397">
        <v>73</v>
      </c>
      <c r="M64" s="397">
        <v>0.72</v>
      </c>
      <c r="N64" s="397">
        <v>13.29</v>
      </c>
      <c r="O64" s="397">
        <v>0.89</v>
      </c>
      <c r="P64" s="397">
        <v>0.14000000000000001</v>
      </c>
    </row>
    <row r="65" spans="1:16" ht="21" customHeight="1">
      <c r="A65" s="397">
        <v>2018</v>
      </c>
      <c r="B65" s="397" t="s">
        <v>793</v>
      </c>
      <c r="C65" s="397">
        <v>80100</v>
      </c>
      <c r="D65" s="397" t="s">
        <v>806</v>
      </c>
      <c r="E65" s="398"/>
      <c r="F65" s="397" t="s">
        <v>808</v>
      </c>
      <c r="G65" s="397">
        <v>22.99</v>
      </c>
      <c r="H65" s="397">
        <v>250.57</v>
      </c>
      <c r="I65" s="397">
        <v>24.94</v>
      </c>
      <c r="J65" s="397">
        <v>2.65</v>
      </c>
      <c r="K65" s="397">
        <v>229.89</v>
      </c>
      <c r="L65" s="397">
        <v>72</v>
      </c>
      <c r="M65" s="397">
        <v>2.2999999999999998</v>
      </c>
      <c r="N65" s="397">
        <v>0</v>
      </c>
      <c r="O65" s="397">
        <v>1.1599999999999999</v>
      </c>
      <c r="P65" s="397">
        <v>0.56000000000000005</v>
      </c>
    </row>
    <row r="66" spans="1:16" ht="21" customHeight="1">
      <c r="A66" s="397">
        <v>2018</v>
      </c>
      <c r="B66" s="397" t="s">
        <v>793</v>
      </c>
      <c r="C66" s="397">
        <v>80200</v>
      </c>
      <c r="D66" s="397" t="s">
        <v>809</v>
      </c>
      <c r="E66" s="398"/>
      <c r="F66" s="397" t="s">
        <v>282</v>
      </c>
      <c r="G66" s="397">
        <v>0.47</v>
      </c>
      <c r="H66" s="397">
        <v>516</v>
      </c>
      <c r="I66" s="397">
        <v>30.82</v>
      </c>
      <c r="J66" s="397">
        <v>1.18</v>
      </c>
      <c r="K66" s="397">
        <v>69</v>
      </c>
      <c r="L66" s="397">
        <v>74</v>
      </c>
      <c r="M66" s="397">
        <v>2.2400000000000002</v>
      </c>
      <c r="N66" s="397">
        <v>0.2</v>
      </c>
      <c r="O66" s="397">
        <v>8</v>
      </c>
      <c r="P66" s="397">
        <v>5.2</v>
      </c>
    </row>
    <row r="67" spans="1:16" ht="21" customHeight="1">
      <c r="A67" s="397">
        <v>2018</v>
      </c>
      <c r="B67" s="397" t="s">
        <v>793</v>
      </c>
      <c r="C67" s="397">
        <v>80200</v>
      </c>
      <c r="D67" s="397" t="s">
        <v>809</v>
      </c>
      <c r="E67" s="398"/>
      <c r="F67" s="397" t="s">
        <v>798</v>
      </c>
      <c r="G67" s="398"/>
      <c r="H67" s="398"/>
      <c r="I67" s="398"/>
      <c r="J67" s="398"/>
      <c r="K67" s="398"/>
      <c r="L67" s="398"/>
      <c r="M67" s="398"/>
      <c r="N67" s="398"/>
      <c r="O67" s="398"/>
      <c r="P67" s="398"/>
    </row>
    <row r="68" spans="1:16" ht="21" customHeight="1">
      <c r="A68" s="397">
        <v>2018</v>
      </c>
      <c r="B68" s="397" t="s">
        <v>793</v>
      </c>
      <c r="C68" s="397">
        <v>80200</v>
      </c>
      <c r="D68" s="397" t="s">
        <v>809</v>
      </c>
      <c r="E68" s="398"/>
      <c r="F68" s="397" t="s">
        <v>810</v>
      </c>
      <c r="G68" s="398"/>
      <c r="H68" s="398"/>
      <c r="I68" s="398"/>
      <c r="J68" s="398"/>
      <c r="K68" s="398"/>
      <c r="L68" s="398"/>
      <c r="M68" s="398"/>
      <c r="N68" s="398"/>
      <c r="O68" s="398"/>
      <c r="P68" s="398"/>
    </row>
    <row r="69" spans="1:16" ht="21" customHeight="1">
      <c r="A69" s="397">
        <v>2018</v>
      </c>
      <c r="B69" s="397" t="s">
        <v>793</v>
      </c>
      <c r="C69" s="397">
        <v>80300</v>
      </c>
      <c r="D69" s="397" t="s">
        <v>811</v>
      </c>
      <c r="E69" s="398"/>
      <c r="F69" s="397" t="s">
        <v>800</v>
      </c>
      <c r="G69" s="397">
        <v>0</v>
      </c>
      <c r="H69" s="397">
        <v>564.76</v>
      </c>
      <c r="I69" s="397">
        <v>424.78</v>
      </c>
      <c r="J69" s="397">
        <v>12.26</v>
      </c>
      <c r="K69" s="397">
        <v>7060.69</v>
      </c>
      <c r="L69" s="397">
        <v>0</v>
      </c>
      <c r="M69" s="397">
        <v>1.61</v>
      </c>
      <c r="N69" s="397">
        <v>0.11</v>
      </c>
      <c r="O69" s="397">
        <v>4.29</v>
      </c>
      <c r="P69" s="397">
        <v>0.21</v>
      </c>
    </row>
    <row r="70" spans="1:16" ht="21" customHeight="1">
      <c r="A70" s="397">
        <v>2018</v>
      </c>
      <c r="B70" s="397" t="s">
        <v>793</v>
      </c>
      <c r="C70" s="397">
        <v>80300</v>
      </c>
      <c r="D70" s="397" t="s">
        <v>811</v>
      </c>
      <c r="E70" s="398"/>
      <c r="F70" s="397" t="s">
        <v>282</v>
      </c>
      <c r="G70" s="397">
        <v>46.84</v>
      </c>
      <c r="H70" s="397">
        <v>654.80999999999995</v>
      </c>
      <c r="I70" s="397">
        <v>113.13</v>
      </c>
      <c r="J70" s="397">
        <v>2.78</v>
      </c>
      <c r="K70" s="397">
        <v>354.39</v>
      </c>
      <c r="L70" s="397">
        <v>74</v>
      </c>
      <c r="M70" s="397">
        <v>2.97</v>
      </c>
      <c r="N70" s="397">
        <v>0.17</v>
      </c>
      <c r="O70" s="397">
        <v>66.2</v>
      </c>
      <c r="P70" s="397">
        <v>24.49</v>
      </c>
    </row>
    <row r="71" spans="1:16" ht="21" customHeight="1">
      <c r="A71" s="397">
        <v>2018</v>
      </c>
      <c r="B71" s="397" t="s">
        <v>793</v>
      </c>
      <c r="C71" s="397">
        <v>80300</v>
      </c>
      <c r="D71" s="397" t="s">
        <v>811</v>
      </c>
      <c r="E71" s="398"/>
      <c r="F71" s="397" t="s">
        <v>798</v>
      </c>
      <c r="G71" s="397">
        <v>0.46</v>
      </c>
      <c r="H71" s="397">
        <v>564.76</v>
      </c>
      <c r="I71" s="397">
        <v>424.78</v>
      </c>
      <c r="J71" s="397">
        <v>12.26</v>
      </c>
      <c r="K71" s="397">
        <v>7060.69</v>
      </c>
      <c r="L71" s="397">
        <v>73</v>
      </c>
      <c r="M71" s="397">
        <v>1.61</v>
      </c>
      <c r="N71" s="397">
        <v>0.11</v>
      </c>
      <c r="O71" s="397">
        <v>4.29</v>
      </c>
      <c r="P71" s="397">
        <v>0.21</v>
      </c>
    </row>
    <row r="72" spans="1:16" ht="21" customHeight="1">
      <c r="A72" s="397">
        <v>2018</v>
      </c>
      <c r="B72" s="397" t="s">
        <v>793</v>
      </c>
      <c r="C72" s="397">
        <v>80402</v>
      </c>
      <c r="D72" s="397" t="s">
        <v>812</v>
      </c>
      <c r="E72" s="398"/>
      <c r="F72" s="397" t="s">
        <v>282</v>
      </c>
      <c r="G72" s="397">
        <v>39.700000000000003</v>
      </c>
      <c r="H72" s="397">
        <v>1363.08</v>
      </c>
      <c r="I72" s="397">
        <v>59.13</v>
      </c>
      <c r="J72" s="397">
        <v>1.83</v>
      </c>
      <c r="K72" s="397">
        <v>143.85</v>
      </c>
      <c r="L72" s="397">
        <v>74</v>
      </c>
      <c r="M72" s="397">
        <v>1.87</v>
      </c>
      <c r="N72" s="397">
        <v>0</v>
      </c>
      <c r="O72" s="397">
        <v>21.92</v>
      </c>
      <c r="P72" s="397">
        <v>2.99</v>
      </c>
    </row>
    <row r="73" spans="1:16" ht="21" customHeight="1">
      <c r="A73" s="397">
        <v>2018</v>
      </c>
      <c r="B73" s="397" t="s">
        <v>793</v>
      </c>
      <c r="C73" s="397">
        <v>80402</v>
      </c>
      <c r="D73" s="397" t="s">
        <v>812</v>
      </c>
      <c r="E73" s="398"/>
      <c r="F73" s="397" t="s">
        <v>810</v>
      </c>
      <c r="G73" s="398"/>
      <c r="H73" s="398"/>
      <c r="I73" s="398"/>
      <c r="J73" s="398"/>
      <c r="K73" s="398"/>
      <c r="L73" s="398"/>
      <c r="M73" s="398"/>
      <c r="N73" s="398"/>
      <c r="O73" s="398"/>
      <c r="P73" s="398"/>
    </row>
    <row r="74" spans="1:16" ht="21" customHeight="1">
      <c r="A74" s="397">
        <v>2018</v>
      </c>
      <c r="B74" s="397" t="s">
        <v>793</v>
      </c>
      <c r="C74" s="397">
        <v>80402</v>
      </c>
      <c r="D74" s="397" t="s">
        <v>812</v>
      </c>
      <c r="E74" s="398"/>
      <c r="F74" s="397" t="s">
        <v>813</v>
      </c>
      <c r="G74" s="397">
        <v>0</v>
      </c>
      <c r="H74" s="397">
        <v>161.63</v>
      </c>
      <c r="I74" s="397">
        <v>92.45</v>
      </c>
      <c r="J74" s="397">
        <v>263.14</v>
      </c>
      <c r="K74" s="397">
        <v>269.39</v>
      </c>
      <c r="L74" s="397">
        <v>56.8</v>
      </c>
      <c r="M74" s="397">
        <v>0</v>
      </c>
      <c r="N74" s="397">
        <v>0</v>
      </c>
      <c r="O74" s="397">
        <v>8.51</v>
      </c>
      <c r="P74" s="397">
        <v>0.22</v>
      </c>
    </row>
    <row r="75" spans="1:16" ht="21" customHeight="1">
      <c r="A75" s="397">
        <v>2018</v>
      </c>
      <c r="B75" s="397" t="s">
        <v>793</v>
      </c>
      <c r="C75" s="397">
        <v>80402</v>
      </c>
      <c r="D75" s="397" t="s">
        <v>812</v>
      </c>
      <c r="E75" s="398"/>
      <c r="F75" s="397" t="s">
        <v>776</v>
      </c>
      <c r="G75" s="398"/>
      <c r="H75" s="398"/>
      <c r="I75" s="398"/>
      <c r="J75" s="398"/>
      <c r="K75" s="398"/>
      <c r="L75" s="398"/>
      <c r="M75" s="398"/>
      <c r="N75" s="398"/>
      <c r="O75" s="398"/>
      <c r="P75" s="398"/>
    </row>
    <row r="76" spans="1:16" ht="21" customHeight="1">
      <c r="A76" s="397">
        <v>2018</v>
      </c>
      <c r="B76" s="397" t="s">
        <v>793</v>
      </c>
      <c r="C76" s="397">
        <v>80402</v>
      </c>
      <c r="D76" s="397" t="s">
        <v>812</v>
      </c>
      <c r="E76" s="398"/>
      <c r="F76" s="397" t="s">
        <v>814</v>
      </c>
      <c r="G76" s="397">
        <v>48.9</v>
      </c>
      <c r="H76" s="397">
        <v>1814.86</v>
      </c>
      <c r="I76" s="397">
        <v>64</v>
      </c>
      <c r="J76" s="397">
        <v>1.98</v>
      </c>
      <c r="K76" s="397">
        <v>202.92</v>
      </c>
      <c r="L76" s="397">
        <v>78</v>
      </c>
      <c r="M76" s="397">
        <v>1.95</v>
      </c>
      <c r="N76" s="397">
        <v>0</v>
      </c>
      <c r="O76" s="397">
        <v>87.83</v>
      </c>
      <c r="P76" s="397">
        <v>5.17</v>
      </c>
    </row>
    <row r="77" spans="1:16" ht="21" customHeight="1">
      <c r="A77" s="397">
        <v>2018</v>
      </c>
      <c r="B77" s="397" t="s">
        <v>793</v>
      </c>
      <c r="C77" s="397">
        <v>80403</v>
      </c>
      <c r="D77" s="397" t="s">
        <v>815</v>
      </c>
      <c r="E77" s="398"/>
      <c r="F77" s="397" t="s">
        <v>282</v>
      </c>
      <c r="G77" s="397">
        <v>46.84</v>
      </c>
      <c r="H77" s="397">
        <v>1220.92</v>
      </c>
      <c r="I77" s="397">
        <v>58.94</v>
      </c>
      <c r="J77" s="397">
        <v>1.82</v>
      </c>
      <c r="K77" s="397">
        <v>161.86000000000001</v>
      </c>
      <c r="L77" s="397">
        <v>74</v>
      </c>
      <c r="M77" s="397">
        <v>1.87</v>
      </c>
      <c r="N77" s="397">
        <v>0</v>
      </c>
      <c r="O77" s="397">
        <v>22.79</v>
      </c>
      <c r="P77" s="397">
        <v>4.0599999999999996</v>
      </c>
    </row>
    <row r="78" spans="1:16" ht="21" customHeight="1">
      <c r="A78" s="397">
        <v>2018</v>
      </c>
      <c r="B78" s="397" t="s">
        <v>793</v>
      </c>
      <c r="C78" s="397">
        <v>80403</v>
      </c>
      <c r="D78" s="397" t="s">
        <v>815</v>
      </c>
      <c r="E78" s="398"/>
      <c r="F78" s="397" t="s">
        <v>798</v>
      </c>
      <c r="G78" s="398"/>
      <c r="H78" s="398"/>
      <c r="I78" s="398"/>
      <c r="J78" s="398"/>
      <c r="K78" s="398"/>
      <c r="L78" s="398"/>
      <c r="M78" s="398"/>
      <c r="N78" s="398"/>
      <c r="O78" s="398"/>
      <c r="P78" s="398"/>
    </row>
    <row r="79" spans="1:16" ht="21" customHeight="1">
      <c r="A79" s="397">
        <v>2018</v>
      </c>
      <c r="B79" s="397" t="s">
        <v>793</v>
      </c>
      <c r="C79" s="397">
        <v>80403</v>
      </c>
      <c r="D79" s="397" t="s">
        <v>815</v>
      </c>
      <c r="E79" s="398"/>
      <c r="F79" s="397" t="s">
        <v>810</v>
      </c>
      <c r="G79" s="398"/>
      <c r="H79" s="398"/>
      <c r="I79" s="398"/>
      <c r="J79" s="398"/>
      <c r="K79" s="398"/>
      <c r="L79" s="398"/>
      <c r="M79" s="398"/>
      <c r="N79" s="398"/>
      <c r="O79" s="398"/>
      <c r="P79" s="398"/>
    </row>
    <row r="80" spans="1:16" ht="21" customHeight="1">
      <c r="A80" s="397">
        <v>2018</v>
      </c>
      <c r="B80" s="397" t="s">
        <v>793</v>
      </c>
      <c r="C80" s="397">
        <v>80403</v>
      </c>
      <c r="D80" s="397" t="s">
        <v>815</v>
      </c>
      <c r="E80" s="398"/>
      <c r="F80" s="397" t="s">
        <v>776</v>
      </c>
      <c r="G80" s="398"/>
      <c r="H80" s="398"/>
      <c r="I80" s="398"/>
      <c r="J80" s="398"/>
      <c r="K80" s="398"/>
      <c r="L80" s="398"/>
      <c r="M80" s="398"/>
      <c r="N80" s="398"/>
      <c r="O80" s="398"/>
      <c r="P80" s="398"/>
    </row>
    <row r="81" spans="1:16" ht="21" customHeight="1">
      <c r="A81" s="397">
        <v>2018</v>
      </c>
      <c r="B81" s="397" t="s">
        <v>793</v>
      </c>
      <c r="C81" s="397">
        <v>80403</v>
      </c>
      <c r="D81" s="397" t="s">
        <v>815</v>
      </c>
      <c r="E81" s="398"/>
      <c r="F81" s="397" t="s">
        <v>814</v>
      </c>
      <c r="G81" s="398"/>
      <c r="H81" s="398"/>
      <c r="I81" s="398"/>
      <c r="J81" s="398"/>
      <c r="K81" s="398"/>
      <c r="L81" s="398"/>
      <c r="M81" s="398"/>
      <c r="N81" s="398"/>
      <c r="O81" s="398"/>
      <c r="P81" s="398"/>
    </row>
    <row r="82" spans="1:16" ht="21" customHeight="1">
      <c r="A82" s="397">
        <v>2018</v>
      </c>
      <c r="B82" s="397" t="s">
        <v>793</v>
      </c>
      <c r="C82" s="397">
        <v>80404</v>
      </c>
      <c r="D82" s="397" t="s">
        <v>816</v>
      </c>
      <c r="E82" s="398"/>
      <c r="F82" s="397" t="s">
        <v>282</v>
      </c>
      <c r="G82" s="397">
        <v>46.84</v>
      </c>
      <c r="H82" s="397">
        <v>1586.81</v>
      </c>
      <c r="I82" s="397">
        <v>60.02</v>
      </c>
      <c r="J82" s="397">
        <v>1.86</v>
      </c>
      <c r="K82" s="397">
        <v>183.15</v>
      </c>
      <c r="L82" s="397">
        <v>74</v>
      </c>
      <c r="M82" s="397">
        <v>1.87</v>
      </c>
      <c r="N82" s="397">
        <v>0</v>
      </c>
      <c r="O82" s="397">
        <v>23.31</v>
      </c>
      <c r="P82" s="397">
        <v>2.36</v>
      </c>
    </row>
    <row r="83" spans="1:16" ht="21" customHeight="1">
      <c r="A83" s="397">
        <v>2018</v>
      </c>
      <c r="B83" s="397" t="s">
        <v>793</v>
      </c>
      <c r="C83" s="397">
        <v>80404</v>
      </c>
      <c r="D83" s="397" t="s">
        <v>816</v>
      </c>
      <c r="E83" s="398"/>
      <c r="F83" s="397" t="s">
        <v>814</v>
      </c>
      <c r="G83" s="397">
        <v>48.9</v>
      </c>
      <c r="H83" s="397">
        <v>2096.6799999999998</v>
      </c>
      <c r="I83" s="397">
        <v>66.150000000000006</v>
      </c>
      <c r="J83" s="397">
        <v>2.0499999999999998</v>
      </c>
      <c r="K83" s="397">
        <v>201.85</v>
      </c>
      <c r="L83" s="397">
        <v>78</v>
      </c>
      <c r="M83" s="397">
        <v>1.96</v>
      </c>
      <c r="N83" s="397">
        <v>0</v>
      </c>
      <c r="O83" s="397">
        <v>93.36</v>
      </c>
      <c r="P83" s="397">
        <v>4.5199999999999996</v>
      </c>
    </row>
    <row r="84" spans="1:16" ht="21" customHeight="1">
      <c r="A84" s="397">
        <v>2018</v>
      </c>
      <c r="B84" s="397" t="s">
        <v>793</v>
      </c>
      <c r="C84" s="397">
        <v>80501</v>
      </c>
      <c r="D84" s="397" t="s">
        <v>817</v>
      </c>
      <c r="E84" s="398"/>
      <c r="F84" s="397" t="s">
        <v>807</v>
      </c>
      <c r="G84" s="397">
        <v>22.83</v>
      </c>
      <c r="H84" s="397">
        <v>71.7</v>
      </c>
      <c r="I84" s="397">
        <v>422.1</v>
      </c>
      <c r="J84" s="397">
        <v>8.6199999999999992</v>
      </c>
      <c r="K84" s="397">
        <v>18219</v>
      </c>
      <c r="L84" s="397">
        <v>73</v>
      </c>
      <c r="M84" s="397">
        <v>2</v>
      </c>
      <c r="N84" s="397">
        <v>1.6</v>
      </c>
      <c r="O84" s="397">
        <v>10</v>
      </c>
      <c r="P84" s="397">
        <v>1.5</v>
      </c>
    </row>
    <row r="85" spans="1:16" ht="21" customHeight="1">
      <c r="A85" s="397">
        <v>2018</v>
      </c>
      <c r="B85" s="397" t="s">
        <v>793</v>
      </c>
      <c r="C85" s="397">
        <v>80501</v>
      </c>
      <c r="D85" s="397" t="s">
        <v>817</v>
      </c>
      <c r="E85" s="398"/>
      <c r="F85" s="397" t="s">
        <v>808</v>
      </c>
      <c r="G85" s="397">
        <v>22.99</v>
      </c>
      <c r="H85" s="397">
        <v>309.73</v>
      </c>
      <c r="I85" s="397">
        <v>15.71</v>
      </c>
      <c r="J85" s="397">
        <v>1.75</v>
      </c>
      <c r="K85" s="397">
        <v>149.63999999999999</v>
      </c>
      <c r="L85" s="397">
        <v>72</v>
      </c>
      <c r="M85" s="397">
        <v>8.92</v>
      </c>
      <c r="N85" s="397">
        <v>0</v>
      </c>
      <c r="O85" s="397">
        <v>1.8</v>
      </c>
      <c r="P85" s="397">
        <v>0.75</v>
      </c>
    </row>
    <row r="86" spans="1:16" ht="21" customHeight="1">
      <c r="A86" s="397">
        <v>2018</v>
      </c>
      <c r="B86" s="397" t="s">
        <v>793</v>
      </c>
      <c r="C86" s="397">
        <v>80502</v>
      </c>
      <c r="D86" s="397" t="s">
        <v>818</v>
      </c>
      <c r="E86" s="398"/>
      <c r="F86" s="397" t="s">
        <v>807</v>
      </c>
      <c r="G86" s="398"/>
      <c r="H86" s="398"/>
      <c r="I86" s="398"/>
      <c r="J86" s="398"/>
      <c r="K86" s="398"/>
      <c r="L86" s="398"/>
      <c r="M86" s="398"/>
      <c r="N86" s="398"/>
      <c r="O86" s="398"/>
      <c r="P86" s="398"/>
    </row>
    <row r="87" spans="1:16" ht="21" customHeight="1">
      <c r="A87" s="397">
        <v>2018</v>
      </c>
      <c r="B87" s="397" t="s">
        <v>793</v>
      </c>
      <c r="C87" s="397">
        <v>80502</v>
      </c>
      <c r="D87" s="397" t="s">
        <v>818</v>
      </c>
      <c r="E87" s="398"/>
      <c r="F87" s="397" t="s">
        <v>808</v>
      </c>
      <c r="G87" s="397">
        <v>22.99</v>
      </c>
      <c r="H87" s="397">
        <v>314.73</v>
      </c>
      <c r="I87" s="397">
        <v>21.9</v>
      </c>
      <c r="J87" s="397">
        <v>2.4300000000000002</v>
      </c>
      <c r="K87" s="397">
        <v>183.69</v>
      </c>
      <c r="L87" s="397">
        <v>72</v>
      </c>
      <c r="M87" s="397">
        <v>4.95</v>
      </c>
      <c r="N87" s="397">
        <v>0</v>
      </c>
      <c r="O87" s="397">
        <v>2.86</v>
      </c>
      <c r="P87" s="397">
        <v>1.41</v>
      </c>
    </row>
    <row r="88" spans="1:16" ht="21" customHeight="1">
      <c r="A88" s="397">
        <v>2018</v>
      </c>
      <c r="B88" s="397" t="s">
        <v>793</v>
      </c>
      <c r="C88" s="397">
        <v>80503</v>
      </c>
      <c r="D88" s="397" t="s">
        <v>819</v>
      </c>
      <c r="E88" s="398"/>
      <c r="F88" s="397" t="s">
        <v>808</v>
      </c>
      <c r="G88" s="397">
        <v>22.99</v>
      </c>
      <c r="H88" s="397">
        <v>334.02</v>
      </c>
      <c r="I88" s="397">
        <v>7.77</v>
      </c>
      <c r="J88" s="397">
        <v>0</v>
      </c>
      <c r="K88" s="397">
        <v>92.77</v>
      </c>
      <c r="L88" s="397">
        <v>72</v>
      </c>
      <c r="M88" s="397">
        <v>2.2999999999999998</v>
      </c>
      <c r="N88" s="397">
        <v>0</v>
      </c>
      <c r="O88" s="397">
        <v>2.04</v>
      </c>
      <c r="P88" s="397">
        <v>1.04</v>
      </c>
    </row>
    <row r="89" spans="1:16" ht="21" customHeight="1">
      <c r="A89" s="397">
        <v>2018</v>
      </c>
      <c r="B89" s="397" t="s">
        <v>793</v>
      </c>
      <c r="C89" s="397">
        <v>80504</v>
      </c>
      <c r="D89" s="397" t="s">
        <v>820</v>
      </c>
      <c r="E89" s="398"/>
      <c r="F89" s="397" t="s">
        <v>808</v>
      </c>
      <c r="G89" s="397">
        <v>22.99</v>
      </c>
      <c r="H89" s="397">
        <v>322.02999999999997</v>
      </c>
      <c r="I89" s="397">
        <v>7.1</v>
      </c>
      <c r="J89" s="397">
        <v>0</v>
      </c>
      <c r="K89" s="397">
        <v>56.93</v>
      </c>
      <c r="L89" s="397">
        <v>72</v>
      </c>
      <c r="M89" s="397">
        <v>2.2999999999999998</v>
      </c>
      <c r="N89" s="397">
        <v>0</v>
      </c>
      <c r="O89" s="397">
        <v>4.63</v>
      </c>
      <c r="P89" s="397">
        <v>2.39</v>
      </c>
    </row>
    <row r="90" spans="1:16" ht="21" customHeight="1">
      <c r="A90" s="397">
        <v>2018</v>
      </c>
      <c r="B90" s="397" t="s">
        <v>793</v>
      </c>
      <c r="C90" s="397">
        <v>80600</v>
      </c>
      <c r="D90" s="397" t="s">
        <v>821</v>
      </c>
      <c r="E90" s="398"/>
      <c r="F90" s="397" t="s">
        <v>800</v>
      </c>
      <c r="G90" s="397">
        <v>0</v>
      </c>
      <c r="H90" s="397">
        <v>104.37</v>
      </c>
      <c r="I90" s="397">
        <v>1086.49</v>
      </c>
      <c r="J90" s="397">
        <v>135.12</v>
      </c>
      <c r="K90" s="397">
        <v>22751.45</v>
      </c>
      <c r="L90" s="397">
        <v>0</v>
      </c>
      <c r="M90" s="397">
        <v>1.63</v>
      </c>
      <c r="N90" s="397">
        <v>1.32</v>
      </c>
      <c r="O90" s="397">
        <v>27.59</v>
      </c>
      <c r="P90" s="397">
        <v>1.38</v>
      </c>
    </row>
    <row r="91" spans="1:16" ht="21" customHeight="1">
      <c r="A91" s="397">
        <v>2018</v>
      </c>
      <c r="B91" s="397" t="s">
        <v>793</v>
      </c>
      <c r="C91" s="397">
        <v>80600</v>
      </c>
      <c r="D91" s="397" t="s">
        <v>821</v>
      </c>
      <c r="E91" s="398"/>
      <c r="F91" s="397" t="s">
        <v>282</v>
      </c>
      <c r="G91" s="397">
        <v>0.47</v>
      </c>
      <c r="H91" s="397">
        <v>342.26</v>
      </c>
      <c r="I91" s="397">
        <v>34.15</v>
      </c>
      <c r="J91" s="397">
        <v>0.84</v>
      </c>
      <c r="K91" s="397">
        <v>251.65</v>
      </c>
      <c r="L91" s="397">
        <v>74</v>
      </c>
      <c r="M91" s="397">
        <v>3.55</v>
      </c>
      <c r="N91" s="397">
        <v>0.2</v>
      </c>
      <c r="O91" s="397">
        <v>22.02</v>
      </c>
      <c r="P91" s="397">
        <v>14.05</v>
      </c>
    </row>
    <row r="92" spans="1:16" ht="21" customHeight="1">
      <c r="A92" s="397">
        <v>2018</v>
      </c>
      <c r="B92" s="397" t="s">
        <v>793</v>
      </c>
      <c r="C92" s="397">
        <v>80600</v>
      </c>
      <c r="D92" s="397" t="s">
        <v>821</v>
      </c>
      <c r="E92" s="398"/>
      <c r="F92" s="397" t="s">
        <v>798</v>
      </c>
      <c r="G92" s="397">
        <v>0.46</v>
      </c>
      <c r="H92" s="397">
        <v>104.37</v>
      </c>
      <c r="I92" s="397">
        <v>1086.49</v>
      </c>
      <c r="J92" s="397">
        <v>135.12</v>
      </c>
      <c r="K92" s="397">
        <v>22751.45</v>
      </c>
      <c r="L92" s="397">
        <v>73</v>
      </c>
      <c r="M92" s="397">
        <v>1.63</v>
      </c>
      <c r="N92" s="397">
        <v>1.32</v>
      </c>
      <c r="O92" s="397">
        <v>27.59</v>
      </c>
      <c r="P92" s="397">
        <v>1.38</v>
      </c>
    </row>
    <row r="93" spans="1:16" ht="21" customHeight="1">
      <c r="A93" s="397">
        <v>2018</v>
      </c>
      <c r="B93" s="397" t="s">
        <v>793</v>
      </c>
      <c r="C93" s="397">
        <v>80700</v>
      </c>
      <c r="D93" s="397" t="s">
        <v>822</v>
      </c>
      <c r="E93" s="398"/>
      <c r="F93" s="397" t="s">
        <v>800</v>
      </c>
      <c r="G93" s="397">
        <v>0</v>
      </c>
      <c r="H93" s="397">
        <v>54.79</v>
      </c>
      <c r="I93" s="397">
        <v>3754.36</v>
      </c>
      <c r="J93" s="397">
        <v>240.84</v>
      </c>
      <c r="K93" s="397">
        <v>17915.98</v>
      </c>
      <c r="L93" s="397">
        <v>0</v>
      </c>
      <c r="M93" s="397">
        <v>0.46</v>
      </c>
      <c r="N93" s="397">
        <v>0.09</v>
      </c>
      <c r="O93" s="397">
        <v>82.19</v>
      </c>
      <c r="P93" s="397">
        <v>4.1100000000000003</v>
      </c>
    </row>
    <row r="94" spans="1:16" ht="21" customHeight="1">
      <c r="A94" s="397">
        <v>2018</v>
      </c>
      <c r="B94" s="397" t="s">
        <v>793</v>
      </c>
      <c r="C94" s="397">
        <v>80700</v>
      </c>
      <c r="D94" s="397" t="s">
        <v>822</v>
      </c>
      <c r="E94" s="398"/>
      <c r="F94" s="397" t="s">
        <v>282</v>
      </c>
      <c r="G94" s="397">
        <v>0.47</v>
      </c>
      <c r="H94" s="397">
        <v>164.45</v>
      </c>
      <c r="I94" s="397">
        <v>17.489999999999998</v>
      </c>
      <c r="J94" s="397">
        <v>0.43</v>
      </c>
      <c r="K94" s="397">
        <v>182.89</v>
      </c>
      <c r="L94" s="397">
        <v>74</v>
      </c>
      <c r="M94" s="397">
        <v>3.64</v>
      </c>
      <c r="N94" s="397">
        <v>0.21</v>
      </c>
      <c r="O94" s="397">
        <v>9.4600000000000009</v>
      </c>
      <c r="P94" s="397">
        <v>7.44</v>
      </c>
    </row>
    <row r="95" spans="1:16" ht="21" customHeight="1">
      <c r="A95" s="397">
        <v>2018</v>
      </c>
      <c r="B95" s="397" t="s">
        <v>793</v>
      </c>
      <c r="C95" s="397">
        <v>80700</v>
      </c>
      <c r="D95" s="397" t="s">
        <v>822</v>
      </c>
      <c r="E95" s="398"/>
      <c r="F95" s="397" t="s">
        <v>798</v>
      </c>
      <c r="G95" s="397">
        <v>0.46</v>
      </c>
      <c r="H95" s="397">
        <v>54.79</v>
      </c>
      <c r="I95" s="397">
        <v>3754.36</v>
      </c>
      <c r="J95" s="397">
        <v>240.84</v>
      </c>
      <c r="K95" s="397">
        <v>17915.98</v>
      </c>
      <c r="L95" s="397">
        <v>73</v>
      </c>
      <c r="M95" s="397">
        <v>0.46</v>
      </c>
      <c r="N95" s="397">
        <v>0.09</v>
      </c>
      <c r="O95" s="397">
        <v>82.19</v>
      </c>
      <c r="P95" s="397">
        <v>4.1100000000000003</v>
      </c>
    </row>
    <row r="96" spans="1:16" ht="21" customHeight="1">
      <c r="A96" s="397">
        <v>2018</v>
      </c>
      <c r="B96" s="397" t="s">
        <v>793</v>
      </c>
      <c r="C96" s="397">
        <v>80800</v>
      </c>
      <c r="D96" s="397" t="s">
        <v>823</v>
      </c>
      <c r="E96" s="398"/>
      <c r="F96" s="397" t="s">
        <v>800</v>
      </c>
      <c r="G96" s="397">
        <v>0</v>
      </c>
      <c r="H96" s="397">
        <v>215.25</v>
      </c>
      <c r="I96" s="397">
        <v>1551.54</v>
      </c>
      <c r="J96" s="397">
        <v>59.54</v>
      </c>
      <c r="K96" s="397">
        <v>14359.2</v>
      </c>
      <c r="L96" s="397">
        <v>0</v>
      </c>
      <c r="M96" s="397">
        <v>1.49</v>
      </c>
      <c r="N96" s="397">
        <v>0.1</v>
      </c>
      <c r="O96" s="397">
        <v>23.93</v>
      </c>
      <c r="P96" s="397">
        <v>1.2</v>
      </c>
    </row>
    <row r="97" spans="1:16" ht="21" customHeight="1">
      <c r="A97" s="397">
        <v>2018</v>
      </c>
      <c r="B97" s="397" t="s">
        <v>793</v>
      </c>
      <c r="C97" s="397">
        <v>80800</v>
      </c>
      <c r="D97" s="397" t="s">
        <v>823</v>
      </c>
      <c r="E97" s="398"/>
      <c r="F97" s="397" t="s">
        <v>282</v>
      </c>
      <c r="G97" s="397">
        <v>0.47</v>
      </c>
      <c r="H97" s="397">
        <v>314.5</v>
      </c>
      <c r="I97" s="397">
        <v>44</v>
      </c>
      <c r="J97" s="397">
        <v>1.08</v>
      </c>
      <c r="K97" s="397">
        <v>257.69</v>
      </c>
      <c r="L97" s="397">
        <v>74</v>
      </c>
      <c r="M97" s="397">
        <v>3.42</v>
      </c>
      <c r="N97" s="397">
        <v>0.2</v>
      </c>
      <c r="O97" s="397">
        <v>28.45</v>
      </c>
      <c r="P97" s="397">
        <v>19.600000000000001</v>
      </c>
    </row>
    <row r="98" spans="1:16" ht="21" customHeight="1">
      <c r="A98" s="397">
        <v>2018</v>
      </c>
      <c r="B98" s="397" t="s">
        <v>793</v>
      </c>
      <c r="C98" s="397">
        <v>80800</v>
      </c>
      <c r="D98" s="397" t="s">
        <v>823</v>
      </c>
      <c r="E98" s="398"/>
      <c r="F98" s="397" t="s">
        <v>798</v>
      </c>
      <c r="G98" s="397">
        <v>0.46</v>
      </c>
      <c r="H98" s="397">
        <v>215.25</v>
      </c>
      <c r="I98" s="397">
        <v>1551.54</v>
      </c>
      <c r="J98" s="397">
        <v>59.54</v>
      </c>
      <c r="K98" s="397">
        <v>14359.2</v>
      </c>
      <c r="L98" s="397">
        <v>73</v>
      </c>
      <c r="M98" s="397">
        <v>1.49</v>
      </c>
      <c r="N98" s="397">
        <v>0.1</v>
      </c>
      <c r="O98" s="397">
        <v>23.93</v>
      </c>
      <c r="P98" s="397">
        <v>1.2</v>
      </c>
    </row>
    <row r="99" spans="1:16" ht="21" customHeight="1">
      <c r="A99" s="397">
        <v>2018</v>
      </c>
      <c r="B99" s="397" t="s">
        <v>793</v>
      </c>
      <c r="C99" s="397">
        <v>80800</v>
      </c>
      <c r="D99" s="397" t="s">
        <v>823</v>
      </c>
      <c r="E99" s="398"/>
      <c r="F99" s="397" t="s">
        <v>776</v>
      </c>
      <c r="G99" s="397">
        <v>0</v>
      </c>
      <c r="H99" s="397">
        <v>699.01</v>
      </c>
      <c r="I99" s="397">
        <v>146.09</v>
      </c>
      <c r="J99" s="397">
        <v>7.69</v>
      </c>
      <c r="K99" s="397">
        <v>104.85</v>
      </c>
      <c r="L99" s="397">
        <v>63.1</v>
      </c>
      <c r="M99" s="397">
        <v>3.5</v>
      </c>
      <c r="N99" s="397">
        <v>0.21</v>
      </c>
      <c r="O99" s="397">
        <v>4.8899999999999997</v>
      </c>
      <c r="P99" s="397">
        <v>0.24</v>
      </c>
    </row>
    <row r="100" spans="1:16" ht="21" customHeight="1">
      <c r="A100" s="397">
        <v>2018</v>
      </c>
      <c r="B100" s="397" t="s">
        <v>793</v>
      </c>
      <c r="C100" s="397">
        <v>80900</v>
      </c>
      <c r="D100" s="397" t="s">
        <v>824</v>
      </c>
      <c r="E100" s="398"/>
      <c r="F100" s="397" t="s">
        <v>800</v>
      </c>
      <c r="G100" s="397">
        <v>0</v>
      </c>
      <c r="H100" s="397">
        <v>104.29</v>
      </c>
      <c r="I100" s="397">
        <v>2756.31</v>
      </c>
      <c r="J100" s="397">
        <v>52.88</v>
      </c>
      <c r="K100" s="397">
        <v>28261.32</v>
      </c>
      <c r="L100" s="397">
        <v>0</v>
      </c>
      <c r="M100" s="397">
        <v>1.1599999999999999</v>
      </c>
      <c r="N100" s="397">
        <v>0.09</v>
      </c>
      <c r="O100" s="397">
        <v>39.340000000000003</v>
      </c>
      <c r="P100" s="397">
        <v>1.97</v>
      </c>
    </row>
    <row r="101" spans="1:16" ht="21" customHeight="1">
      <c r="A101" s="397">
        <v>2018</v>
      </c>
      <c r="B101" s="397" t="s">
        <v>793</v>
      </c>
      <c r="C101" s="397">
        <v>80900</v>
      </c>
      <c r="D101" s="397" t="s">
        <v>824</v>
      </c>
      <c r="E101" s="398"/>
      <c r="F101" s="397" t="s">
        <v>798</v>
      </c>
      <c r="G101" s="397">
        <v>0.46</v>
      </c>
      <c r="H101" s="397">
        <v>104.29</v>
      </c>
      <c r="I101" s="397">
        <v>2756.31</v>
      </c>
      <c r="J101" s="397">
        <v>52.88</v>
      </c>
      <c r="K101" s="397">
        <v>28261.32</v>
      </c>
      <c r="L101" s="397">
        <v>73</v>
      </c>
      <c r="M101" s="397">
        <v>1.1599999999999999</v>
      </c>
      <c r="N101" s="397">
        <v>0.09</v>
      </c>
      <c r="O101" s="397">
        <v>39.340000000000003</v>
      </c>
      <c r="P101" s="397">
        <v>1.97</v>
      </c>
    </row>
    <row r="102" spans="1:16" ht="21" customHeight="1">
      <c r="A102" s="397">
        <v>2018</v>
      </c>
      <c r="B102" s="397" t="s">
        <v>793</v>
      </c>
      <c r="C102" s="397">
        <v>81100</v>
      </c>
      <c r="D102" s="397" t="s">
        <v>825</v>
      </c>
      <c r="E102" s="398"/>
      <c r="F102" s="397" t="s">
        <v>800</v>
      </c>
      <c r="G102" s="397">
        <v>0</v>
      </c>
      <c r="H102" s="397">
        <v>80.97</v>
      </c>
      <c r="I102" s="397">
        <v>900.7</v>
      </c>
      <c r="J102" s="397">
        <v>36.49</v>
      </c>
      <c r="K102" s="397">
        <v>33735.519999999997</v>
      </c>
      <c r="L102" s="397">
        <v>0</v>
      </c>
      <c r="M102" s="397">
        <v>1.31</v>
      </c>
      <c r="N102" s="397">
        <v>0.09</v>
      </c>
      <c r="O102" s="397">
        <v>15.43</v>
      </c>
      <c r="P102" s="397">
        <v>0.77</v>
      </c>
    </row>
    <row r="103" spans="1:16" ht="21" customHeight="1">
      <c r="A103" s="397">
        <v>2018</v>
      </c>
      <c r="B103" s="397" t="s">
        <v>793</v>
      </c>
      <c r="C103" s="397">
        <v>81100</v>
      </c>
      <c r="D103" s="397" t="s">
        <v>825</v>
      </c>
      <c r="E103" s="398"/>
      <c r="F103" s="397" t="s">
        <v>282</v>
      </c>
      <c r="G103" s="397">
        <v>0.47</v>
      </c>
      <c r="H103" s="397">
        <v>189.48</v>
      </c>
      <c r="I103" s="397">
        <v>18.75</v>
      </c>
      <c r="J103" s="397">
        <v>0.46</v>
      </c>
      <c r="K103" s="397">
        <v>194.78</v>
      </c>
      <c r="L103" s="397">
        <v>74</v>
      </c>
      <c r="M103" s="397">
        <v>3.67</v>
      </c>
      <c r="N103" s="397">
        <v>0.21</v>
      </c>
      <c r="O103" s="397">
        <v>11.95</v>
      </c>
      <c r="P103" s="397">
        <v>9.2799999999999994</v>
      </c>
    </row>
    <row r="104" spans="1:16" ht="21" customHeight="1">
      <c r="A104" s="397">
        <v>2018</v>
      </c>
      <c r="B104" s="397" t="s">
        <v>793</v>
      </c>
      <c r="C104" s="397">
        <v>81100</v>
      </c>
      <c r="D104" s="397" t="s">
        <v>825</v>
      </c>
      <c r="E104" s="398"/>
      <c r="F104" s="397" t="s">
        <v>798</v>
      </c>
      <c r="G104" s="397">
        <v>0.46</v>
      </c>
      <c r="H104" s="397">
        <v>80.97</v>
      </c>
      <c r="I104" s="397">
        <v>900.7</v>
      </c>
      <c r="J104" s="397">
        <v>36.49</v>
      </c>
      <c r="K104" s="397">
        <v>33735.519999999997</v>
      </c>
      <c r="L104" s="397">
        <v>73</v>
      </c>
      <c r="M104" s="397">
        <v>1.31</v>
      </c>
      <c r="N104" s="397">
        <v>0.09</v>
      </c>
      <c r="O104" s="397">
        <v>15.43</v>
      </c>
      <c r="P104" s="397">
        <v>0.77</v>
      </c>
    </row>
    <row r="105" spans="1:16" ht="21" customHeight="1">
      <c r="A105" s="397">
        <v>2018</v>
      </c>
      <c r="B105" s="397" t="s">
        <v>826</v>
      </c>
      <c r="C105" s="397">
        <v>80501</v>
      </c>
      <c r="D105" s="397" t="s">
        <v>827</v>
      </c>
      <c r="E105" s="398"/>
      <c r="F105" s="397" t="s">
        <v>807</v>
      </c>
      <c r="G105" s="397">
        <v>22.83</v>
      </c>
      <c r="H105" s="397">
        <v>71.7</v>
      </c>
      <c r="I105" s="397">
        <v>422.1</v>
      </c>
      <c r="J105" s="397">
        <v>8.6199999999999992</v>
      </c>
      <c r="K105" s="397">
        <v>18219</v>
      </c>
      <c r="L105" s="397">
        <v>73</v>
      </c>
      <c r="M105" s="397">
        <v>2</v>
      </c>
      <c r="N105" s="397">
        <v>1.6</v>
      </c>
      <c r="O105" s="397">
        <v>10</v>
      </c>
      <c r="P105" s="397">
        <v>1.5</v>
      </c>
    </row>
    <row r="106" spans="1:16" ht="21" customHeight="1">
      <c r="A106" s="397">
        <v>2018</v>
      </c>
      <c r="B106" s="397" t="s">
        <v>826</v>
      </c>
      <c r="C106" s="397">
        <v>80501</v>
      </c>
      <c r="D106" s="397" t="s">
        <v>827</v>
      </c>
      <c r="E106" s="398"/>
      <c r="F106" s="397" t="s">
        <v>808</v>
      </c>
      <c r="G106" s="397">
        <v>22.99</v>
      </c>
      <c r="H106" s="397">
        <v>302.14999999999998</v>
      </c>
      <c r="I106" s="397">
        <v>17.68</v>
      </c>
      <c r="J106" s="397">
        <v>1.96</v>
      </c>
      <c r="K106" s="397">
        <v>174.82</v>
      </c>
      <c r="L106" s="397">
        <v>72</v>
      </c>
      <c r="M106" s="397">
        <v>5.44</v>
      </c>
      <c r="N106" s="397">
        <v>0</v>
      </c>
      <c r="O106" s="397">
        <v>1.6</v>
      </c>
      <c r="P106" s="397">
        <v>0.51</v>
      </c>
    </row>
    <row r="107" spans="1:16" ht="21" customHeight="1">
      <c r="A107" s="397">
        <v>2018</v>
      </c>
      <c r="B107" s="397" t="s">
        <v>826</v>
      </c>
      <c r="C107" s="397">
        <v>80502</v>
      </c>
      <c r="D107" s="397" t="s">
        <v>828</v>
      </c>
      <c r="E107" s="398"/>
      <c r="F107" s="397" t="s">
        <v>807</v>
      </c>
      <c r="G107" s="398"/>
      <c r="H107" s="398"/>
      <c r="I107" s="398"/>
      <c r="J107" s="398"/>
      <c r="K107" s="398"/>
      <c r="L107" s="398"/>
      <c r="M107" s="398"/>
      <c r="N107" s="398"/>
      <c r="O107" s="398"/>
      <c r="P107" s="398"/>
    </row>
    <row r="108" spans="1:16" ht="21" customHeight="1">
      <c r="A108" s="397">
        <v>2018</v>
      </c>
      <c r="B108" s="397" t="s">
        <v>826</v>
      </c>
      <c r="C108" s="397">
        <v>80502</v>
      </c>
      <c r="D108" s="397" t="s">
        <v>828</v>
      </c>
      <c r="E108" s="398"/>
      <c r="F108" s="397" t="s">
        <v>808</v>
      </c>
      <c r="G108" s="397">
        <v>22.99</v>
      </c>
      <c r="H108" s="397">
        <v>341.67</v>
      </c>
      <c r="I108" s="397">
        <v>22.62</v>
      </c>
      <c r="J108" s="397">
        <v>2.5099999999999998</v>
      </c>
      <c r="K108" s="397">
        <v>182.25</v>
      </c>
      <c r="L108" s="397">
        <v>72</v>
      </c>
      <c r="M108" s="397">
        <v>3.02</v>
      </c>
      <c r="N108" s="397">
        <v>0</v>
      </c>
      <c r="O108" s="397">
        <v>2.4500000000000002</v>
      </c>
      <c r="P108" s="397">
        <v>1.02</v>
      </c>
    </row>
    <row r="109" spans="1:16" ht="21" customHeight="1">
      <c r="A109" s="397">
        <v>2018</v>
      </c>
      <c r="B109" s="397" t="s">
        <v>826</v>
      </c>
      <c r="C109" s="397">
        <v>80503</v>
      </c>
      <c r="D109" s="397" t="s">
        <v>829</v>
      </c>
      <c r="E109" s="398"/>
      <c r="F109" s="397" t="s">
        <v>808</v>
      </c>
      <c r="G109" s="397">
        <v>22.99</v>
      </c>
      <c r="H109" s="397">
        <v>345.41</v>
      </c>
      <c r="I109" s="397">
        <v>6.19</v>
      </c>
      <c r="J109" s="397">
        <v>0</v>
      </c>
      <c r="K109" s="397">
        <v>55.62</v>
      </c>
      <c r="L109" s="397">
        <v>72</v>
      </c>
      <c r="M109" s="397">
        <v>2.2999999999999998</v>
      </c>
      <c r="N109" s="397">
        <v>0</v>
      </c>
      <c r="O109" s="397">
        <v>2.74</v>
      </c>
      <c r="P109" s="397">
        <v>0.79</v>
      </c>
    </row>
    <row r="110" spans="1:16" ht="21" customHeight="1">
      <c r="A110" s="397">
        <v>2018</v>
      </c>
      <c r="B110" s="397" t="s">
        <v>826</v>
      </c>
      <c r="C110" s="397">
        <v>80504</v>
      </c>
      <c r="D110" s="397" t="s">
        <v>830</v>
      </c>
      <c r="E110" s="398"/>
      <c r="F110" s="397" t="s">
        <v>808</v>
      </c>
      <c r="G110" s="397">
        <v>22.99</v>
      </c>
      <c r="H110" s="397">
        <v>368.9</v>
      </c>
      <c r="I110" s="397">
        <v>4.5</v>
      </c>
      <c r="J110" s="397">
        <v>0</v>
      </c>
      <c r="K110" s="397">
        <v>43.2</v>
      </c>
      <c r="L110" s="397">
        <v>72</v>
      </c>
      <c r="M110" s="397">
        <v>2.2999999999999998</v>
      </c>
      <c r="N110" s="397">
        <v>0</v>
      </c>
      <c r="O110" s="397">
        <v>4.83</v>
      </c>
      <c r="P110" s="397">
        <v>2.52</v>
      </c>
    </row>
    <row r="111" spans="1:16">
      <c r="A111" s="386"/>
      <c r="B111" s="386"/>
      <c r="C111" s="386"/>
      <c r="D111" s="386"/>
      <c r="E111" s="386"/>
      <c r="F111" s="386"/>
      <c r="G111" s="386"/>
      <c r="H111" s="386"/>
      <c r="I111" s="386"/>
      <c r="J111" s="386"/>
      <c r="K111" s="386"/>
      <c r="L111" s="386"/>
      <c r="M111" s="386"/>
      <c r="N111" s="386"/>
      <c r="O111" s="386"/>
    </row>
    <row r="112" spans="1:16">
      <c r="A112" s="399" t="s">
        <v>831</v>
      </c>
      <c r="B112" s="386"/>
      <c r="C112" s="400">
        <v>43818</v>
      </c>
    </row>
    <row r="113" spans="1:1">
      <c r="A113" s="401"/>
    </row>
    <row r="114" spans="1:1">
      <c r="A114" s="401"/>
    </row>
    <row r="115" spans="1:1">
      <c r="A115" s="401"/>
    </row>
    <row r="116" spans="1:1">
      <c r="A116" s="401"/>
    </row>
    <row r="117" spans="1:1">
      <c r="A117" s="401"/>
    </row>
    <row r="118" spans="1:1">
      <c r="A118" s="401"/>
    </row>
    <row r="119" spans="1:1">
      <c r="A119" s="401"/>
    </row>
    <row r="120" spans="1:1">
      <c r="A120" s="401"/>
    </row>
    <row r="121" spans="1:1">
      <c r="A121" s="401"/>
    </row>
    <row r="122" spans="1:1">
      <c r="A122" s="401"/>
    </row>
    <row r="123" spans="1:1">
      <c r="A123" s="401"/>
    </row>
    <row r="124" spans="1:1">
      <c r="A124" s="401"/>
    </row>
    <row r="125" spans="1:1">
      <c r="A125" s="401"/>
    </row>
    <row r="126" spans="1:1">
      <c r="A126" s="401"/>
    </row>
    <row r="127" spans="1:1">
      <c r="A127" s="401"/>
    </row>
    <row r="128" spans="1:1">
      <c r="A128" s="401"/>
    </row>
    <row r="129" spans="1:1">
      <c r="A129" s="401"/>
    </row>
    <row r="130" spans="1:1">
      <c r="A130" s="401"/>
    </row>
    <row r="131" spans="1:1">
      <c r="A131" s="401"/>
    </row>
    <row r="132" spans="1:1">
      <c r="A132" s="401"/>
    </row>
    <row r="133" spans="1:1">
      <c r="A133" s="401"/>
    </row>
    <row r="134" spans="1:1">
      <c r="A134" s="401"/>
    </row>
    <row r="135" spans="1:1">
      <c r="A135" s="401"/>
    </row>
    <row r="136" spans="1:1">
      <c r="A136" s="401"/>
    </row>
    <row r="137" spans="1:1">
      <c r="A137" s="401"/>
    </row>
    <row r="138" spans="1:1">
      <c r="A138" s="401"/>
    </row>
    <row r="139" spans="1:1">
      <c r="A139" s="401"/>
    </row>
    <row r="140" spans="1:1">
      <c r="A140" s="401"/>
    </row>
    <row r="141" spans="1:1">
      <c r="A141" s="401"/>
    </row>
    <row r="142" spans="1:1">
      <c r="A142" s="401"/>
    </row>
    <row r="143" spans="1:1">
      <c r="A143" s="401"/>
    </row>
    <row r="144" spans="1:1">
      <c r="A144" s="401"/>
    </row>
    <row r="145" spans="1:1">
      <c r="A145" s="401"/>
    </row>
    <row r="146" spans="1:1">
      <c r="A146" s="401"/>
    </row>
    <row r="147" spans="1:1">
      <c r="A147" s="401"/>
    </row>
    <row r="148" spans="1:1">
      <c r="A148" s="401"/>
    </row>
    <row r="149" spans="1:1">
      <c r="A149" s="401"/>
    </row>
    <row r="150" spans="1:1">
      <c r="A150" s="401"/>
    </row>
    <row r="151" spans="1:1">
      <c r="A151" s="401"/>
    </row>
    <row r="152" spans="1:1">
      <c r="A152" s="401"/>
    </row>
    <row r="153" spans="1:1">
      <c r="A153" s="401"/>
    </row>
    <row r="154" spans="1:1">
      <c r="A154" s="401"/>
    </row>
    <row r="155" spans="1:1">
      <c r="A155" s="401"/>
    </row>
    <row r="156" spans="1:1">
      <c r="A156" s="401"/>
    </row>
    <row r="157" spans="1:1">
      <c r="A157" s="401"/>
    </row>
    <row r="158" spans="1:1">
      <c r="A158" s="401"/>
    </row>
    <row r="159" spans="1:1">
      <c r="A159" s="401"/>
    </row>
    <row r="160" spans="1:1">
      <c r="A160" s="401"/>
    </row>
    <row r="161" spans="1:1">
      <c r="A161" s="401"/>
    </row>
    <row r="162" spans="1:1">
      <c r="A162" s="401"/>
    </row>
    <row r="163" spans="1:1">
      <c r="A163" s="401"/>
    </row>
    <row r="164" spans="1:1">
      <c r="A164" s="401"/>
    </row>
    <row r="165" spans="1:1">
      <c r="A165" s="401"/>
    </row>
    <row r="166" spans="1:1">
      <c r="A166" s="401"/>
    </row>
    <row r="167" spans="1:1">
      <c r="A167" s="401"/>
    </row>
    <row r="168" spans="1:1">
      <c r="A168" s="401"/>
    </row>
    <row r="169" spans="1:1">
      <c r="A169" s="401"/>
    </row>
    <row r="170" spans="1:1">
      <c r="A170" s="401"/>
    </row>
    <row r="171" spans="1:1">
      <c r="A171" s="401"/>
    </row>
    <row r="172" spans="1:1">
      <c r="A172" s="401"/>
    </row>
    <row r="173" spans="1:1">
      <c r="A173" s="401"/>
    </row>
    <row r="174" spans="1:1">
      <c r="A174" s="401"/>
    </row>
    <row r="175" spans="1:1">
      <c r="A175" s="401"/>
    </row>
    <row r="176" spans="1:1">
      <c r="A176" s="401"/>
    </row>
    <row r="177" spans="1:1">
      <c r="A177" s="401"/>
    </row>
    <row r="178" spans="1:1">
      <c r="A178" s="401"/>
    </row>
    <row r="179" spans="1:1">
      <c r="A179" s="401"/>
    </row>
    <row r="180" spans="1:1">
      <c r="A180" s="401"/>
    </row>
    <row r="181" spans="1:1">
      <c r="A181" s="401"/>
    </row>
    <row r="182" spans="1:1">
      <c r="A182" s="401"/>
    </row>
    <row r="183" spans="1:1">
      <c r="A183" s="401"/>
    </row>
    <row r="184" spans="1:1">
      <c r="A184" s="401"/>
    </row>
    <row r="185" spans="1:1">
      <c r="A185" s="401"/>
    </row>
    <row r="186" spans="1:1">
      <c r="A186" s="401"/>
    </row>
    <row r="187" spans="1:1">
      <c r="A187" s="401"/>
    </row>
    <row r="188" spans="1:1">
      <c r="A188" s="401"/>
    </row>
    <row r="189" spans="1:1">
      <c r="A189" s="401"/>
    </row>
    <row r="190" spans="1:1">
      <c r="A190" s="401"/>
    </row>
    <row r="191" spans="1:1">
      <c r="A191" s="401"/>
    </row>
    <row r="192" spans="1:1">
      <c r="A192" s="401"/>
    </row>
    <row r="193" spans="1:1">
      <c r="A193" s="401"/>
    </row>
    <row r="194" spans="1:1">
      <c r="A194" s="401"/>
    </row>
    <row r="195" spans="1:1">
      <c r="A195" s="401"/>
    </row>
    <row r="196" spans="1:1">
      <c r="A196" s="401"/>
    </row>
    <row r="197" spans="1:1">
      <c r="A197" s="401"/>
    </row>
    <row r="198" spans="1:1">
      <c r="A198" s="401"/>
    </row>
    <row r="199" spans="1:1">
      <c r="A199" s="401"/>
    </row>
    <row r="200" spans="1:1">
      <c r="A200" s="401"/>
    </row>
    <row r="201" spans="1:1">
      <c r="A201" s="401"/>
    </row>
    <row r="202" spans="1:1">
      <c r="A202" s="401"/>
    </row>
    <row r="203" spans="1:1">
      <c r="A203" s="401"/>
    </row>
    <row r="204" spans="1:1">
      <c r="A204" s="401"/>
    </row>
    <row r="205" spans="1:1">
      <c r="A205" s="401"/>
    </row>
    <row r="206" spans="1:1">
      <c r="A206" s="401"/>
    </row>
    <row r="207" spans="1:1">
      <c r="A207" s="401"/>
    </row>
    <row r="208" spans="1:1">
      <c r="A208" s="401"/>
    </row>
    <row r="209" spans="1:1">
      <c r="A209" s="401"/>
    </row>
    <row r="210" spans="1:1">
      <c r="A210" s="401"/>
    </row>
    <row r="211" spans="1:1">
      <c r="A211" s="401"/>
    </row>
    <row r="212" spans="1:1">
      <c r="A212" s="401"/>
    </row>
    <row r="213" spans="1:1">
      <c r="A213" s="401"/>
    </row>
    <row r="214" spans="1:1">
      <c r="A214" s="401"/>
    </row>
    <row r="215" spans="1:1">
      <c r="A215" s="401"/>
    </row>
    <row r="216" spans="1:1">
      <c r="A216" s="401"/>
    </row>
    <row r="217" spans="1:1">
      <c r="A217" s="401"/>
    </row>
    <row r="218" spans="1:1">
      <c r="A218" s="401"/>
    </row>
    <row r="219" spans="1:1">
      <c r="A219" s="401"/>
    </row>
    <row r="220" spans="1:1">
      <c r="A220" s="401"/>
    </row>
    <row r="221" spans="1:1">
      <c r="A221" s="401"/>
    </row>
    <row r="222" spans="1:1">
      <c r="A222" s="401"/>
    </row>
    <row r="223" spans="1:1">
      <c r="A223" s="401"/>
    </row>
    <row r="224" spans="1:1">
      <c r="A224" s="401"/>
    </row>
    <row r="225" spans="1:1">
      <c r="A225" s="401"/>
    </row>
    <row r="226" spans="1:1">
      <c r="A226" s="401"/>
    </row>
    <row r="227" spans="1:1">
      <c r="A227" s="401"/>
    </row>
    <row r="228" spans="1:1">
      <c r="A228" s="401"/>
    </row>
    <row r="229" spans="1:1">
      <c r="A229" s="401"/>
    </row>
    <row r="230" spans="1:1">
      <c r="A230" s="401"/>
    </row>
    <row r="231" spans="1:1">
      <c r="A231" s="401"/>
    </row>
    <row r="232" spans="1:1">
      <c r="A232" s="401"/>
    </row>
    <row r="233" spans="1:1">
      <c r="A233" s="401"/>
    </row>
    <row r="234" spans="1:1">
      <c r="A234" s="401"/>
    </row>
    <row r="235" spans="1:1">
      <c r="A235" s="401"/>
    </row>
    <row r="236" spans="1:1">
      <c r="A236" s="401"/>
    </row>
    <row r="237" spans="1:1">
      <c r="A237" s="401"/>
    </row>
    <row r="238" spans="1:1">
      <c r="A238" s="401"/>
    </row>
    <row r="239" spans="1:1">
      <c r="A239" s="401"/>
    </row>
    <row r="240" spans="1:1">
      <c r="A240" s="401"/>
    </row>
    <row r="241" spans="1:1">
      <c r="A241" s="401"/>
    </row>
    <row r="242" spans="1:1">
      <c r="A242" s="401"/>
    </row>
    <row r="243" spans="1:1">
      <c r="A243" s="401"/>
    </row>
    <row r="244" spans="1:1">
      <c r="A244" s="401"/>
    </row>
    <row r="245" spans="1:1">
      <c r="A245" s="401"/>
    </row>
    <row r="246" spans="1:1">
      <c r="A246" s="401"/>
    </row>
    <row r="247" spans="1:1">
      <c r="A247" s="401"/>
    </row>
    <row r="248" spans="1:1">
      <c r="A248" s="401"/>
    </row>
    <row r="249" spans="1:1">
      <c r="A249" s="401"/>
    </row>
    <row r="250" spans="1:1">
      <c r="A250" s="401"/>
    </row>
    <row r="251" spans="1:1">
      <c r="A251" s="401"/>
    </row>
    <row r="252" spans="1:1">
      <c r="A252" s="401"/>
    </row>
    <row r="253" spans="1:1">
      <c r="A253" s="401"/>
    </row>
    <row r="254" spans="1:1">
      <c r="A254" s="401"/>
    </row>
    <row r="255" spans="1:1">
      <c r="A255" s="401"/>
    </row>
    <row r="256" spans="1:1">
      <c r="A256" s="401"/>
    </row>
    <row r="257" spans="1:1">
      <c r="A257" s="401"/>
    </row>
    <row r="258" spans="1:1">
      <c r="A258" s="401"/>
    </row>
    <row r="259" spans="1:1">
      <c r="A259" s="401"/>
    </row>
    <row r="260" spans="1:1">
      <c r="A260" s="401"/>
    </row>
    <row r="261" spans="1:1">
      <c r="A261" s="401"/>
    </row>
    <row r="262" spans="1:1">
      <c r="A262" s="401"/>
    </row>
    <row r="263" spans="1:1">
      <c r="A263" s="401"/>
    </row>
    <row r="264" spans="1:1">
      <c r="A264" s="401"/>
    </row>
    <row r="265" spans="1:1">
      <c r="A265" s="401"/>
    </row>
    <row r="266" spans="1:1">
      <c r="A266" s="401"/>
    </row>
    <row r="267" spans="1:1">
      <c r="A267" s="401"/>
    </row>
    <row r="268" spans="1:1">
      <c r="A268" s="401"/>
    </row>
    <row r="269" spans="1:1">
      <c r="A269" s="401"/>
    </row>
    <row r="270" spans="1:1">
      <c r="A270" s="401"/>
    </row>
    <row r="271" spans="1:1">
      <c r="A271" s="401"/>
    </row>
    <row r="272" spans="1:1">
      <c r="A272" s="401"/>
    </row>
    <row r="273" spans="1:1">
      <c r="A273" s="401"/>
    </row>
    <row r="274" spans="1:1">
      <c r="A274" s="401"/>
    </row>
    <row r="275" spans="1:1">
      <c r="A275" s="401"/>
    </row>
    <row r="276" spans="1:1">
      <c r="A276" s="401"/>
    </row>
    <row r="277" spans="1:1">
      <c r="A277" s="401"/>
    </row>
    <row r="278" spans="1:1">
      <c r="A278" s="401"/>
    </row>
    <row r="279" spans="1:1">
      <c r="A279" s="401"/>
    </row>
    <row r="280" spans="1:1">
      <c r="A280" s="401"/>
    </row>
    <row r="281" spans="1:1">
      <c r="A281" s="401"/>
    </row>
    <row r="282" spans="1:1">
      <c r="A282" s="401"/>
    </row>
    <row r="283" spans="1:1">
      <c r="A283" s="401"/>
    </row>
    <row r="284" spans="1:1">
      <c r="A284" s="401"/>
    </row>
    <row r="285" spans="1:1">
      <c r="A285" s="401"/>
    </row>
    <row r="286" spans="1:1">
      <c r="A286" s="401"/>
    </row>
    <row r="287" spans="1:1">
      <c r="A287" s="401"/>
    </row>
    <row r="288" spans="1:1">
      <c r="A288" s="401"/>
    </row>
    <row r="289" spans="1:1">
      <c r="A289" s="401"/>
    </row>
    <row r="290" spans="1:1">
      <c r="A290" s="401"/>
    </row>
    <row r="291" spans="1:1">
      <c r="A291" s="401"/>
    </row>
    <row r="292" spans="1:1">
      <c r="A292" s="401"/>
    </row>
    <row r="293" spans="1:1">
      <c r="A293" s="401"/>
    </row>
    <row r="294" spans="1:1">
      <c r="A294" s="401"/>
    </row>
    <row r="295" spans="1:1">
      <c r="A295" s="401"/>
    </row>
    <row r="296" spans="1:1">
      <c r="A296" s="401"/>
    </row>
    <row r="297" spans="1:1">
      <c r="A297" s="401"/>
    </row>
    <row r="298" spans="1:1">
      <c r="A298" s="401"/>
    </row>
    <row r="299" spans="1:1">
      <c r="A299" s="401"/>
    </row>
    <row r="300" spans="1:1">
      <c r="A300" s="401"/>
    </row>
    <row r="301" spans="1:1">
      <c r="A301" s="401"/>
    </row>
    <row r="302" spans="1:1">
      <c r="A302" s="401"/>
    </row>
    <row r="303" spans="1:1">
      <c r="A303" s="401"/>
    </row>
    <row r="304" spans="1:1">
      <c r="A304" s="401"/>
    </row>
    <row r="305" spans="1:1">
      <c r="A305" s="401"/>
    </row>
    <row r="306" spans="1:1">
      <c r="A306" s="401"/>
    </row>
    <row r="307" spans="1:1">
      <c r="A307" s="401"/>
    </row>
    <row r="308" spans="1:1">
      <c r="A308" s="401"/>
    </row>
    <row r="309" spans="1:1">
      <c r="A309" s="401"/>
    </row>
    <row r="310" spans="1:1">
      <c r="A310" s="401"/>
    </row>
    <row r="311" spans="1:1">
      <c r="A311" s="401"/>
    </row>
    <row r="312" spans="1:1">
      <c r="A312" s="401"/>
    </row>
    <row r="313" spans="1:1">
      <c r="A313" s="401"/>
    </row>
    <row r="314" spans="1:1">
      <c r="A314" s="401"/>
    </row>
    <row r="315" spans="1:1">
      <c r="A315" s="401"/>
    </row>
    <row r="316" spans="1:1">
      <c r="A316" s="401"/>
    </row>
    <row r="317" spans="1:1">
      <c r="A317" s="401"/>
    </row>
    <row r="318" spans="1:1">
      <c r="A318" s="401"/>
    </row>
    <row r="319" spans="1:1">
      <c r="A319" s="401"/>
    </row>
    <row r="320" spans="1:1">
      <c r="A320" s="401"/>
    </row>
    <row r="321" spans="1:1">
      <c r="A321" s="401"/>
    </row>
    <row r="322" spans="1:1">
      <c r="A322" s="401"/>
    </row>
    <row r="323" spans="1:1">
      <c r="A323" s="401"/>
    </row>
    <row r="324" spans="1:1">
      <c r="A324" s="401"/>
    </row>
    <row r="325" spans="1:1">
      <c r="A325" s="401"/>
    </row>
    <row r="326" spans="1:1">
      <c r="A326" s="401"/>
    </row>
    <row r="327" spans="1:1">
      <c r="A327" s="401"/>
    </row>
    <row r="328" spans="1:1">
      <c r="A328" s="401"/>
    </row>
    <row r="329" spans="1:1">
      <c r="A329" s="401"/>
    </row>
    <row r="330" spans="1:1">
      <c r="A330" s="401"/>
    </row>
    <row r="331" spans="1:1">
      <c r="A331" s="401"/>
    </row>
    <row r="332" spans="1:1">
      <c r="A332" s="401"/>
    </row>
    <row r="333" spans="1:1">
      <c r="A333" s="401"/>
    </row>
    <row r="334" spans="1:1">
      <c r="A334" s="401"/>
    </row>
    <row r="335" spans="1:1">
      <c r="A335" s="401"/>
    </row>
    <row r="336" spans="1:1">
      <c r="A336" s="401"/>
    </row>
    <row r="337" spans="1:1">
      <c r="A337" s="401"/>
    </row>
    <row r="338" spans="1:1">
      <c r="A338" s="401"/>
    </row>
    <row r="339" spans="1:1">
      <c r="A339" s="401"/>
    </row>
    <row r="340" spans="1:1">
      <c r="A340" s="401"/>
    </row>
    <row r="341" spans="1:1">
      <c r="A341" s="401"/>
    </row>
    <row r="342" spans="1:1">
      <c r="A342" s="401"/>
    </row>
    <row r="343" spans="1:1">
      <c r="A343" s="401"/>
    </row>
    <row r="344" spans="1:1">
      <c r="A344" s="401"/>
    </row>
    <row r="345" spans="1:1">
      <c r="A345" s="401"/>
    </row>
    <row r="346" spans="1:1">
      <c r="A346" s="401"/>
    </row>
    <row r="347" spans="1:1">
      <c r="A347" s="401"/>
    </row>
    <row r="348" spans="1:1">
      <c r="A348" s="401"/>
    </row>
    <row r="349" spans="1:1">
      <c r="A349" s="401"/>
    </row>
    <row r="350" spans="1:1">
      <c r="A350" s="401"/>
    </row>
    <row r="351" spans="1:1">
      <c r="A351" s="401"/>
    </row>
    <row r="352" spans="1:1">
      <c r="A352" s="401"/>
    </row>
    <row r="353" spans="1:1">
      <c r="A353" s="401"/>
    </row>
    <row r="354" spans="1:1">
      <c r="A354" s="401"/>
    </row>
    <row r="355" spans="1:1">
      <c r="A355" s="401"/>
    </row>
    <row r="356" spans="1:1">
      <c r="A356" s="401"/>
    </row>
    <row r="357" spans="1:1">
      <c r="A357" s="401"/>
    </row>
    <row r="358" spans="1:1">
      <c r="A358" s="401"/>
    </row>
    <row r="359" spans="1:1">
      <c r="A359" s="401"/>
    </row>
    <row r="360" spans="1:1">
      <c r="A360" s="401"/>
    </row>
    <row r="361" spans="1:1">
      <c r="A361" s="401"/>
    </row>
    <row r="362" spans="1:1">
      <c r="A362" s="401"/>
    </row>
    <row r="363" spans="1:1">
      <c r="A363" s="401"/>
    </row>
    <row r="364" spans="1:1">
      <c r="A364" s="401"/>
    </row>
    <row r="365" spans="1:1">
      <c r="A365" s="401"/>
    </row>
    <row r="366" spans="1:1">
      <c r="A366" s="401"/>
    </row>
    <row r="367" spans="1:1">
      <c r="A367" s="401"/>
    </row>
    <row r="368" spans="1:1">
      <c r="A368" s="401"/>
    </row>
    <row r="369" spans="1:1">
      <c r="A369" s="401"/>
    </row>
    <row r="370" spans="1:1">
      <c r="A370" s="401"/>
    </row>
    <row r="371" spans="1:1">
      <c r="A371" s="401"/>
    </row>
    <row r="372" spans="1:1">
      <c r="A372" s="401"/>
    </row>
    <row r="373" spans="1:1">
      <c r="A373" s="401"/>
    </row>
    <row r="374" spans="1:1">
      <c r="A374" s="401"/>
    </row>
    <row r="375" spans="1:1">
      <c r="A375" s="401"/>
    </row>
    <row r="376" spans="1:1">
      <c r="A376" s="401"/>
    </row>
    <row r="377" spans="1:1">
      <c r="A377" s="401"/>
    </row>
    <row r="378" spans="1:1">
      <c r="A378" s="401"/>
    </row>
    <row r="379" spans="1:1">
      <c r="A379" s="401"/>
    </row>
    <row r="380" spans="1:1">
      <c r="A380" s="401"/>
    </row>
    <row r="381" spans="1:1">
      <c r="A381" s="401"/>
    </row>
    <row r="382" spans="1:1">
      <c r="A382" s="401"/>
    </row>
    <row r="383" spans="1:1">
      <c r="A383" s="401"/>
    </row>
    <row r="384" spans="1:1">
      <c r="A384" s="401"/>
    </row>
    <row r="385" spans="1:1">
      <c r="A385" s="401"/>
    </row>
    <row r="386" spans="1:1">
      <c r="A386" s="401"/>
    </row>
    <row r="387" spans="1:1">
      <c r="A387" s="401"/>
    </row>
    <row r="388" spans="1:1">
      <c r="A388" s="401"/>
    </row>
    <row r="389" spans="1:1">
      <c r="A389" s="401"/>
    </row>
    <row r="390" spans="1:1">
      <c r="A390" s="401"/>
    </row>
    <row r="391" spans="1:1">
      <c r="A391" s="401"/>
    </row>
    <row r="392" spans="1:1">
      <c r="A392" s="401"/>
    </row>
    <row r="393" spans="1:1">
      <c r="A393" s="401"/>
    </row>
    <row r="394" spans="1:1">
      <c r="A394" s="401"/>
    </row>
    <row r="395" spans="1:1">
      <c r="A395" s="401"/>
    </row>
    <row r="396" spans="1:1">
      <c r="A396" s="401"/>
    </row>
    <row r="397" spans="1:1">
      <c r="A397" s="401"/>
    </row>
    <row r="398" spans="1:1">
      <c r="A398" s="401"/>
    </row>
    <row r="399" spans="1:1">
      <c r="A399" s="401"/>
    </row>
    <row r="400" spans="1:1">
      <c r="A400" s="401"/>
    </row>
    <row r="401" spans="1:1">
      <c r="A401" s="401"/>
    </row>
    <row r="402" spans="1:1">
      <c r="A402" s="401"/>
    </row>
    <row r="403" spans="1:1">
      <c r="A403" s="401"/>
    </row>
    <row r="404" spans="1:1">
      <c r="A404" s="401"/>
    </row>
    <row r="405" spans="1:1">
      <c r="A405" s="401"/>
    </row>
    <row r="406" spans="1:1">
      <c r="A406" s="401"/>
    </row>
    <row r="407" spans="1:1">
      <c r="A407" s="401"/>
    </row>
    <row r="408" spans="1:1">
      <c r="A408" s="401"/>
    </row>
    <row r="409" spans="1:1">
      <c r="A409" s="401"/>
    </row>
    <row r="410" spans="1:1">
      <c r="A410" s="401"/>
    </row>
    <row r="411" spans="1:1">
      <c r="A411" s="401"/>
    </row>
    <row r="412" spans="1:1">
      <c r="A412" s="401"/>
    </row>
    <row r="413" spans="1:1">
      <c r="A413" s="401"/>
    </row>
    <row r="414" spans="1:1">
      <c r="A414" s="401"/>
    </row>
    <row r="415" spans="1:1">
      <c r="A415" s="401"/>
    </row>
    <row r="416" spans="1:1">
      <c r="A416" s="401"/>
    </row>
    <row r="417" spans="1:1">
      <c r="A417" s="401"/>
    </row>
    <row r="418" spans="1:1">
      <c r="A418" s="401"/>
    </row>
    <row r="419" spans="1:1">
      <c r="A419" s="401"/>
    </row>
    <row r="420" spans="1:1">
      <c r="A420" s="401"/>
    </row>
    <row r="421" spans="1:1">
      <c r="A421" s="401"/>
    </row>
    <row r="422" spans="1:1">
      <c r="A422" s="401"/>
    </row>
    <row r="423" spans="1:1">
      <c r="A423" s="401"/>
    </row>
    <row r="424" spans="1:1">
      <c r="A424" s="401"/>
    </row>
    <row r="425" spans="1:1">
      <c r="A425" s="401"/>
    </row>
    <row r="426" spans="1:1">
      <c r="A426" s="401"/>
    </row>
    <row r="427" spans="1:1">
      <c r="A427" s="401"/>
    </row>
    <row r="428" spans="1:1">
      <c r="A428" s="401"/>
    </row>
    <row r="429" spans="1:1">
      <c r="A429" s="401"/>
    </row>
    <row r="430" spans="1:1">
      <c r="A430" s="401"/>
    </row>
    <row r="431" spans="1:1">
      <c r="A431" s="401"/>
    </row>
    <row r="432" spans="1:1">
      <c r="A432" s="401"/>
    </row>
    <row r="433" spans="1:1">
      <c r="A433" s="401"/>
    </row>
    <row r="434" spans="1:1">
      <c r="A434" s="401"/>
    </row>
    <row r="435" spans="1:1">
      <c r="A435" s="401"/>
    </row>
    <row r="436" spans="1:1">
      <c r="A436" s="401"/>
    </row>
    <row r="437" spans="1:1">
      <c r="A437" s="401"/>
    </row>
    <row r="438" spans="1:1">
      <c r="A438" s="401"/>
    </row>
    <row r="439" spans="1:1">
      <c r="A439" s="401"/>
    </row>
    <row r="440" spans="1:1">
      <c r="A440" s="401"/>
    </row>
    <row r="441" spans="1:1">
      <c r="A441" s="401"/>
    </row>
    <row r="442" spans="1:1">
      <c r="A442" s="401"/>
    </row>
    <row r="443" spans="1:1">
      <c r="A443" s="401"/>
    </row>
    <row r="444" spans="1:1">
      <c r="A444" s="401"/>
    </row>
    <row r="445" spans="1:1">
      <c r="A445" s="401"/>
    </row>
    <row r="446" spans="1:1">
      <c r="A446" s="401"/>
    </row>
    <row r="447" spans="1:1">
      <c r="A447" s="401"/>
    </row>
    <row r="448" spans="1:1">
      <c r="A448" s="401"/>
    </row>
    <row r="449" spans="1:1">
      <c r="A449" s="401"/>
    </row>
    <row r="450" spans="1:1">
      <c r="A450" s="401"/>
    </row>
    <row r="451" spans="1:1">
      <c r="A451" s="401"/>
    </row>
    <row r="452" spans="1:1">
      <c r="A452" s="401"/>
    </row>
    <row r="453" spans="1:1">
      <c r="A453" s="401"/>
    </row>
    <row r="454" spans="1:1">
      <c r="A454" s="401"/>
    </row>
    <row r="455" spans="1:1">
      <c r="A455" s="401"/>
    </row>
    <row r="456" spans="1:1">
      <c r="A456" s="401"/>
    </row>
    <row r="457" spans="1:1">
      <c r="A457" s="401"/>
    </row>
    <row r="458" spans="1:1">
      <c r="A458" s="401"/>
    </row>
    <row r="459" spans="1:1">
      <c r="A459" s="401"/>
    </row>
    <row r="460" spans="1:1">
      <c r="A460" s="401"/>
    </row>
    <row r="461" spans="1:1">
      <c r="A461" s="401"/>
    </row>
    <row r="462" spans="1:1">
      <c r="A462" s="401"/>
    </row>
    <row r="463" spans="1:1">
      <c r="A463" s="401"/>
    </row>
    <row r="464" spans="1:1">
      <c r="A464" s="401"/>
    </row>
    <row r="465" spans="1:1">
      <c r="A465" s="401"/>
    </row>
    <row r="466" spans="1:1">
      <c r="A466" s="401"/>
    </row>
    <row r="467" spans="1:1">
      <c r="A467" s="401"/>
    </row>
    <row r="468" spans="1:1">
      <c r="A468" s="401"/>
    </row>
    <row r="469" spans="1:1">
      <c r="A469" s="401"/>
    </row>
    <row r="470" spans="1:1">
      <c r="A470" s="401"/>
    </row>
    <row r="471" spans="1:1">
      <c r="A471" s="401"/>
    </row>
    <row r="472" spans="1:1">
      <c r="A472" s="401"/>
    </row>
    <row r="473" spans="1:1">
      <c r="A473" s="401"/>
    </row>
    <row r="474" spans="1:1">
      <c r="A474" s="401"/>
    </row>
    <row r="475" spans="1:1">
      <c r="A475" s="401"/>
    </row>
    <row r="476" spans="1:1">
      <c r="A476" s="401"/>
    </row>
    <row r="477" spans="1:1">
      <c r="A477" s="401"/>
    </row>
    <row r="478" spans="1:1">
      <c r="A478" s="401"/>
    </row>
    <row r="479" spans="1:1">
      <c r="A479" s="401"/>
    </row>
    <row r="480" spans="1:1">
      <c r="A480" s="401"/>
    </row>
    <row r="481" spans="1:1">
      <c r="A481" s="401"/>
    </row>
    <row r="482" spans="1:1">
      <c r="A482" s="401"/>
    </row>
    <row r="483" spans="1:1">
      <c r="A483" s="401"/>
    </row>
    <row r="484" spans="1:1">
      <c r="A484" s="401"/>
    </row>
    <row r="485" spans="1:1">
      <c r="A485" s="401"/>
    </row>
    <row r="486" spans="1:1">
      <c r="A486" s="401"/>
    </row>
    <row r="487" spans="1:1">
      <c r="A487" s="401"/>
    </row>
    <row r="488" spans="1:1">
      <c r="A488" s="401"/>
    </row>
    <row r="489" spans="1:1">
      <c r="A489" s="401"/>
    </row>
    <row r="490" spans="1:1">
      <c r="A490" s="401"/>
    </row>
    <row r="491" spans="1:1">
      <c r="A491" s="401"/>
    </row>
    <row r="492" spans="1:1">
      <c r="A492" s="401"/>
    </row>
    <row r="493" spans="1:1">
      <c r="A493" s="401"/>
    </row>
    <row r="494" spans="1:1">
      <c r="A494" s="401"/>
    </row>
    <row r="495" spans="1:1">
      <c r="A495" s="401"/>
    </row>
    <row r="496" spans="1:1">
      <c r="A496" s="401"/>
    </row>
    <row r="497" spans="1:1">
      <c r="A497" s="401"/>
    </row>
    <row r="498" spans="1:1">
      <c r="A498" s="401"/>
    </row>
    <row r="499" spans="1:1">
      <c r="A499" s="401"/>
    </row>
    <row r="500" spans="1:1">
      <c r="A500" s="401"/>
    </row>
    <row r="501" spans="1:1">
      <c r="A501" s="401"/>
    </row>
    <row r="502" spans="1:1">
      <c r="A502" s="401"/>
    </row>
    <row r="503" spans="1:1">
      <c r="A503" s="401"/>
    </row>
    <row r="504" spans="1:1">
      <c r="A504" s="401"/>
    </row>
    <row r="505" spans="1:1">
      <c r="A505" s="401"/>
    </row>
    <row r="506" spans="1:1">
      <c r="A506" s="401"/>
    </row>
    <row r="507" spans="1:1">
      <c r="A507" s="401"/>
    </row>
    <row r="508" spans="1:1">
      <c r="A508" s="401"/>
    </row>
    <row r="509" spans="1:1">
      <c r="A509" s="401"/>
    </row>
    <row r="510" spans="1:1">
      <c r="A510" s="401"/>
    </row>
    <row r="511" spans="1:1">
      <c r="A511" s="401"/>
    </row>
    <row r="512" spans="1:1">
      <c r="A512" s="401"/>
    </row>
    <row r="513" spans="1:1">
      <c r="A513" s="401"/>
    </row>
    <row r="514" spans="1:1">
      <c r="A514" s="401"/>
    </row>
    <row r="515" spans="1:1">
      <c r="A515" s="401"/>
    </row>
    <row r="516" spans="1:1">
      <c r="A516" s="401"/>
    </row>
    <row r="517" spans="1:1">
      <c r="A517" s="401"/>
    </row>
    <row r="518" spans="1:1">
      <c r="A518" s="401"/>
    </row>
    <row r="519" spans="1:1">
      <c r="A519" s="401"/>
    </row>
    <row r="520" spans="1:1">
      <c r="A520" s="401"/>
    </row>
    <row r="521" spans="1:1">
      <c r="A521" s="401"/>
    </row>
    <row r="522" spans="1:1">
      <c r="A522" s="401"/>
    </row>
    <row r="523" spans="1:1">
      <c r="A523" s="401"/>
    </row>
    <row r="524" spans="1:1">
      <c r="A524" s="401"/>
    </row>
    <row r="525" spans="1:1">
      <c r="A525" s="401"/>
    </row>
    <row r="526" spans="1:1">
      <c r="A526" s="401"/>
    </row>
    <row r="527" spans="1:1">
      <c r="A527" s="401"/>
    </row>
    <row r="528" spans="1:1">
      <c r="A528" s="401"/>
    </row>
    <row r="529" spans="1:1">
      <c r="A529" s="401"/>
    </row>
    <row r="530" spans="1:1">
      <c r="A530" s="401"/>
    </row>
    <row r="531" spans="1:1">
      <c r="A531" s="401"/>
    </row>
    <row r="532" spans="1:1">
      <c r="A532" s="401"/>
    </row>
    <row r="533" spans="1:1">
      <c r="A533" s="401"/>
    </row>
    <row r="534" spans="1:1">
      <c r="A534" s="401"/>
    </row>
    <row r="535" spans="1:1">
      <c r="A535" s="401"/>
    </row>
    <row r="536" spans="1:1">
      <c r="A536" s="401"/>
    </row>
    <row r="537" spans="1:1">
      <c r="A537" s="401"/>
    </row>
    <row r="538" spans="1:1">
      <c r="A538" s="401"/>
    </row>
    <row r="539" spans="1:1">
      <c r="A539" s="401"/>
    </row>
    <row r="540" spans="1:1">
      <c r="A540" s="401"/>
    </row>
    <row r="541" spans="1:1">
      <c r="A541" s="401"/>
    </row>
    <row r="542" spans="1:1">
      <c r="A542" s="401"/>
    </row>
    <row r="543" spans="1:1">
      <c r="A543" s="401"/>
    </row>
    <row r="544" spans="1:1">
      <c r="A544" s="401"/>
    </row>
    <row r="545" spans="1:1">
      <c r="A545" s="401"/>
    </row>
    <row r="546" spans="1:1">
      <c r="A546" s="401"/>
    </row>
    <row r="547" spans="1:1">
      <c r="A547" s="401"/>
    </row>
    <row r="548" spans="1:1">
      <c r="A548" s="401"/>
    </row>
    <row r="549" spans="1:1">
      <c r="A549" s="401"/>
    </row>
    <row r="550" spans="1:1">
      <c r="A550" s="401"/>
    </row>
    <row r="551" spans="1:1">
      <c r="A551" s="401"/>
    </row>
    <row r="552" spans="1:1">
      <c r="A552" s="401"/>
    </row>
    <row r="553" spans="1:1">
      <c r="A553" s="401"/>
    </row>
    <row r="554" spans="1:1">
      <c r="A554" s="401"/>
    </row>
    <row r="555" spans="1:1">
      <c r="A555" s="401"/>
    </row>
    <row r="556" spans="1:1">
      <c r="A556" s="401"/>
    </row>
    <row r="557" spans="1:1">
      <c r="A557" s="401"/>
    </row>
    <row r="558" spans="1:1">
      <c r="A558" s="401"/>
    </row>
    <row r="559" spans="1:1">
      <c r="A559" s="401"/>
    </row>
    <row r="560" spans="1:1">
      <c r="A560" s="401"/>
    </row>
    <row r="561" spans="1:1">
      <c r="A561" s="401"/>
    </row>
    <row r="562" spans="1:1">
      <c r="A562" s="401"/>
    </row>
    <row r="563" spans="1:1">
      <c r="A563" s="401"/>
    </row>
    <row r="564" spans="1:1">
      <c r="A564" s="401"/>
    </row>
    <row r="565" spans="1:1">
      <c r="A565" s="401"/>
    </row>
    <row r="566" spans="1:1">
      <c r="A566" s="401"/>
    </row>
    <row r="567" spans="1:1">
      <c r="A567" s="401"/>
    </row>
    <row r="568" spans="1:1">
      <c r="A568" s="401"/>
    </row>
    <row r="569" spans="1:1">
      <c r="A569" s="401"/>
    </row>
    <row r="570" spans="1:1">
      <c r="A570" s="401"/>
    </row>
    <row r="571" spans="1:1">
      <c r="A571" s="401"/>
    </row>
    <row r="572" spans="1:1">
      <c r="A572" s="401"/>
    </row>
    <row r="573" spans="1:1">
      <c r="A573" s="401"/>
    </row>
    <row r="574" spans="1:1">
      <c r="A574" s="401"/>
    </row>
    <row r="575" spans="1:1">
      <c r="A575" s="401"/>
    </row>
    <row r="576" spans="1:1">
      <c r="A576" s="401"/>
    </row>
    <row r="577" spans="1:1">
      <c r="A577" s="401"/>
    </row>
    <row r="578" spans="1:1">
      <c r="A578" s="401"/>
    </row>
    <row r="579" spans="1:1">
      <c r="A579" s="401"/>
    </row>
    <row r="580" spans="1:1">
      <c r="A580" s="401"/>
    </row>
    <row r="581" spans="1:1">
      <c r="A581" s="401"/>
    </row>
    <row r="582" spans="1:1">
      <c r="A582" s="401"/>
    </row>
    <row r="583" spans="1:1">
      <c r="A583" s="401"/>
    </row>
    <row r="584" spans="1:1">
      <c r="A584" s="401"/>
    </row>
    <row r="585" spans="1:1">
      <c r="A585" s="401"/>
    </row>
    <row r="586" spans="1:1">
      <c r="A586" s="401"/>
    </row>
    <row r="587" spans="1:1">
      <c r="A587" s="401"/>
    </row>
    <row r="588" spans="1:1">
      <c r="A588" s="401"/>
    </row>
    <row r="589" spans="1:1">
      <c r="A589" s="401"/>
    </row>
    <row r="590" spans="1:1">
      <c r="A590" s="401"/>
    </row>
    <row r="591" spans="1:1">
      <c r="A591" s="401"/>
    </row>
    <row r="592" spans="1:1">
      <c r="A592" s="401"/>
    </row>
    <row r="593" spans="1:1">
      <c r="A593" s="401"/>
    </row>
    <row r="594" spans="1:1">
      <c r="A594" s="401"/>
    </row>
    <row r="595" spans="1:1">
      <c r="A595" s="401"/>
    </row>
    <row r="596" spans="1:1">
      <c r="A596" s="401"/>
    </row>
    <row r="597" spans="1:1">
      <c r="A597" s="401"/>
    </row>
    <row r="598" spans="1:1">
      <c r="A598" s="401"/>
    </row>
    <row r="599" spans="1:1">
      <c r="A599" s="401"/>
    </row>
    <row r="600" spans="1:1">
      <c r="A600" s="401"/>
    </row>
    <row r="601" spans="1:1">
      <c r="A601" s="401"/>
    </row>
    <row r="602" spans="1:1">
      <c r="A602" s="401"/>
    </row>
    <row r="603" spans="1:1">
      <c r="A603" s="401"/>
    </row>
    <row r="604" spans="1:1">
      <c r="A604" s="401"/>
    </row>
    <row r="605" spans="1:1">
      <c r="A605" s="401"/>
    </row>
    <row r="606" spans="1:1">
      <c r="A606" s="401"/>
    </row>
    <row r="607" spans="1:1">
      <c r="A607" s="401"/>
    </row>
    <row r="608" spans="1:1">
      <c r="A608" s="401"/>
    </row>
    <row r="609" spans="1:1">
      <c r="A609" s="401"/>
    </row>
    <row r="610" spans="1:1">
      <c r="A610" s="401"/>
    </row>
    <row r="611" spans="1:1">
      <c r="A611" s="401"/>
    </row>
    <row r="612" spans="1:1">
      <c r="A612" s="401"/>
    </row>
    <row r="613" spans="1:1">
      <c r="A613" s="401"/>
    </row>
    <row r="614" spans="1:1">
      <c r="A614" s="401"/>
    </row>
    <row r="615" spans="1:1">
      <c r="A615" s="401"/>
    </row>
    <row r="616" spans="1:1">
      <c r="A616" s="401"/>
    </row>
    <row r="617" spans="1:1">
      <c r="A617" s="401"/>
    </row>
    <row r="618" spans="1:1">
      <c r="A618" s="401"/>
    </row>
    <row r="619" spans="1:1">
      <c r="A619" s="401"/>
    </row>
    <row r="620" spans="1:1">
      <c r="A620" s="401"/>
    </row>
    <row r="621" spans="1:1">
      <c r="A621" s="401"/>
    </row>
    <row r="622" spans="1:1">
      <c r="A622" s="401"/>
    </row>
    <row r="623" spans="1:1">
      <c r="A623" s="401"/>
    </row>
    <row r="624" spans="1:1">
      <c r="A624" s="401"/>
    </row>
    <row r="625" spans="1:1">
      <c r="A625" s="401"/>
    </row>
    <row r="626" spans="1:1">
      <c r="A626" s="401"/>
    </row>
    <row r="627" spans="1:1">
      <c r="A627" s="401"/>
    </row>
    <row r="628" spans="1:1">
      <c r="A628" s="401"/>
    </row>
    <row r="629" spans="1:1">
      <c r="A629" s="401"/>
    </row>
    <row r="630" spans="1:1">
      <c r="A630" s="401"/>
    </row>
    <row r="631" spans="1:1">
      <c r="A631" s="401"/>
    </row>
    <row r="632" spans="1:1">
      <c r="A632" s="401"/>
    </row>
    <row r="633" spans="1:1">
      <c r="A633" s="401"/>
    </row>
    <row r="634" spans="1:1">
      <c r="A634" s="401"/>
    </row>
    <row r="635" spans="1:1">
      <c r="A635" s="401"/>
    </row>
    <row r="636" spans="1:1">
      <c r="A636" s="401"/>
    </row>
    <row r="637" spans="1:1">
      <c r="A637" s="401"/>
    </row>
    <row r="638" spans="1:1">
      <c r="A638" s="401"/>
    </row>
    <row r="639" spans="1:1">
      <c r="A639" s="401"/>
    </row>
    <row r="640" spans="1:1">
      <c r="A640" s="401"/>
    </row>
    <row r="641" spans="1:1">
      <c r="A641" s="401"/>
    </row>
    <row r="642" spans="1:1">
      <c r="A642" s="401"/>
    </row>
    <row r="643" spans="1:1">
      <c r="A643" s="401"/>
    </row>
    <row r="644" spans="1:1">
      <c r="A644" s="401"/>
    </row>
    <row r="645" spans="1:1">
      <c r="A645" s="401"/>
    </row>
    <row r="646" spans="1:1">
      <c r="A646" s="401"/>
    </row>
    <row r="647" spans="1:1">
      <c r="A647" s="401"/>
    </row>
    <row r="648" spans="1:1">
      <c r="A648" s="401"/>
    </row>
    <row r="649" spans="1:1">
      <c r="A649" s="401"/>
    </row>
    <row r="650" spans="1:1">
      <c r="A650" s="401"/>
    </row>
    <row r="651" spans="1:1">
      <c r="A651" s="401"/>
    </row>
    <row r="652" spans="1:1">
      <c r="A652" s="401"/>
    </row>
    <row r="653" spans="1:1">
      <c r="A653" s="401"/>
    </row>
    <row r="654" spans="1:1">
      <c r="A654" s="401"/>
    </row>
    <row r="655" spans="1:1">
      <c r="A655" s="401"/>
    </row>
    <row r="656" spans="1:1">
      <c r="A656" s="401"/>
    </row>
    <row r="657" spans="1:1">
      <c r="A657" s="401"/>
    </row>
    <row r="658" spans="1:1">
      <c r="A658" s="401"/>
    </row>
    <row r="659" spans="1:1">
      <c r="A659" s="401"/>
    </row>
    <row r="660" spans="1:1">
      <c r="A660" s="401"/>
    </row>
    <row r="661" spans="1:1">
      <c r="A661" s="401"/>
    </row>
    <row r="662" spans="1:1">
      <c r="A662" s="401"/>
    </row>
    <row r="663" spans="1:1">
      <c r="A663" s="401"/>
    </row>
    <row r="664" spans="1:1">
      <c r="A664" s="401"/>
    </row>
    <row r="665" spans="1:1">
      <c r="A665" s="401"/>
    </row>
    <row r="666" spans="1:1">
      <c r="A666" s="401"/>
    </row>
    <row r="667" spans="1:1">
      <c r="A667" s="401"/>
    </row>
    <row r="668" spans="1:1">
      <c r="A668" s="401"/>
    </row>
    <row r="669" spans="1:1">
      <c r="A669" s="401"/>
    </row>
    <row r="670" spans="1:1">
      <c r="A670" s="401"/>
    </row>
    <row r="671" spans="1:1">
      <c r="A671" s="401"/>
    </row>
    <row r="672" spans="1:1">
      <c r="A672" s="401"/>
    </row>
    <row r="673" spans="1:1">
      <c r="A673" s="401"/>
    </row>
    <row r="674" spans="1:1">
      <c r="A674" s="401"/>
    </row>
    <row r="675" spans="1:1">
      <c r="A675" s="401"/>
    </row>
    <row r="676" spans="1:1">
      <c r="A676" s="401"/>
    </row>
    <row r="677" spans="1:1">
      <c r="A677" s="401"/>
    </row>
    <row r="678" spans="1:1">
      <c r="A678" s="401"/>
    </row>
    <row r="679" spans="1:1">
      <c r="A679" s="401"/>
    </row>
    <row r="680" spans="1:1">
      <c r="A680" s="401"/>
    </row>
    <row r="681" spans="1:1">
      <c r="A681" s="401"/>
    </row>
    <row r="682" spans="1:1">
      <c r="A682" s="401"/>
    </row>
    <row r="683" spans="1:1">
      <c r="A683" s="401"/>
    </row>
    <row r="684" spans="1:1">
      <c r="A684" s="401"/>
    </row>
    <row r="685" spans="1:1">
      <c r="A685" s="401"/>
    </row>
    <row r="686" spans="1:1">
      <c r="A686" s="401"/>
    </row>
    <row r="687" spans="1:1">
      <c r="A687" s="401"/>
    </row>
    <row r="688" spans="1:1">
      <c r="A688" s="401"/>
    </row>
    <row r="689" spans="1:1">
      <c r="A689" s="401"/>
    </row>
    <row r="690" spans="1:1">
      <c r="A690" s="401"/>
    </row>
    <row r="691" spans="1:1">
      <c r="A691" s="401"/>
    </row>
    <row r="692" spans="1:1">
      <c r="A692" s="401"/>
    </row>
    <row r="693" spans="1:1">
      <c r="A693" s="401"/>
    </row>
    <row r="694" spans="1:1">
      <c r="A694" s="401"/>
    </row>
    <row r="695" spans="1:1">
      <c r="A695" s="401"/>
    </row>
    <row r="696" spans="1:1">
      <c r="A696" s="401"/>
    </row>
    <row r="697" spans="1:1">
      <c r="A697" s="401"/>
    </row>
    <row r="698" spans="1:1">
      <c r="A698" s="401"/>
    </row>
    <row r="699" spans="1:1">
      <c r="A699" s="401"/>
    </row>
    <row r="700" spans="1:1">
      <c r="A700" s="401"/>
    </row>
    <row r="701" spans="1:1">
      <c r="A701" s="401"/>
    </row>
    <row r="702" spans="1:1">
      <c r="A702" s="401"/>
    </row>
    <row r="703" spans="1:1">
      <c r="A703" s="401"/>
    </row>
    <row r="704" spans="1:1">
      <c r="A704" s="401"/>
    </row>
    <row r="705" spans="1:1">
      <c r="A705" s="401"/>
    </row>
    <row r="706" spans="1:1">
      <c r="A706" s="401"/>
    </row>
    <row r="707" spans="1:1">
      <c r="A707" s="401"/>
    </row>
    <row r="708" spans="1:1">
      <c r="A708" s="401"/>
    </row>
    <row r="709" spans="1:1">
      <c r="A709" s="401"/>
    </row>
    <row r="710" spans="1:1">
      <c r="A710" s="401"/>
    </row>
    <row r="711" spans="1:1">
      <c r="A711" s="401"/>
    </row>
    <row r="712" spans="1:1">
      <c r="A712" s="401"/>
    </row>
    <row r="713" spans="1:1">
      <c r="A713" s="401"/>
    </row>
    <row r="714" spans="1:1">
      <c r="A714" s="401"/>
    </row>
    <row r="715" spans="1:1">
      <c r="A715" s="401"/>
    </row>
    <row r="716" spans="1:1">
      <c r="A716" s="401"/>
    </row>
    <row r="717" spans="1:1">
      <c r="A717" s="401"/>
    </row>
    <row r="718" spans="1:1">
      <c r="A718" s="401"/>
    </row>
    <row r="719" spans="1:1">
      <c r="A719" s="401"/>
    </row>
    <row r="720" spans="1:1">
      <c r="A720" s="401"/>
    </row>
    <row r="721" spans="1:1">
      <c r="A721" s="401"/>
    </row>
    <row r="722" spans="1:1">
      <c r="A722" s="401"/>
    </row>
    <row r="723" spans="1:1">
      <c r="A723" s="401"/>
    </row>
    <row r="724" spans="1:1">
      <c r="A724" s="401"/>
    </row>
    <row r="725" spans="1:1">
      <c r="A725" s="401"/>
    </row>
    <row r="726" spans="1:1">
      <c r="A726" s="401"/>
    </row>
    <row r="727" spans="1:1">
      <c r="A727" s="401"/>
    </row>
    <row r="728" spans="1:1">
      <c r="A728" s="401"/>
    </row>
    <row r="729" spans="1:1">
      <c r="A729" s="401"/>
    </row>
    <row r="730" spans="1:1">
      <c r="A730" s="401"/>
    </row>
    <row r="731" spans="1:1">
      <c r="A731" s="401"/>
    </row>
    <row r="732" spans="1:1">
      <c r="A732" s="401"/>
    </row>
    <row r="733" spans="1:1">
      <c r="A733" s="401"/>
    </row>
    <row r="734" spans="1:1">
      <c r="A734" s="401"/>
    </row>
    <row r="735" spans="1:1">
      <c r="A735" s="401"/>
    </row>
    <row r="736" spans="1:1">
      <c r="A736" s="401"/>
    </row>
    <row r="737" spans="1:1">
      <c r="A737" s="401"/>
    </row>
    <row r="738" spans="1:1">
      <c r="A738" s="401"/>
    </row>
    <row r="739" spans="1:1">
      <c r="A739" s="401"/>
    </row>
    <row r="740" spans="1:1">
      <c r="A740" s="401"/>
    </row>
    <row r="741" spans="1:1">
      <c r="A741" s="401"/>
    </row>
    <row r="742" spans="1:1">
      <c r="A742" s="401"/>
    </row>
    <row r="743" spans="1:1">
      <c r="A743" s="401"/>
    </row>
    <row r="744" spans="1:1">
      <c r="A744" s="401"/>
    </row>
    <row r="745" spans="1:1">
      <c r="A745" s="401"/>
    </row>
    <row r="746" spans="1:1">
      <c r="A746" s="401"/>
    </row>
    <row r="747" spans="1:1">
      <c r="A747" s="401"/>
    </row>
    <row r="748" spans="1:1">
      <c r="A748" s="401"/>
    </row>
    <row r="749" spans="1:1">
      <c r="A749" s="401"/>
    </row>
    <row r="750" spans="1:1">
      <c r="A750" s="401"/>
    </row>
    <row r="751" spans="1:1">
      <c r="A751" s="401"/>
    </row>
    <row r="752" spans="1:1">
      <c r="A752" s="401"/>
    </row>
    <row r="753" spans="1:1">
      <c r="A753" s="401"/>
    </row>
    <row r="754" spans="1:1">
      <c r="A754" s="401"/>
    </row>
    <row r="755" spans="1:1">
      <c r="A755" s="401"/>
    </row>
    <row r="756" spans="1:1">
      <c r="A756" s="401"/>
    </row>
    <row r="757" spans="1:1">
      <c r="A757" s="401"/>
    </row>
    <row r="758" spans="1:1">
      <c r="A758" s="401"/>
    </row>
    <row r="759" spans="1:1">
      <c r="A759" s="401"/>
    </row>
    <row r="760" spans="1:1">
      <c r="A760" s="401"/>
    </row>
    <row r="761" spans="1:1">
      <c r="A761" s="401"/>
    </row>
    <row r="762" spans="1:1">
      <c r="A762" s="401"/>
    </row>
    <row r="763" spans="1:1">
      <c r="A763" s="401"/>
    </row>
    <row r="764" spans="1:1">
      <c r="A764" s="401"/>
    </row>
    <row r="765" spans="1:1">
      <c r="A765" s="401"/>
    </row>
    <row r="766" spans="1:1">
      <c r="A766" s="401"/>
    </row>
    <row r="767" spans="1:1">
      <c r="A767" s="401"/>
    </row>
    <row r="768" spans="1:1">
      <c r="A768" s="401"/>
    </row>
    <row r="769" spans="1:1">
      <c r="A769" s="401"/>
    </row>
    <row r="770" spans="1:1">
      <c r="A770" s="401"/>
    </row>
    <row r="771" spans="1:1">
      <c r="A771" s="401"/>
    </row>
    <row r="772" spans="1:1">
      <c r="A772" s="401"/>
    </row>
    <row r="773" spans="1:1">
      <c r="A773" s="401"/>
    </row>
    <row r="774" spans="1:1">
      <c r="A774" s="401"/>
    </row>
    <row r="775" spans="1:1">
      <c r="A775" s="401"/>
    </row>
    <row r="776" spans="1:1">
      <c r="A776" s="401"/>
    </row>
    <row r="777" spans="1:1">
      <c r="A777" s="401"/>
    </row>
    <row r="778" spans="1:1">
      <c r="A778" s="401"/>
    </row>
    <row r="779" spans="1:1">
      <c r="A779" s="401"/>
    </row>
    <row r="780" spans="1:1">
      <c r="A780" s="401"/>
    </row>
    <row r="781" spans="1:1">
      <c r="A781" s="401"/>
    </row>
    <row r="782" spans="1:1">
      <c r="A782" s="401"/>
    </row>
    <row r="783" spans="1:1">
      <c r="A783" s="401"/>
    </row>
    <row r="784" spans="1:1">
      <c r="A784" s="401"/>
    </row>
    <row r="785" spans="1:1">
      <c r="A785" s="401"/>
    </row>
    <row r="786" spans="1:1">
      <c r="A786" s="401"/>
    </row>
    <row r="787" spans="1:1">
      <c r="A787" s="401"/>
    </row>
    <row r="788" spans="1:1">
      <c r="A788" s="401"/>
    </row>
    <row r="789" spans="1:1">
      <c r="A789" s="401"/>
    </row>
    <row r="790" spans="1:1">
      <c r="A790" s="401"/>
    </row>
    <row r="791" spans="1:1">
      <c r="A791" s="401"/>
    </row>
    <row r="792" spans="1:1">
      <c r="A792" s="401"/>
    </row>
    <row r="793" spans="1:1">
      <c r="A793" s="401"/>
    </row>
    <row r="794" spans="1:1">
      <c r="A794" s="401"/>
    </row>
    <row r="795" spans="1:1">
      <c r="A795" s="401"/>
    </row>
    <row r="796" spans="1:1">
      <c r="A796" s="401"/>
    </row>
    <row r="797" spans="1:1">
      <c r="A797" s="401"/>
    </row>
    <row r="798" spans="1:1">
      <c r="A798" s="401"/>
    </row>
    <row r="799" spans="1:1">
      <c r="A799" s="401"/>
    </row>
    <row r="800" spans="1:1">
      <c r="A800" s="401"/>
    </row>
    <row r="801" spans="1:1">
      <c r="A801" s="401"/>
    </row>
    <row r="802" spans="1:1">
      <c r="A802" s="401"/>
    </row>
    <row r="803" spans="1:1">
      <c r="A803" s="401"/>
    </row>
    <row r="804" spans="1:1">
      <c r="A804" s="401"/>
    </row>
    <row r="805" spans="1:1">
      <c r="A805" s="401"/>
    </row>
    <row r="806" spans="1:1">
      <c r="A806" s="401"/>
    </row>
    <row r="807" spans="1:1">
      <c r="A807" s="401"/>
    </row>
    <row r="808" spans="1:1">
      <c r="A808" s="401"/>
    </row>
    <row r="809" spans="1:1">
      <c r="A809" s="401"/>
    </row>
    <row r="810" spans="1:1">
      <c r="A810" s="401"/>
    </row>
    <row r="811" spans="1:1">
      <c r="A811" s="401"/>
    </row>
    <row r="812" spans="1:1">
      <c r="A812" s="401"/>
    </row>
    <row r="813" spans="1:1">
      <c r="A813" s="401"/>
    </row>
    <row r="814" spans="1:1">
      <c r="A814" s="401"/>
    </row>
    <row r="815" spans="1:1">
      <c r="A815" s="401"/>
    </row>
    <row r="816" spans="1:1">
      <c r="A816" s="401"/>
    </row>
    <row r="817" spans="1:1">
      <c r="A817" s="401"/>
    </row>
    <row r="818" spans="1:1">
      <c r="A818" s="401"/>
    </row>
    <row r="819" spans="1:1">
      <c r="A819" s="401"/>
    </row>
    <row r="820" spans="1:1">
      <c r="A820" s="401"/>
    </row>
    <row r="821" spans="1:1">
      <c r="A821" s="401"/>
    </row>
    <row r="822" spans="1:1">
      <c r="A822" s="401"/>
    </row>
    <row r="823" spans="1:1">
      <c r="A823" s="401"/>
    </row>
    <row r="824" spans="1:1">
      <c r="A824" s="401"/>
    </row>
    <row r="825" spans="1:1">
      <c r="A825" s="401"/>
    </row>
    <row r="826" spans="1:1">
      <c r="A826" s="401"/>
    </row>
    <row r="827" spans="1:1">
      <c r="A827" s="401"/>
    </row>
    <row r="828" spans="1:1">
      <c r="A828" s="401"/>
    </row>
    <row r="829" spans="1:1">
      <c r="A829" s="401"/>
    </row>
    <row r="830" spans="1:1">
      <c r="A830" s="401"/>
    </row>
    <row r="831" spans="1:1">
      <c r="A831" s="401"/>
    </row>
    <row r="832" spans="1:1">
      <c r="A832" s="401"/>
    </row>
    <row r="833" spans="1:1">
      <c r="A833" s="401"/>
    </row>
    <row r="834" spans="1:1">
      <c r="A834" s="401"/>
    </row>
    <row r="835" spans="1:1">
      <c r="A835" s="401"/>
    </row>
    <row r="836" spans="1:1">
      <c r="A836" s="401"/>
    </row>
    <row r="837" spans="1:1">
      <c r="A837" s="401"/>
    </row>
    <row r="838" spans="1:1">
      <c r="A838" s="401"/>
    </row>
    <row r="839" spans="1:1">
      <c r="A839" s="401"/>
    </row>
    <row r="840" spans="1:1">
      <c r="A840" s="401"/>
    </row>
    <row r="841" spans="1:1">
      <c r="A841" s="401"/>
    </row>
    <row r="842" spans="1:1">
      <c r="A842" s="401"/>
    </row>
    <row r="843" spans="1:1">
      <c r="A843" s="401"/>
    </row>
    <row r="844" spans="1:1">
      <c r="A844" s="401"/>
    </row>
    <row r="845" spans="1:1">
      <c r="A845" s="401"/>
    </row>
    <row r="846" spans="1:1">
      <c r="A846" s="401"/>
    </row>
    <row r="847" spans="1:1">
      <c r="A847" s="401"/>
    </row>
    <row r="848" spans="1:1">
      <c r="A848" s="401"/>
    </row>
    <row r="849" spans="1:1">
      <c r="A849" s="401"/>
    </row>
    <row r="850" spans="1:1">
      <c r="A850" s="401"/>
    </row>
    <row r="851" spans="1:1">
      <c r="A851" s="401"/>
    </row>
    <row r="852" spans="1:1">
      <c r="A852" s="401"/>
    </row>
    <row r="853" spans="1:1">
      <c r="A853" s="401"/>
    </row>
    <row r="854" spans="1:1">
      <c r="A854" s="401"/>
    </row>
    <row r="855" spans="1:1">
      <c r="A855" s="401"/>
    </row>
    <row r="856" spans="1:1">
      <c r="A856" s="401"/>
    </row>
    <row r="857" spans="1:1">
      <c r="A857" s="401"/>
    </row>
    <row r="858" spans="1:1">
      <c r="A858" s="401"/>
    </row>
    <row r="859" spans="1:1">
      <c r="A859" s="401"/>
    </row>
    <row r="860" spans="1:1">
      <c r="A860" s="401"/>
    </row>
    <row r="861" spans="1:1">
      <c r="A861" s="401"/>
    </row>
    <row r="862" spans="1:1">
      <c r="A862" s="401"/>
    </row>
    <row r="863" spans="1:1">
      <c r="A863" s="401"/>
    </row>
    <row r="864" spans="1:1">
      <c r="A864" s="401"/>
    </row>
    <row r="865" spans="1:1">
      <c r="A865" s="401"/>
    </row>
    <row r="866" spans="1:1">
      <c r="A866" s="401"/>
    </row>
    <row r="867" spans="1:1">
      <c r="A867" s="401"/>
    </row>
    <row r="868" spans="1:1">
      <c r="A868" s="401"/>
    </row>
    <row r="869" spans="1:1">
      <c r="A869" s="401"/>
    </row>
    <row r="870" spans="1:1">
      <c r="A870" s="401"/>
    </row>
    <row r="871" spans="1:1">
      <c r="A871" s="401"/>
    </row>
    <row r="872" spans="1:1">
      <c r="A872" s="401"/>
    </row>
    <row r="873" spans="1:1">
      <c r="A873" s="401"/>
    </row>
    <row r="874" spans="1:1">
      <c r="A874" s="401"/>
    </row>
    <row r="875" spans="1:1">
      <c r="A875" s="401"/>
    </row>
    <row r="876" spans="1:1">
      <c r="A876" s="401"/>
    </row>
    <row r="877" spans="1:1">
      <c r="A877" s="401"/>
    </row>
    <row r="878" spans="1:1">
      <c r="A878" s="401"/>
    </row>
    <row r="879" spans="1:1">
      <c r="A879" s="401"/>
    </row>
    <row r="880" spans="1:1">
      <c r="A880" s="401"/>
    </row>
    <row r="881" spans="1:1">
      <c r="A881" s="401"/>
    </row>
    <row r="882" spans="1:1">
      <c r="A882" s="401"/>
    </row>
    <row r="883" spans="1:1">
      <c r="A883" s="401"/>
    </row>
    <row r="884" spans="1:1">
      <c r="A884" s="401"/>
    </row>
    <row r="885" spans="1:1">
      <c r="A885" s="401"/>
    </row>
    <row r="886" spans="1:1">
      <c r="A886" s="401"/>
    </row>
    <row r="887" spans="1:1">
      <c r="A887" s="401"/>
    </row>
    <row r="888" spans="1:1">
      <c r="A888" s="401"/>
    </row>
    <row r="889" spans="1:1">
      <c r="A889" s="401"/>
    </row>
    <row r="890" spans="1:1">
      <c r="A890" s="401"/>
    </row>
    <row r="891" spans="1:1">
      <c r="A891" s="401"/>
    </row>
    <row r="892" spans="1:1">
      <c r="A892" s="401"/>
    </row>
    <row r="893" spans="1:1">
      <c r="A893" s="401"/>
    </row>
    <row r="894" spans="1:1">
      <c r="A894" s="401"/>
    </row>
    <row r="895" spans="1:1">
      <c r="A895" s="401"/>
    </row>
    <row r="896" spans="1:1">
      <c r="A896" s="401"/>
    </row>
    <row r="897" spans="1:1">
      <c r="A897" s="401"/>
    </row>
    <row r="898" spans="1:1">
      <c r="A898" s="401"/>
    </row>
    <row r="899" spans="1:1">
      <c r="A899" s="401"/>
    </row>
    <row r="900" spans="1:1">
      <c r="A900" s="401"/>
    </row>
    <row r="901" spans="1:1">
      <c r="A901" s="401"/>
    </row>
    <row r="902" spans="1:1">
      <c r="A902" s="401"/>
    </row>
    <row r="903" spans="1:1">
      <c r="A903" s="401"/>
    </row>
    <row r="904" spans="1:1">
      <c r="A904" s="401"/>
    </row>
    <row r="905" spans="1:1">
      <c r="A905" s="401"/>
    </row>
    <row r="906" spans="1:1">
      <c r="A906" s="401"/>
    </row>
    <row r="907" spans="1:1">
      <c r="A907" s="401"/>
    </row>
    <row r="908" spans="1:1">
      <c r="A908" s="401"/>
    </row>
    <row r="909" spans="1:1">
      <c r="A909" s="401"/>
    </row>
    <row r="910" spans="1:1">
      <c r="A910" s="401"/>
    </row>
    <row r="911" spans="1:1">
      <c r="A911" s="401"/>
    </row>
    <row r="912" spans="1:1">
      <c r="A912" s="401"/>
    </row>
    <row r="913" spans="1:1">
      <c r="A913" s="401"/>
    </row>
    <row r="914" spans="1:1">
      <c r="A914" s="401"/>
    </row>
    <row r="915" spans="1:1">
      <c r="A915" s="401"/>
    </row>
    <row r="916" spans="1:1">
      <c r="A916" s="401"/>
    </row>
    <row r="917" spans="1:1">
      <c r="A917" s="401"/>
    </row>
    <row r="918" spans="1:1">
      <c r="A918" s="401"/>
    </row>
    <row r="919" spans="1:1">
      <c r="A919" s="401"/>
    </row>
    <row r="920" spans="1:1">
      <c r="A920" s="401"/>
    </row>
    <row r="921" spans="1:1">
      <c r="A921" s="401"/>
    </row>
    <row r="922" spans="1:1">
      <c r="A922" s="401"/>
    </row>
    <row r="923" spans="1:1">
      <c r="A923" s="401"/>
    </row>
    <row r="924" spans="1:1">
      <c r="A924" s="401"/>
    </row>
    <row r="925" spans="1:1">
      <c r="A925" s="401"/>
    </row>
    <row r="926" spans="1:1">
      <c r="A926" s="401"/>
    </row>
    <row r="927" spans="1:1">
      <c r="A927" s="401"/>
    </row>
    <row r="928" spans="1:1">
      <c r="A928" s="401"/>
    </row>
    <row r="929" spans="1:1">
      <c r="A929" s="401"/>
    </row>
    <row r="930" spans="1:1">
      <c r="A930" s="401"/>
    </row>
    <row r="931" spans="1:1">
      <c r="A931" s="401"/>
    </row>
    <row r="932" spans="1:1">
      <c r="A932" s="401"/>
    </row>
    <row r="933" spans="1:1">
      <c r="A933" s="401"/>
    </row>
    <row r="934" spans="1:1">
      <c r="A934" s="401"/>
    </row>
    <row r="935" spans="1:1">
      <c r="A935" s="401"/>
    </row>
    <row r="936" spans="1:1">
      <c r="A936" s="401"/>
    </row>
    <row r="937" spans="1:1">
      <c r="A937" s="401"/>
    </row>
    <row r="938" spans="1:1">
      <c r="A938" s="401"/>
    </row>
    <row r="939" spans="1:1">
      <c r="A939" s="401"/>
    </row>
    <row r="940" spans="1:1">
      <c r="A940" s="401"/>
    </row>
    <row r="941" spans="1:1">
      <c r="A941" s="401"/>
    </row>
    <row r="942" spans="1:1">
      <c r="A942" s="401"/>
    </row>
    <row r="943" spans="1:1">
      <c r="A943" s="401"/>
    </row>
    <row r="944" spans="1:1">
      <c r="A944" s="401"/>
    </row>
    <row r="945" spans="1:1">
      <c r="A945" s="401"/>
    </row>
    <row r="946" spans="1:1">
      <c r="A946" s="401"/>
    </row>
    <row r="947" spans="1:1">
      <c r="A947" s="401"/>
    </row>
    <row r="948" spans="1:1">
      <c r="A948" s="401"/>
    </row>
    <row r="949" spans="1:1">
      <c r="A949" s="401"/>
    </row>
    <row r="950" spans="1:1">
      <c r="A950" s="401"/>
    </row>
    <row r="951" spans="1:1">
      <c r="A951" s="401"/>
    </row>
    <row r="952" spans="1:1">
      <c r="A952" s="401"/>
    </row>
    <row r="953" spans="1:1">
      <c r="A953" s="401"/>
    </row>
    <row r="954" spans="1:1">
      <c r="A954" s="401"/>
    </row>
    <row r="955" spans="1:1">
      <c r="A955" s="401"/>
    </row>
    <row r="956" spans="1:1">
      <c r="A956" s="401"/>
    </row>
    <row r="957" spans="1:1">
      <c r="A957" s="401"/>
    </row>
    <row r="958" spans="1:1">
      <c r="A958" s="401"/>
    </row>
    <row r="959" spans="1:1">
      <c r="A959" s="401"/>
    </row>
    <row r="960" spans="1:1">
      <c r="A960" s="401"/>
    </row>
    <row r="961" spans="1:1">
      <c r="A961" s="401"/>
    </row>
    <row r="962" spans="1:1">
      <c r="A962" s="401"/>
    </row>
    <row r="963" spans="1:1">
      <c r="A963" s="401"/>
    </row>
    <row r="964" spans="1:1">
      <c r="A964" s="401"/>
    </row>
    <row r="965" spans="1:1">
      <c r="A965" s="401"/>
    </row>
    <row r="966" spans="1:1">
      <c r="A966" s="401"/>
    </row>
    <row r="967" spans="1:1">
      <c r="A967" s="401"/>
    </row>
    <row r="968" spans="1:1">
      <c r="A968" s="401"/>
    </row>
    <row r="969" spans="1:1">
      <c r="A969" s="401"/>
    </row>
    <row r="970" spans="1:1">
      <c r="A970" s="401"/>
    </row>
    <row r="971" spans="1:1">
      <c r="A971" s="401"/>
    </row>
    <row r="972" spans="1:1">
      <c r="A972" s="401"/>
    </row>
    <row r="973" spans="1:1">
      <c r="A973" s="401"/>
    </row>
    <row r="974" spans="1:1">
      <c r="A974" s="401"/>
    </row>
    <row r="975" spans="1:1">
      <c r="A975" s="401"/>
    </row>
    <row r="976" spans="1:1">
      <c r="A976" s="401"/>
    </row>
    <row r="977" spans="1:1">
      <c r="A977" s="401"/>
    </row>
    <row r="978" spans="1:1">
      <c r="A978" s="401"/>
    </row>
    <row r="979" spans="1:1">
      <c r="A979" s="401"/>
    </row>
    <row r="980" spans="1:1">
      <c r="A980" s="401"/>
    </row>
    <row r="981" spans="1:1">
      <c r="A981" s="401"/>
    </row>
    <row r="982" spans="1:1">
      <c r="A982" s="401"/>
    </row>
    <row r="983" spans="1:1">
      <c r="A983" s="401"/>
    </row>
    <row r="984" spans="1:1">
      <c r="A984" s="401"/>
    </row>
    <row r="985" spans="1:1">
      <c r="A985" s="401"/>
    </row>
    <row r="986" spans="1:1">
      <c r="A986" s="401"/>
    </row>
    <row r="987" spans="1:1">
      <c r="A987" s="401"/>
    </row>
    <row r="988" spans="1:1">
      <c r="A988" s="401"/>
    </row>
    <row r="989" spans="1:1">
      <c r="A989" s="401"/>
    </row>
    <row r="990" spans="1:1">
      <c r="A990" s="401"/>
    </row>
    <row r="991" spans="1:1">
      <c r="A991" s="401"/>
    </row>
    <row r="992" spans="1:1">
      <c r="A992" s="401"/>
    </row>
    <row r="993" spans="1:1">
      <c r="A993" s="401"/>
    </row>
    <row r="994" spans="1:1">
      <c r="A994" s="401"/>
    </row>
    <row r="995" spans="1:1">
      <c r="A995" s="401"/>
    </row>
    <row r="996" spans="1:1">
      <c r="A996" s="401"/>
    </row>
    <row r="997" spans="1:1">
      <c r="A997" s="401"/>
    </row>
    <row r="998" spans="1:1">
      <c r="A998" s="401"/>
    </row>
    <row r="999" spans="1:1">
      <c r="A999" s="401"/>
    </row>
    <row r="1000" spans="1:1">
      <c r="A1000" s="401"/>
    </row>
    <row r="1001" spans="1:1">
      <c r="A1001" s="401"/>
    </row>
    <row r="1002" spans="1:1">
      <c r="A1002" s="401"/>
    </row>
    <row r="1003" spans="1:1">
      <c r="A1003" s="401"/>
    </row>
    <row r="1004" spans="1:1">
      <c r="A1004" s="401"/>
    </row>
    <row r="1005" spans="1:1">
      <c r="A1005" s="401"/>
    </row>
    <row r="1006" spans="1:1">
      <c r="A1006" s="401"/>
    </row>
    <row r="1007" spans="1:1">
      <c r="A1007" s="401"/>
    </row>
    <row r="1008" spans="1:1">
      <c r="A1008" s="401"/>
    </row>
    <row r="1009" spans="1:1">
      <c r="A1009" s="401"/>
    </row>
    <row r="1010" spans="1:1">
      <c r="A1010" s="401"/>
    </row>
    <row r="1011" spans="1:1">
      <c r="A1011" s="401"/>
    </row>
    <row r="1012" spans="1:1">
      <c r="A1012" s="401"/>
    </row>
    <row r="1013" spans="1:1">
      <c r="A1013" s="401"/>
    </row>
    <row r="1014" spans="1:1">
      <c r="A1014" s="401"/>
    </row>
    <row r="1015" spans="1:1">
      <c r="A1015" s="401"/>
    </row>
    <row r="1016" spans="1:1">
      <c r="A1016" s="401"/>
    </row>
    <row r="1017" spans="1:1">
      <c r="A1017" s="401"/>
    </row>
    <row r="1018" spans="1:1">
      <c r="A1018" s="401"/>
    </row>
    <row r="1019" spans="1:1">
      <c r="A1019" s="401"/>
    </row>
    <row r="1020" spans="1:1">
      <c r="A1020" s="401"/>
    </row>
    <row r="1021" spans="1:1">
      <c r="A1021" s="401"/>
    </row>
    <row r="1022" spans="1:1">
      <c r="A1022" s="401"/>
    </row>
    <row r="1023" spans="1:1">
      <c r="A1023" s="401"/>
    </row>
    <row r="1024" spans="1:1">
      <c r="A1024" s="401"/>
    </row>
    <row r="1025" spans="1:1">
      <c r="A1025" s="401"/>
    </row>
    <row r="1026" spans="1:1">
      <c r="A1026" s="401"/>
    </row>
    <row r="1027" spans="1:1">
      <c r="A1027" s="401"/>
    </row>
    <row r="1028" spans="1:1">
      <c r="A1028" s="401"/>
    </row>
    <row r="1029" spans="1:1">
      <c r="A1029" s="401"/>
    </row>
    <row r="1030" spans="1:1">
      <c r="A1030" s="401"/>
    </row>
    <row r="1031" spans="1:1">
      <c r="A1031" s="401"/>
    </row>
    <row r="1032" spans="1:1">
      <c r="A1032" s="401"/>
    </row>
    <row r="1033" spans="1:1">
      <c r="A1033" s="401"/>
    </row>
    <row r="1034" spans="1:1">
      <c r="A1034" s="401"/>
    </row>
    <row r="1035" spans="1:1">
      <c r="A1035" s="401"/>
    </row>
    <row r="1036" spans="1:1">
      <c r="A1036" s="401"/>
    </row>
    <row r="1037" spans="1:1">
      <c r="A1037" s="401"/>
    </row>
    <row r="1038" spans="1:1">
      <c r="A1038" s="401"/>
    </row>
    <row r="1039" spans="1:1">
      <c r="A1039" s="401"/>
    </row>
    <row r="1040" spans="1:1">
      <c r="A1040" s="401"/>
    </row>
    <row r="1041" spans="1:1">
      <c r="A1041" s="401"/>
    </row>
    <row r="1042" spans="1:1">
      <c r="A1042" s="401"/>
    </row>
    <row r="1043" spans="1:1">
      <c r="A1043" s="401"/>
    </row>
    <row r="1044" spans="1:1">
      <c r="A1044" s="401"/>
    </row>
    <row r="1045" spans="1:1">
      <c r="A1045" s="401"/>
    </row>
    <row r="1046" spans="1:1">
      <c r="A1046" s="401"/>
    </row>
    <row r="1047" spans="1:1">
      <c r="A1047" s="401"/>
    </row>
    <row r="1048" spans="1:1">
      <c r="A1048" s="401"/>
    </row>
    <row r="1049" spans="1:1">
      <c r="A1049" s="401"/>
    </row>
    <row r="1050" spans="1:1">
      <c r="A1050" s="401"/>
    </row>
    <row r="1051" spans="1:1">
      <c r="A1051" s="401"/>
    </row>
    <row r="1052" spans="1:1">
      <c r="A1052" s="401"/>
    </row>
    <row r="1053" spans="1:1">
      <c r="A1053" s="401"/>
    </row>
    <row r="1054" spans="1:1">
      <c r="A1054" s="401"/>
    </row>
    <row r="1055" spans="1:1">
      <c r="A1055" s="401"/>
    </row>
    <row r="1056" spans="1:1">
      <c r="A1056" s="401"/>
    </row>
    <row r="1057" spans="1:1">
      <c r="A1057" s="401"/>
    </row>
    <row r="1058" spans="1:1">
      <c r="A1058" s="401"/>
    </row>
    <row r="1059" spans="1:1">
      <c r="A1059" s="401"/>
    </row>
    <row r="1060" spans="1:1">
      <c r="A1060" s="401"/>
    </row>
    <row r="1061" spans="1:1">
      <c r="A1061" s="401"/>
    </row>
    <row r="1062" spans="1:1">
      <c r="A1062" s="401"/>
    </row>
    <row r="1063" spans="1:1">
      <c r="A1063" s="401"/>
    </row>
    <row r="1064" spans="1:1">
      <c r="A1064" s="401"/>
    </row>
    <row r="1065" spans="1:1">
      <c r="A1065" s="401"/>
    </row>
    <row r="1066" spans="1:1">
      <c r="A1066" s="401"/>
    </row>
    <row r="1067" spans="1:1">
      <c r="A1067" s="401"/>
    </row>
    <row r="1068" spans="1:1">
      <c r="A1068" s="401"/>
    </row>
    <row r="1069" spans="1:1">
      <c r="A1069" s="401"/>
    </row>
    <row r="1070" spans="1:1">
      <c r="A1070" s="401"/>
    </row>
    <row r="1071" spans="1:1">
      <c r="A1071" s="401"/>
    </row>
    <row r="1072" spans="1:1">
      <c r="A1072" s="401"/>
    </row>
    <row r="1073" spans="1:1">
      <c r="A1073" s="401"/>
    </row>
    <row r="1074" spans="1:1">
      <c r="A1074" s="401"/>
    </row>
    <row r="1075" spans="1:1">
      <c r="A1075" s="401"/>
    </row>
    <row r="1076" spans="1:1">
      <c r="A1076" s="401"/>
    </row>
    <row r="1077" spans="1:1">
      <c r="A1077" s="401"/>
    </row>
    <row r="1078" spans="1:1">
      <c r="A1078" s="401"/>
    </row>
    <row r="1079" spans="1:1">
      <c r="A1079" s="401"/>
    </row>
    <row r="1080" spans="1:1">
      <c r="A1080" s="401"/>
    </row>
    <row r="1081" spans="1:1">
      <c r="A1081" s="401"/>
    </row>
    <row r="1082" spans="1:1">
      <c r="A1082" s="401"/>
    </row>
    <row r="1083" spans="1:1">
      <c r="A1083" s="401"/>
    </row>
    <row r="1084" spans="1:1">
      <c r="A1084" s="401"/>
    </row>
    <row r="1085" spans="1:1">
      <c r="A1085" s="401"/>
    </row>
    <row r="1086" spans="1:1">
      <c r="A1086" s="401"/>
    </row>
    <row r="1087" spans="1:1">
      <c r="A1087" s="401"/>
    </row>
    <row r="1088" spans="1:1">
      <c r="A1088" s="401"/>
    </row>
    <row r="1089" spans="1:1">
      <c r="A1089" s="401"/>
    </row>
    <row r="1090" spans="1:1">
      <c r="A1090" s="401"/>
    </row>
    <row r="1091" spans="1:1">
      <c r="A1091" s="401"/>
    </row>
    <row r="1092" spans="1:1">
      <c r="A1092" s="401"/>
    </row>
    <row r="1093" spans="1:1">
      <c r="A1093" s="401"/>
    </row>
    <row r="1094" spans="1:1">
      <c r="A1094" s="401"/>
    </row>
    <row r="1095" spans="1:1">
      <c r="A1095" s="401"/>
    </row>
    <row r="1096" spans="1:1">
      <c r="A1096" s="401"/>
    </row>
    <row r="1097" spans="1:1">
      <c r="A1097" s="401"/>
    </row>
    <row r="1098" spans="1:1">
      <c r="A1098" s="401"/>
    </row>
    <row r="1099" spans="1:1">
      <c r="A1099" s="401"/>
    </row>
    <row r="1100" spans="1:1">
      <c r="A1100" s="401"/>
    </row>
    <row r="1101" spans="1:1">
      <c r="A1101" s="401"/>
    </row>
    <row r="1102" spans="1:1">
      <c r="A1102" s="401"/>
    </row>
    <row r="1103" spans="1:1">
      <c r="A1103" s="401"/>
    </row>
    <row r="1104" spans="1:1">
      <c r="A1104" s="401"/>
    </row>
    <row r="1105" spans="1:1">
      <c r="A1105" s="401"/>
    </row>
    <row r="1106" spans="1:1">
      <c r="A1106" s="401"/>
    </row>
    <row r="1107" spans="1:1">
      <c r="A1107" s="401"/>
    </row>
    <row r="1108" spans="1:1">
      <c r="A1108" s="401"/>
    </row>
    <row r="1109" spans="1:1">
      <c r="A1109" s="401"/>
    </row>
    <row r="1110" spans="1:1">
      <c r="A1110" s="401"/>
    </row>
    <row r="1111" spans="1:1">
      <c r="A1111" s="401"/>
    </row>
    <row r="1112" spans="1:1">
      <c r="A1112" s="401"/>
    </row>
    <row r="1113" spans="1:1">
      <c r="A1113" s="401"/>
    </row>
    <row r="1114" spans="1:1">
      <c r="A1114" s="401"/>
    </row>
    <row r="1115" spans="1:1">
      <c r="A1115" s="401"/>
    </row>
    <row r="1116" spans="1:1">
      <c r="A1116" s="401"/>
    </row>
    <row r="1117" spans="1:1">
      <c r="A1117" s="401"/>
    </row>
    <row r="1118" spans="1:1">
      <c r="A1118" s="401"/>
    </row>
    <row r="1119" spans="1:1">
      <c r="A1119" s="401"/>
    </row>
    <row r="1120" spans="1:1">
      <c r="A1120" s="401"/>
    </row>
    <row r="1121" spans="1:1">
      <c r="A1121" s="401"/>
    </row>
    <row r="1122" spans="1:1">
      <c r="A1122" s="401"/>
    </row>
    <row r="1123" spans="1:1">
      <c r="A1123" s="401"/>
    </row>
    <row r="1124" spans="1:1">
      <c r="A1124" s="401"/>
    </row>
    <row r="1125" spans="1:1">
      <c r="A1125" s="401"/>
    </row>
    <row r="1126" spans="1:1">
      <c r="A1126" s="401"/>
    </row>
    <row r="1127" spans="1:1">
      <c r="A1127" s="401"/>
    </row>
    <row r="1128" spans="1:1">
      <c r="A1128" s="401"/>
    </row>
    <row r="1129" spans="1:1">
      <c r="A1129" s="401"/>
    </row>
    <row r="1130" spans="1:1">
      <c r="A1130" s="401"/>
    </row>
    <row r="1131" spans="1:1">
      <c r="A1131" s="401"/>
    </row>
    <row r="1132" spans="1:1">
      <c r="A1132" s="401"/>
    </row>
    <row r="1133" spans="1:1">
      <c r="A1133" s="401"/>
    </row>
    <row r="1134" spans="1:1">
      <c r="A1134" s="401"/>
    </row>
    <row r="1135" spans="1:1">
      <c r="A1135" s="401"/>
    </row>
    <row r="1136" spans="1:1">
      <c r="A1136" s="401"/>
    </row>
    <row r="1137" spans="1:1">
      <c r="A1137" s="401"/>
    </row>
    <row r="1138" spans="1:1">
      <c r="A1138" s="401"/>
    </row>
    <row r="1139" spans="1:1">
      <c r="A1139" s="401"/>
    </row>
    <row r="1140" spans="1:1">
      <c r="A1140" s="401"/>
    </row>
    <row r="1141" spans="1:1">
      <c r="A1141" s="401"/>
    </row>
    <row r="1142" spans="1:1">
      <c r="A1142" s="401"/>
    </row>
    <row r="1143" spans="1:1">
      <c r="A1143" s="401"/>
    </row>
    <row r="1144" spans="1:1">
      <c r="A1144" s="401"/>
    </row>
    <row r="1145" spans="1:1">
      <c r="A1145" s="401"/>
    </row>
    <row r="1146" spans="1:1">
      <c r="A1146" s="401"/>
    </row>
    <row r="1147" spans="1:1">
      <c r="A1147" s="401"/>
    </row>
    <row r="1148" spans="1:1">
      <c r="A1148" s="401"/>
    </row>
    <row r="1149" spans="1:1">
      <c r="A1149" s="401"/>
    </row>
    <row r="1150" spans="1:1">
      <c r="A1150" s="401"/>
    </row>
    <row r="1151" spans="1:1">
      <c r="A1151" s="401"/>
    </row>
    <row r="1152" spans="1:1">
      <c r="A1152" s="401"/>
    </row>
    <row r="1153" spans="1:1">
      <c r="A1153" s="401"/>
    </row>
    <row r="1154" spans="1:1">
      <c r="A1154" s="401"/>
    </row>
    <row r="1155" spans="1:1">
      <c r="A1155" s="401"/>
    </row>
    <row r="1156" spans="1:1">
      <c r="A1156" s="401"/>
    </row>
    <row r="1157" spans="1:1">
      <c r="A1157" s="401"/>
    </row>
    <row r="1158" spans="1:1">
      <c r="A1158" s="401"/>
    </row>
    <row r="1159" spans="1:1">
      <c r="A1159" s="401"/>
    </row>
    <row r="1160" spans="1:1">
      <c r="A1160" s="401"/>
    </row>
    <row r="1161" spans="1:1">
      <c r="A1161" s="401"/>
    </row>
    <row r="1162" spans="1:1">
      <c r="A1162" s="401"/>
    </row>
    <row r="1163" spans="1:1">
      <c r="A1163" s="401"/>
    </row>
    <row r="1164" spans="1:1">
      <c r="A1164" s="401"/>
    </row>
    <row r="1165" spans="1:1">
      <c r="A1165" s="401"/>
    </row>
    <row r="1166" spans="1:1">
      <c r="A1166" s="401"/>
    </row>
    <row r="1167" spans="1:1">
      <c r="A1167" s="401"/>
    </row>
    <row r="1168" spans="1:1">
      <c r="A1168" s="401"/>
    </row>
    <row r="1169" spans="1:1">
      <c r="A1169" s="401"/>
    </row>
    <row r="1170" spans="1:1">
      <c r="A1170" s="401"/>
    </row>
    <row r="1171" spans="1:1">
      <c r="A1171" s="401"/>
    </row>
    <row r="1172" spans="1:1">
      <c r="A1172" s="401"/>
    </row>
    <row r="1173" spans="1:1">
      <c r="A1173" s="401"/>
    </row>
    <row r="1174" spans="1:1">
      <c r="A1174" s="401"/>
    </row>
    <row r="1175" spans="1:1">
      <c r="A1175" s="401"/>
    </row>
    <row r="1176" spans="1:1">
      <c r="A1176" s="401"/>
    </row>
    <row r="1177" spans="1:1">
      <c r="A1177" s="401"/>
    </row>
    <row r="1178" spans="1:1">
      <c r="A1178" s="401"/>
    </row>
    <row r="1179" spans="1:1">
      <c r="A1179" s="401"/>
    </row>
    <row r="1180" spans="1:1">
      <c r="A1180" s="401"/>
    </row>
    <row r="1181" spans="1:1">
      <c r="A1181" s="401"/>
    </row>
    <row r="1182" spans="1:1">
      <c r="A1182" s="401"/>
    </row>
    <row r="1183" spans="1:1">
      <c r="A1183" s="401"/>
    </row>
    <row r="1184" spans="1:1">
      <c r="A1184" s="401"/>
    </row>
    <row r="1185" spans="1:1">
      <c r="A1185" s="401"/>
    </row>
    <row r="1186" spans="1:1">
      <c r="A1186" s="401"/>
    </row>
    <row r="1187" spans="1:1">
      <c r="A1187" s="401"/>
    </row>
    <row r="1188" spans="1:1">
      <c r="A1188" s="401"/>
    </row>
    <row r="1189" spans="1:1">
      <c r="A1189" s="401"/>
    </row>
    <row r="1190" spans="1:1">
      <c r="A1190" s="401"/>
    </row>
    <row r="1191" spans="1:1">
      <c r="A1191" s="401"/>
    </row>
    <row r="1192" spans="1:1">
      <c r="A1192" s="401"/>
    </row>
    <row r="1193" spans="1:1">
      <c r="A1193" s="401"/>
    </row>
    <row r="1194" spans="1:1">
      <c r="A1194" s="401"/>
    </row>
    <row r="1195" spans="1:1">
      <c r="A1195" s="401"/>
    </row>
    <row r="1196" spans="1:1">
      <c r="A1196" s="401"/>
    </row>
    <row r="1197" spans="1:1">
      <c r="A1197" s="401"/>
    </row>
    <row r="1198" spans="1:1">
      <c r="A1198" s="401"/>
    </row>
    <row r="1199" spans="1:1">
      <c r="A1199" s="401"/>
    </row>
    <row r="1200" spans="1:1">
      <c r="A1200" s="401"/>
    </row>
    <row r="1201" spans="1:1">
      <c r="A1201" s="401"/>
    </row>
    <row r="1202" spans="1:1">
      <c r="A1202" s="401"/>
    </row>
    <row r="1203" spans="1:1">
      <c r="A1203" s="401"/>
    </row>
    <row r="1204" spans="1:1">
      <c r="A1204" s="401"/>
    </row>
    <row r="1205" spans="1:1">
      <c r="A1205" s="401"/>
    </row>
    <row r="1206" spans="1:1">
      <c r="A1206" s="401"/>
    </row>
    <row r="1207" spans="1:1">
      <c r="A1207" s="401"/>
    </row>
    <row r="1208" spans="1:1">
      <c r="A1208" s="401"/>
    </row>
    <row r="1209" spans="1:1">
      <c r="A1209" s="401"/>
    </row>
    <row r="1210" spans="1:1">
      <c r="A1210" s="401"/>
    </row>
    <row r="1211" spans="1:1">
      <c r="A1211" s="401"/>
    </row>
    <row r="1212" spans="1:1">
      <c r="A1212" s="401"/>
    </row>
    <row r="1213" spans="1:1">
      <c r="A1213" s="401"/>
    </row>
    <row r="1214" spans="1:1">
      <c r="A1214" s="401"/>
    </row>
    <row r="1215" spans="1:1">
      <c r="A1215" s="401"/>
    </row>
    <row r="1216" spans="1:1">
      <c r="A1216" s="401"/>
    </row>
    <row r="1217" spans="1:1">
      <c r="A1217" s="401"/>
    </row>
    <row r="1218" spans="1:1">
      <c r="A1218" s="401"/>
    </row>
    <row r="1219" spans="1:1">
      <c r="A1219" s="401"/>
    </row>
    <row r="1220" spans="1:1">
      <c r="A1220" s="401"/>
    </row>
    <row r="1221" spans="1:1">
      <c r="A1221" s="401"/>
    </row>
    <row r="1222" spans="1:1">
      <c r="A1222" s="401"/>
    </row>
    <row r="1223" spans="1:1">
      <c r="A1223" s="401"/>
    </row>
    <row r="1224" spans="1:1">
      <c r="A1224" s="401"/>
    </row>
    <row r="1225" spans="1:1">
      <c r="A1225" s="401"/>
    </row>
    <row r="1226" spans="1:1">
      <c r="A1226" s="401"/>
    </row>
    <row r="1227" spans="1:1">
      <c r="A1227" s="401"/>
    </row>
    <row r="1228" spans="1:1">
      <c r="A1228" s="401"/>
    </row>
    <row r="1229" spans="1:1">
      <c r="A1229" s="401"/>
    </row>
    <row r="1230" spans="1:1">
      <c r="A1230" s="401"/>
    </row>
    <row r="1231" spans="1:1">
      <c r="A1231" s="401"/>
    </row>
    <row r="1232" spans="1:1">
      <c r="A1232" s="401"/>
    </row>
    <row r="1233" spans="1:1">
      <c r="A1233" s="401"/>
    </row>
    <row r="1234" spans="1:1">
      <c r="A1234" s="401"/>
    </row>
    <row r="1235" spans="1:1">
      <c r="A1235" s="401"/>
    </row>
    <row r="1236" spans="1:1">
      <c r="A1236" s="401"/>
    </row>
    <row r="1237" spans="1:1">
      <c r="A1237" s="401"/>
    </row>
    <row r="1238" spans="1:1">
      <c r="A1238" s="401"/>
    </row>
    <row r="1239" spans="1:1">
      <c r="A1239" s="401"/>
    </row>
    <row r="1240" spans="1:1">
      <c r="A1240" s="401"/>
    </row>
    <row r="1241" spans="1:1">
      <c r="A1241" s="401"/>
    </row>
    <row r="1242" spans="1:1">
      <c r="A1242" s="401"/>
    </row>
    <row r="1243" spans="1:1">
      <c r="A1243" s="401"/>
    </row>
    <row r="1244" spans="1:1">
      <c r="A1244" s="401"/>
    </row>
    <row r="1245" spans="1:1">
      <c r="A1245" s="401"/>
    </row>
    <row r="1246" spans="1:1">
      <c r="A1246" s="401"/>
    </row>
    <row r="1247" spans="1:1">
      <c r="A1247" s="401"/>
    </row>
    <row r="1248" spans="1:1">
      <c r="A1248" s="401"/>
    </row>
    <row r="1249" spans="1:1">
      <c r="A1249" s="401"/>
    </row>
    <row r="1250" spans="1:1">
      <c r="A1250" s="401"/>
    </row>
    <row r="1251" spans="1:1">
      <c r="A1251" s="401"/>
    </row>
    <row r="1252" spans="1:1">
      <c r="A1252" s="401"/>
    </row>
    <row r="1253" spans="1:1">
      <c r="A1253" s="401"/>
    </row>
    <row r="1254" spans="1:1">
      <c r="A1254" s="401"/>
    </row>
    <row r="1255" spans="1:1">
      <c r="A1255" s="401"/>
    </row>
    <row r="1256" spans="1:1">
      <c r="A1256" s="401"/>
    </row>
    <row r="1257" spans="1:1">
      <c r="A1257" s="401"/>
    </row>
    <row r="1258" spans="1:1">
      <c r="A1258" s="401"/>
    </row>
    <row r="1259" spans="1:1">
      <c r="A1259" s="401"/>
    </row>
    <row r="1260" spans="1:1">
      <c r="A1260" s="401"/>
    </row>
    <row r="1261" spans="1:1">
      <c r="A1261" s="401"/>
    </row>
    <row r="1262" spans="1:1">
      <c r="A1262" s="401"/>
    </row>
    <row r="1263" spans="1:1">
      <c r="A1263" s="401"/>
    </row>
    <row r="1264" spans="1:1">
      <c r="A1264" s="401"/>
    </row>
    <row r="1265" spans="1:1">
      <c r="A1265" s="401"/>
    </row>
    <row r="1266" spans="1:1">
      <c r="A1266" s="401"/>
    </row>
    <row r="1267" spans="1:1">
      <c r="A1267" s="401"/>
    </row>
    <row r="1268" spans="1:1">
      <c r="A1268" s="401"/>
    </row>
    <row r="1269" spans="1:1">
      <c r="A1269" s="401"/>
    </row>
    <row r="1270" spans="1:1">
      <c r="A1270" s="401"/>
    </row>
    <row r="1271" spans="1:1">
      <c r="A1271" s="401"/>
    </row>
    <row r="1272" spans="1:1">
      <c r="A1272" s="401"/>
    </row>
    <row r="1273" spans="1:1">
      <c r="A1273" s="401"/>
    </row>
    <row r="1274" spans="1:1">
      <c r="A1274" s="401"/>
    </row>
    <row r="1275" spans="1:1">
      <c r="A1275" s="401"/>
    </row>
    <row r="1276" spans="1:1">
      <c r="A1276" s="401"/>
    </row>
    <row r="1277" spans="1:1">
      <c r="A1277" s="401"/>
    </row>
    <row r="1278" spans="1:1">
      <c r="A1278" s="401"/>
    </row>
    <row r="1279" spans="1:1">
      <c r="A1279" s="401"/>
    </row>
    <row r="1280" spans="1:1">
      <c r="A1280" s="401"/>
    </row>
    <row r="1281" spans="1:1">
      <c r="A1281" s="401"/>
    </row>
    <row r="1282" spans="1:1">
      <c r="A1282" s="401"/>
    </row>
    <row r="1283" spans="1:1">
      <c r="A1283" s="401"/>
    </row>
    <row r="1284" spans="1:1">
      <c r="A1284" s="401"/>
    </row>
    <row r="1285" spans="1:1">
      <c r="A1285" s="401"/>
    </row>
    <row r="1286" spans="1:1">
      <c r="A1286" s="401"/>
    </row>
    <row r="1287" spans="1:1">
      <c r="A1287" s="401"/>
    </row>
    <row r="1288" spans="1:1">
      <c r="A1288" s="401"/>
    </row>
    <row r="1289" spans="1:1">
      <c r="A1289" s="401"/>
    </row>
    <row r="1290" spans="1:1">
      <c r="A1290" s="401"/>
    </row>
    <row r="1291" spans="1:1">
      <c r="A1291" s="401"/>
    </row>
    <row r="1292" spans="1:1">
      <c r="A1292" s="401"/>
    </row>
    <row r="1293" spans="1:1">
      <c r="A1293" s="401"/>
    </row>
    <row r="1294" spans="1:1">
      <c r="A1294" s="401"/>
    </row>
    <row r="1295" spans="1:1">
      <c r="A1295" s="401"/>
    </row>
    <row r="1296" spans="1:1">
      <c r="A1296" s="401"/>
    </row>
    <row r="1297" spans="1:1">
      <c r="A1297" s="401"/>
    </row>
    <row r="1298" spans="1:1">
      <c r="A1298" s="401"/>
    </row>
    <row r="1299" spans="1:1">
      <c r="A1299" s="401"/>
    </row>
    <row r="1300" spans="1:1">
      <c r="A1300" s="401"/>
    </row>
    <row r="1301" spans="1:1">
      <c r="A1301" s="401"/>
    </row>
    <row r="1302" spans="1:1">
      <c r="A1302" s="401"/>
    </row>
    <row r="1303" spans="1:1">
      <c r="A1303" s="401"/>
    </row>
    <row r="1304" spans="1:1">
      <c r="A1304" s="401"/>
    </row>
    <row r="1305" spans="1:1">
      <c r="A1305" s="401"/>
    </row>
    <row r="1306" spans="1:1">
      <c r="A1306" s="401"/>
    </row>
    <row r="1307" spans="1:1">
      <c r="A1307" s="401"/>
    </row>
    <row r="1308" spans="1:1">
      <c r="A1308" s="401"/>
    </row>
    <row r="1309" spans="1:1">
      <c r="A1309" s="401"/>
    </row>
    <row r="1310" spans="1:1">
      <c r="A1310" s="401"/>
    </row>
    <row r="1311" spans="1:1">
      <c r="A1311" s="401"/>
    </row>
    <row r="1312" spans="1:1">
      <c r="A1312" s="401"/>
    </row>
    <row r="1313" spans="1:1">
      <c r="A1313" s="401"/>
    </row>
    <row r="1314" spans="1:1">
      <c r="A1314" s="401"/>
    </row>
    <row r="1315" spans="1:1">
      <c r="A1315" s="401"/>
    </row>
    <row r="1316" spans="1:1">
      <c r="A1316" s="401"/>
    </row>
    <row r="1317" spans="1:1">
      <c r="A1317" s="401"/>
    </row>
    <row r="1318" spans="1:1">
      <c r="A1318" s="401"/>
    </row>
    <row r="1319" spans="1:1">
      <c r="A1319" s="401"/>
    </row>
    <row r="1320" spans="1:1">
      <c r="A1320" s="401"/>
    </row>
    <row r="1321" spans="1:1">
      <c r="A1321" s="401"/>
    </row>
    <row r="1322" spans="1:1">
      <c r="A1322" s="401"/>
    </row>
    <row r="1323" spans="1:1">
      <c r="A1323" s="401"/>
    </row>
    <row r="1324" spans="1:1">
      <c r="A1324" s="401"/>
    </row>
    <row r="1325" spans="1:1">
      <c r="A1325" s="401"/>
    </row>
    <row r="1326" spans="1:1">
      <c r="A1326" s="401"/>
    </row>
    <row r="1327" spans="1:1">
      <c r="A1327" s="401"/>
    </row>
    <row r="1328" spans="1:1">
      <c r="A1328" s="401"/>
    </row>
    <row r="1329" spans="1:1">
      <c r="A1329" s="401"/>
    </row>
    <row r="1330" spans="1:1">
      <c r="A1330" s="401"/>
    </row>
    <row r="1331" spans="1:1">
      <c r="A1331" s="401"/>
    </row>
    <row r="1332" spans="1:1">
      <c r="A1332" s="401"/>
    </row>
    <row r="1333" spans="1:1">
      <c r="A1333" s="401"/>
    </row>
    <row r="1334" spans="1:1">
      <c r="A1334" s="401"/>
    </row>
    <row r="1335" spans="1:1">
      <c r="A1335" s="401"/>
    </row>
    <row r="1336" spans="1:1">
      <c r="A1336" s="401"/>
    </row>
    <row r="1337" spans="1:1">
      <c r="A1337" s="401"/>
    </row>
    <row r="1338" spans="1:1">
      <c r="A1338" s="401"/>
    </row>
    <row r="1339" spans="1:1">
      <c r="A1339" s="401"/>
    </row>
    <row r="1340" spans="1:1">
      <c r="A1340" s="401"/>
    </row>
    <row r="1341" spans="1:1">
      <c r="A1341" s="401"/>
    </row>
    <row r="1342" spans="1:1">
      <c r="A1342" s="401"/>
    </row>
    <row r="1343" spans="1:1">
      <c r="A1343" s="401"/>
    </row>
    <row r="1344" spans="1:1">
      <c r="A1344" s="401"/>
    </row>
    <row r="1345" spans="1:1">
      <c r="A1345" s="401"/>
    </row>
    <row r="1346" spans="1:1">
      <c r="A1346" s="401"/>
    </row>
    <row r="1347" spans="1:1">
      <c r="A1347" s="401"/>
    </row>
    <row r="1348" spans="1:1">
      <c r="A1348" s="401"/>
    </row>
    <row r="1349" spans="1:1">
      <c r="A1349" s="401"/>
    </row>
    <row r="1350" spans="1:1">
      <c r="A1350" s="401"/>
    </row>
    <row r="1351" spans="1:1">
      <c r="A1351" s="401"/>
    </row>
    <row r="1352" spans="1:1">
      <c r="A1352" s="401"/>
    </row>
    <row r="1353" spans="1:1">
      <c r="A1353" s="401"/>
    </row>
    <row r="1354" spans="1:1">
      <c r="A1354" s="401"/>
    </row>
    <row r="1355" spans="1:1">
      <c r="A1355" s="401"/>
    </row>
    <row r="1356" spans="1:1">
      <c r="A1356" s="401"/>
    </row>
    <row r="1357" spans="1:1">
      <c r="A1357" s="401"/>
    </row>
    <row r="1358" spans="1:1">
      <c r="A1358" s="401"/>
    </row>
    <row r="1359" spans="1:1">
      <c r="A1359" s="401"/>
    </row>
    <row r="1360" spans="1:1">
      <c r="A1360" s="401"/>
    </row>
    <row r="1361" spans="1:1">
      <c r="A1361" s="401"/>
    </row>
    <row r="1362" spans="1:1">
      <c r="A1362" s="401"/>
    </row>
    <row r="1363" spans="1:1">
      <c r="A1363" s="401"/>
    </row>
    <row r="1364" spans="1:1">
      <c r="A1364" s="401"/>
    </row>
    <row r="1365" spans="1:1">
      <c r="A1365" s="401"/>
    </row>
    <row r="1366" spans="1:1">
      <c r="A1366" s="401"/>
    </row>
    <row r="1367" spans="1:1">
      <c r="A1367" s="401"/>
    </row>
    <row r="1368" spans="1:1">
      <c r="A1368" s="401"/>
    </row>
    <row r="1369" spans="1:1">
      <c r="A1369" s="401"/>
    </row>
    <row r="1370" spans="1:1">
      <c r="A1370" s="401"/>
    </row>
    <row r="1371" spans="1:1">
      <c r="A1371" s="401"/>
    </row>
    <row r="1372" spans="1:1">
      <c r="A1372" s="401"/>
    </row>
    <row r="1373" spans="1:1">
      <c r="A1373" s="401"/>
    </row>
    <row r="1374" spans="1:1">
      <c r="A1374" s="401"/>
    </row>
    <row r="1375" spans="1:1">
      <c r="A1375" s="401"/>
    </row>
    <row r="1376" spans="1:1">
      <c r="A1376" s="401"/>
    </row>
    <row r="1377" spans="1:1">
      <c r="A1377" s="401"/>
    </row>
    <row r="1378" spans="1:1">
      <c r="A1378" s="401"/>
    </row>
    <row r="1379" spans="1:1">
      <c r="A1379" s="401"/>
    </row>
    <row r="1380" spans="1:1">
      <c r="A1380" s="401"/>
    </row>
    <row r="1381" spans="1:1">
      <c r="A1381" s="401"/>
    </row>
    <row r="1382" spans="1:1">
      <c r="A1382" s="401"/>
    </row>
    <row r="1383" spans="1:1">
      <c r="A1383" s="401"/>
    </row>
    <row r="1384" spans="1:1">
      <c r="A1384" s="401"/>
    </row>
    <row r="1385" spans="1:1">
      <c r="A1385" s="401"/>
    </row>
    <row r="1386" spans="1:1">
      <c r="A1386" s="401"/>
    </row>
    <row r="1387" spans="1:1">
      <c r="A1387" s="401"/>
    </row>
    <row r="1388" spans="1:1">
      <c r="A1388" s="401"/>
    </row>
    <row r="1389" spans="1:1">
      <c r="A1389" s="401"/>
    </row>
    <row r="1390" spans="1:1">
      <c r="A1390" s="401"/>
    </row>
    <row r="1391" spans="1:1">
      <c r="A1391" s="401"/>
    </row>
    <row r="1392" spans="1:1">
      <c r="A1392" s="401"/>
    </row>
    <row r="1393" spans="1:1">
      <c r="A1393" s="401"/>
    </row>
    <row r="1394" spans="1:1">
      <c r="A1394" s="401"/>
    </row>
    <row r="1395" spans="1:1">
      <c r="A1395" s="401"/>
    </row>
    <row r="1396" spans="1:1">
      <c r="A1396" s="401"/>
    </row>
    <row r="1397" spans="1:1">
      <c r="A1397" s="401"/>
    </row>
    <row r="1398" spans="1:1">
      <c r="A1398" s="401"/>
    </row>
    <row r="1399" spans="1:1">
      <c r="A1399" s="401"/>
    </row>
    <row r="1400" spans="1:1">
      <c r="A1400" s="401"/>
    </row>
    <row r="1401" spans="1:1">
      <c r="A1401" s="401"/>
    </row>
    <row r="1402" spans="1:1">
      <c r="A1402" s="401"/>
    </row>
    <row r="1403" spans="1:1">
      <c r="A1403" s="401"/>
    </row>
    <row r="1404" spans="1:1">
      <c r="A1404" s="401"/>
    </row>
    <row r="1405" spans="1:1">
      <c r="A1405" s="401"/>
    </row>
    <row r="1406" spans="1:1">
      <c r="A1406" s="401"/>
    </row>
    <row r="1407" spans="1:1">
      <c r="A1407" s="401"/>
    </row>
    <row r="1408" spans="1:1">
      <c r="A1408" s="401"/>
    </row>
    <row r="1409" spans="1:1">
      <c r="A1409" s="401"/>
    </row>
    <row r="1410" spans="1:1">
      <c r="A1410" s="401"/>
    </row>
    <row r="1411" spans="1:1">
      <c r="A1411" s="401"/>
    </row>
    <row r="1412" spans="1:1">
      <c r="A1412" s="401"/>
    </row>
    <row r="1413" spans="1:1">
      <c r="A1413" s="401"/>
    </row>
    <row r="1414" spans="1:1">
      <c r="A1414" s="401"/>
    </row>
    <row r="1415" spans="1:1">
      <c r="A1415" s="401"/>
    </row>
    <row r="1416" spans="1:1">
      <c r="A1416" s="401"/>
    </row>
    <row r="1417" spans="1:1">
      <c r="A1417" s="401"/>
    </row>
    <row r="1418" spans="1:1">
      <c r="A1418" s="401"/>
    </row>
    <row r="1419" spans="1:1">
      <c r="A1419" s="401"/>
    </row>
    <row r="1420" spans="1:1">
      <c r="A1420" s="401"/>
    </row>
    <row r="1421" spans="1:1">
      <c r="A1421" s="401"/>
    </row>
    <row r="1422" spans="1:1">
      <c r="A1422" s="401"/>
    </row>
    <row r="1423" spans="1:1">
      <c r="A1423" s="401"/>
    </row>
    <row r="1424" spans="1:1">
      <c r="A1424" s="401"/>
    </row>
    <row r="1425" spans="1:1">
      <c r="A1425" s="401"/>
    </row>
    <row r="1426" spans="1:1">
      <c r="A1426" s="401"/>
    </row>
    <row r="1427" spans="1:1">
      <c r="A1427" s="401"/>
    </row>
    <row r="1428" spans="1:1">
      <c r="A1428" s="401"/>
    </row>
    <row r="1429" spans="1:1">
      <c r="A1429" s="401"/>
    </row>
    <row r="1430" spans="1:1">
      <c r="A1430" s="401"/>
    </row>
    <row r="1431" spans="1:1">
      <c r="A1431" s="401"/>
    </row>
    <row r="1432" spans="1:1">
      <c r="A1432" s="401"/>
    </row>
    <row r="1433" spans="1:1">
      <c r="A1433" s="401"/>
    </row>
    <row r="1434" spans="1:1">
      <c r="A1434" s="401"/>
    </row>
    <row r="1435" spans="1:1">
      <c r="A1435" s="401"/>
    </row>
    <row r="1436" spans="1:1">
      <c r="A1436" s="401"/>
    </row>
    <row r="1437" spans="1:1">
      <c r="A1437" s="401"/>
    </row>
    <row r="1438" spans="1:1">
      <c r="A1438" s="401"/>
    </row>
    <row r="1439" spans="1:1">
      <c r="A1439" s="401"/>
    </row>
    <row r="1440" spans="1:1">
      <c r="A1440" s="401"/>
    </row>
    <row r="1441" spans="1:1">
      <c r="A1441" s="401"/>
    </row>
    <row r="1442" spans="1:1">
      <c r="A1442" s="401"/>
    </row>
    <row r="1443" spans="1:1">
      <c r="A1443" s="401"/>
    </row>
    <row r="1444" spans="1:1">
      <c r="A1444" s="401"/>
    </row>
    <row r="1445" spans="1:1">
      <c r="A1445" s="401"/>
    </row>
    <row r="1446" spans="1:1">
      <c r="A1446" s="401"/>
    </row>
    <row r="1447" spans="1:1">
      <c r="A1447" s="401"/>
    </row>
    <row r="1448" spans="1:1">
      <c r="A1448" s="401"/>
    </row>
    <row r="1449" spans="1:1">
      <c r="A1449" s="401"/>
    </row>
    <row r="1450" spans="1:1">
      <c r="A1450" s="401"/>
    </row>
    <row r="1451" spans="1:1">
      <c r="A1451" s="401"/>
    </row>
    <row r="1452" spans="1:1">
      <c r="A1452" s="401"/>
    </row>
    <row r="1453" spans="1:1">
      <c r="A1453" s="401"/>
    </row>
    <row r="1454" spans="1:1">
      <c r="A1454" s="401"/>
    </row>
    <row r="1455" spans="1:1">
      <c r="A1455" s="401"/>
    </row>
    <row r="1456" spans="1:1">
      <c r="A1456" s="401"/>
    </row>
    <row r="1457" spans="1:1">
      <c r="A1457" s="401"/>
    </row>
    <row r="1458" spans="1:1">
      <c r="A1458" s="401"/>
    </row>
    <row r="1459" spans="1:1">
      <c r="A1459" s="401"/>
    </row>
    <row r="1460" spans="1:1">
      <c r="A1460" s="401"/>
    </row>
    <row r="1461" spans="1:1">
      <c r="A1461" s="401"/>
    </row>
    <row r="1462" spans="1:1">
      <c r="A1462" s="401"/>
    </row>
    <row r="1463" spans="1:1">
      <c r="A1463" s="401"/>
    </row>
    <row r="1464" spans="1:1">
      <c r="A1464" s="401"/>
    </row>
    <row r="1465" spans="1:1">
      <c r="A1465" s="401"/>
    </row>
    <row r="1466" spans="1:1">
      <c r="A1466" s="401"/>
    </row>
    <row r="1467" spans="1:1">
      <c r="A1467" s="401"/>
    </row>
    <row r="1468" spans="1:1">
      <c r="A1468" s="401"/>
    </row>
    <row r="1469" spans="1:1">
      <c r="A1469" s="401"/>
    </row>
    <row r="1470" spans="1:1">
      <c r="A1470" s="401"/>
    </row>
    <row r="1471" spans="1:1">
      <c r="A1471" s="401"/>
    </row>
    <row r="1472" spans="1:1">
      <c r="A1472" s="401"/>
    </row>
    <row r="1473" spans="1:1">
      <c r="A1473" s="401"/>
    </row>
    <row r="1474" spans="1:1">
      <c r="A1474" s="401"/>
    </row>
    <row r="1475" spans="1:1">
      <c r="A1475" s="401"/>
    </row>
    <row r="1476" spans="1:1">
      <c r="A1476" s="401"/>
    </row>
    <row r="1477" spans="1:1">
      <c r="A1477" s="401"/>
    </row>
    <row r="1478" spans="1:1">
      <c r="A1478" s="401"/>
    </row>
    <row r="1479" spans="1:1">
      <c r="A1479" s="401"/>
    </row>
    <row r="1480" spans="1:1">
      <c r="A1480" s="401"/>
    </row>
    <row r="1481" spans="1:1">
      <c r="A1481" s="401"/>
    </row>
    <row r="1482" spans="1:1">
      <c r="A1482" s="401"/>
    </row>
    <row r="1483" spans="1:1">
      <c r="A1483" s="401"/>
    </row>
    <row r="1484" spans="1:1">
      <c r="A1484" s="401"/>
    </row>
    <row r="1485" spans="1:1">
      <c r="A1485" s="401"/>
    </row>
    <row r="1486" spans="1:1">
      <c r="A1486" s="401"/>
    </row>
    <row r="1487" spans="1:1">
      <c r="A1487" s="401"/>
    </row>
    <row r="1488" spans="1:1">
      <c r="A1488" s="401"/>
    </row>
    <row r="1489" spans="1:1">
      <c r="A1489" s="401"/>
    </row>
    <row r="1490" spans="1:1">
      <c r="A1490" s="401"/>
    </row>
    <row r="1491" spans="1:1">
      <c r="A1491" s="401"/>
    </row>
    <row r="1492" spans="1:1">
      <c r="A1492" s="401"/>
    </row>
    <row r="1493" spans="1:1">
      <c r="A1493" s="401"/>
    </row>
    <row r="1494" spans="1:1">
      <c r="A1494" s="401"/>
    </row>
    <row r="1495" spans="1:1">
      <c r="A1495" s="401"/>
    </row>
    <row r="1496" spans="1:1">
      <c r="A1496" s="401"/>
    </row>
    <row r="1497" spans="1:1">
      <c r="A1497" s="401"/>
    </row>
    <row r="1498" spans="1:1">
      <c r="A1498" s="401"/>
    </row>
    <row r="1499" spans="1:1">
      <c r="A1499" s="401"/>
    </row>
    <row r="1500" spans="1:1">
      <c r="A1500" s="401"/>
    </row>
    <row r="1501" spans="1:1">
      <c r="A1501" s="401"/>
    </row>
    <row r="1502" spans="1:1">
      <c r="A1502" s="401"/>
    </row>
    <row r="1503" spans="1:1">
      <c r="A1503" s="401"/>
    </row>
    <row r="1504" spans="1:1">
      <c r="A1504" s="401"/>
    </row>
    <row r="1505" spans="1:1">
      <c r="A1505" s="401"/>
    </row>
    <row r="1506" spans="1:1">
      <c r="A1506" s="401"/>
    </row>
    <row r="1507" spans="1:1">
      <c r="A1507" s="401"/>
    </row>
    <row r="1508" spans="1:1">
      <c r="A1508" s="401"/>
    </row>
    <row r="1509" spans="1:1">
      <c r="A1509" s="401"/>
    </row>
    <row r="1510" spans="1:1">
      <c r="A1510" s="401"/>
    </row>
    <row r="1511" spans="1:1">
      <c r="A1511" s="401"/>
    </row>
    <row r="1512" spans="1:1">
      <c r="A1512" s="401"/>
    </row>
    <row r="1513" spans="1:1">
      <c r="A1513" s="401"/>
    </row>
    <row r="1514" spans="1:1">
      <c r="A1514" s="401"/>
    </row>
    <row r="1515" spans="1:1">
      <c r="A1515" s="401"/>
    </row>
    <row r="1516" spans="1:1">
      <c r="A1516" s="401"/>
    </row>
    <row r="1517" spans="1:1">
      <c r="A1517" s="401"/>
    </row>
    <row r="1518" spans="1:1">
      <c r="A1518" s="401"/>
    </row>
    <row r="1519" spans="1:1">
      <c r="A1519" s="401"/>
    </row>
    <row r="1520" spans="1:1">
      <c r="A1520" s="401"/>
    </row>
    <row r="1521" spans="1:1">
      <c r="A1521" s="401"/>
    </row>
    <row r="1522" spans="1:1">
      <c r="A1522" s="401"/>
    </row>
    <row r="1523" spans="1:1">
      <c r="A1523" s="401"/>
    </row>
    <row r="1524" spans="1:1">
      <c r="A1524" s="401"/>
    </row>
    <row r="1525" spans="1:1">
      <c r="A1525" s="401"/>
    </row>
    <row r="1526" spans="1:1">
      <c r="A1526" s="401"/>
    </row>
    <row r="1527" spans="1:1">
      <c r="A1527" s="401"/>
    </row>
    <row r="1528" spans="1:1">
      <c r="A1528" s="401"/>
    </row>
    <row r="1529" spans="1:1">
      <c r="A1529" s="401"/>
    </row>
    <row r="1530" spans="1:1">
      <c r="A1530" s="401"/>
    </row>
    <row r="1531" spans="1:1">
      <c r="A1531" s="401"/>
    </row>
    <row r="1532" spans="1:1">
      <c r="A1532" s="401"/>
    </row>
    <row r="1533" spans="1:1">
      <c r="A1533" s="401"/>
    </row>
    <row r="1534" spans="1:1">
      <c r="A1534" s="401"/>
    </row>
    <row r="1535" spans="1:1">
      <c r="A1535" s="401"/>
    </row>
    <row r="1536" spans="1:1">
      <c r="A1536" s="401"/>
    </row>
    <row r="1537" spans="1:1">
      <c r="A1537" s="401"/>
    </row>
    <row r="1538" spans="1:1">
      <c r="A1538" s="401"/>
    </row>
    <row r="1539" spans="1:1">
      <c r="A1539" s="401"/>
    </row>
    <row r="1540" spans="1:1">
      <c r="A1540" s="401"/>
    </row>
    <row r="1541" spans="1:1">
      <c r="A1541" s="401"/>
    </row>
    <row r="1542" spans="1:1">
      <c r="A1542" s="401"/>
    </row>
    <row r="1543" spans="1:1">
      <c r="A1543" s="401"/>
    </row>
    <row r="1544" spans="1:1">
      <c r="A1544" s="401"/>
    </row>
    <row r="1545" spans="1:1">
      <c r="A1545" s="401"/>
    </row>
    <row r="1546" spans="1:1">
      <c r="A1546" s="401"/>
    </row>
    <row r="1547" spans="1:1">
      <c r="A1547" s="401"/>
    </row>
    <row r="1548" spans="1:1">
      <c r="A1548" s="401"/>
    </row>
    <row r="1549" spans="1:1">
      <c r="A1549" s="401"/>
    </row>
    <row r="1550" spans="1:1">
      <c r="A1550" s="401"/>
    </row>
    <row r="1551" spans="1:1">
      <c r="A1551" s="401"/>
    </row>
    <row r="1552" spans="1:1">
      <c r="A1552" s="401"/>
    </row>
    <row r="1553" spans="1:1">
      <c r="A1553" s="401"/>
    </row>
    <row r="1554" spans="1:1">
      <c r="A1554" s="401"/>
    </row>
    <row r="1555" spans="1:1">
      <c r="A1555" s="401"/>
    </row>
    <row r="1556" spans="1:1">
      <c r="A1556" s="401"/>
    </row>
    <row r="1557" spans="1:1">
      <c r="A1557" s="401"/>
    </row>
    <row r="1558" spans="1:1">
      <c r="A1558" s="401"/>
    </row>
    <row r="1559" spans="1:1">
      <c r="A1559" s="401"/>
    </row>
    <row r="1560" spans="1:1">
      <c r="A1560" s="401"/>
    </row>
    <row r="1561" spans="1:1">
      <c r="A1561" s="401"/>
    </row>
    <row r="1562" spans="1:1">
      <c r="A1562" s="401"/>
    </row>
    <row r="1563" spans="1:1">
      <c r="A1563" s="401"/>
    </row>
    <row r="1564" spans="1:1">
      <c r="A1564" s="401"/>
    </row>
    <row r="1565" spans="1:1">
      <c r="A1565" s="401"/>
    </row>
    <row r="1566" spans="1:1">
      <c r="A1566" s="401"/>
    </row>
    <row r="1567" spans="1:1">
      <c r="A1567" s="401"/>
    </row>
    <row r="1568" spans="1:1">
      <c r="A1568" s="401"/>
    </row>
    <row r="1569" spans="1:1">
      <c r="A1569" s="401"/>
    </row>
    <row r="1570" spans="1:1">
      <c r="A1570" s="401"/>
    </row>
    <row r="1571" spans="1:1">
      <c r="A1571" s="401"/>
    </row>
    <row r="1572" spans="1:1">
      <c r="A1572" s="401"/>
    </row>
    <row r="1573" spans="1:1">
      <c r="A1573" s="401"/>
    </row>
    <row r="1574" spans="1:1">
      <c r="A1574" s="401"/>
    </row>
    <row r="1575" spans="1:1">
      <c r="A1575" s="401"/>
    </row>
    <row r="1576" spans="1:1">
      <c r="A1576" s="401"/>
    </row>
    <row r="1577" spans="1:1">
      <c r="A1577" s="401"/>
    </row>
    <row r="1578" spans="1:1">
      <c r="A1578" s="401"/>
    </row>
    <row r="1579" spans="1:1">
      <c r="A1579" s="401"/>
    </row>
    <row r="1580" spans="1:1">
      <c r="A1580" s="401"/>
    </row>
    <row r="1581" spans="1:1">
      <c r="A1581" s="401"/>
    </row>
    <row r="1582" spans="1:1">
      <c r="A1582" s="401"/>
    </row>
    <row r="1583" spans="1:1">
      <c r="A1583" s="401"/>
    </row>
    <row r="1584" spans="1:1">
      <c r="A1584" s="401"/>
    </row>
    <row r="1585" spans="1:1">
      <c r="A1585" s="401"/>
    </row>
    <row r="1586" spans="1:1">
      <c r="A1586" s="401"/>
    </row>
    <row r="1587" spans="1:1">
      <c r="A1587" s="401"/>
    </row>
    <row r="1588" spans="1:1">
      <c r="A1588" s="401"/>
    </row>
    <row r="1589" spans="1:1">
      <c r="A1589" s="401"/>
    </row>
    <row r="1590" spans="1:1">
      <c r="A1590" s="401"/>
    </row>
    <row r="1591" spans="1:1">
      <c r="A1591" s="401"/>
    </row>
    <row r="1592" spans="1:1">
      <c r="A1592" s="401"/>
    </row>
    <row r="1593" spans="1:1">
      <c r="A1593" s="401"/>
    </row>
    <row r="1594" spans="1:1">
      <c r="A1594" s="401"/>
    </row>
    <row r="1595" spans="1:1">
      <c r="A1595" s="401"/>
    </row>
    <row r="1596" spans="1:1">
      <c r="A1596" s="401"/>
    </row>
    <row r="1597" spans="1:1">
      <c r="A1597" s="401"/>
    </row>
    <row r="1598" spans="1:1">
      <c r="A1598" s="401"/>
    </row>
    <row r="1599" spans="1:1">
      <c r="A1599" s="401"/>
    </row>
    <row r="1600" spans="1:1">
      <c r="A1600" s="401"/>
    </row>
    <row r="1601" spans="1:1">
      <c r="A1601" s="399"/>
    </row>
    <row r="1602" spans="1:1">
      <c r="A1602" s="400"/>
    </row>
  </sheetData>
  <autoFilter ref="A2:P110" xr:uid="{A08992EE-1DA4-45DD-8256-1926EE2FA593}">
    <filterColumn colId="4">
      <filters blank="1"/>
    </filterColumn>
  </autoFilter>
  <hyperlinks>
    <hyperlink ref="A1" r:id="rId1" xr:uid="{855D4B8B-F6E4-4A9C-ABBA-ACFD05AAE627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3C1E2-FF48-4A09-A9CC-18A5910A6F3F}">
  <sheetPr>
    <tabColor theme="5"/>
  </sheetPr>
  <dimension ref="A1:V38"/>
  <sheetViews>
    <sheetView zoomScale="115" zoomScaleNormal="115" workbookViewId="0">
      <selection activeCell="J22" sqref="J22:J27"/>
    </sheetView>
  </sheetViews>
  <sheetFormatPr defaultColWidth="8.88671875" defaultRowHeight="13.2"/>
  <cols>
    <col min="1" max="1" width="17.44140625" style="385" customWidth="1"/>
    <col min="2" max="2" width="17.6640625" style="385" customWidth="1"/>
    <col min="3" max="6" width="8.88671875" style="385"/>
    <col min="7" max="8" width="9.109375" style="385" customWidth="1"/>
    <col min="9" max="9" width="9.6640625" style="385" bestFit="1" customWidth="1"/>
    <col min="10" max="10" width="11" style="385" bestFit="1" customWidth="1"/>
    <col min="11" max="11" width="8.88671875" style="385"/>
    <col min="12" max="12" width="10" style="385" bestFit="1" customWidth="1"/>
    <col min="13" max="16384" width="8.88671875" style="385"/>
  </cols>
  <sheetData>
    <row r="1" spans="1:22">
      <c r="A1" s="384" t="s">
        <v>832</v>
      </c>
    </row>
    <row r="2" spans="1:22">
      <c r="A2" s="395" t="s">
        <v>833</v>
      </c>
      <c r="B2" s="395" t="s">
        <v>834</v>
      </c>
      <c r="C2" s="386"/>
      <c r="D2" s="394" t="s">
        <v>835</v>
      </c>
      <c r="E2" s="394" t="s">
        <v>836</v>
      </c>
      <c r="F2" s="394" t="s">
        <v>837</v>
      </c>
      <c r="G2" s="394" t="s">
        <v>838</v>
      </c>
      <c r="H2" s="394" t="s">
        <v>839</v>
      </c>
      <c r="I2" s="394" t="s">
        <v>840</v>
      </c>
      <c r="J2" s="394" t="s">
        <v>719</v>
      </c>
      <c r="K2" s="394" t="s">
        <v>720</v>
      </c>
      <c r="L2" s="394" t="s">
        <v>721</v>
      </c>
      <c r="M2" s="394" t="s">
        <v>722</v>
      </c>
      <c r="N2" s="394" t="s">
        <v>841</v>
      </c>
      <c r="O2" s="394" t="s">
        <v>842</v>
      </c>
      <c r="P2" s="394" t="s">
        <v>843</v>
      </c>
      <c r="Q2" s="394" t="s">
        <v>844</v>
      </c>
      <c r="R2" s="394" t="s">
        <v>845</v>
      </c>
      <c r="S2" s="394" t="s">
        <v>846</v>
      </c>
      <c r="T2" s="394" t="s">
        <v>847</v>
      </c>
      <c r="U2" s="394" t="s">
        <v>848</v>
      </c>
      <c r="V2" s="394" t="s">
        <v>849</v>
      </c>
    </row>
    <row r="3" spans="1:22">
      <c r="A3" s="386"/>
      <c r="B3" s="386"/>
      <c r="C3" s="386"/>
      <c r="D3" s="394" t="s">
        <v>850</v>
      </c>
      <c r="E3" s="394" t="s">
        <v>850</v>
      </c>
      <c r="F3" s="394" t="s">
        <v>850</v>
      </c>
      <c r="G3" s="394" t="s">
        <v>850</v>
      </c>
      <c r="H3" s="394" t="s">
        <v>850</v>
      </c>
      <c r="I3" s="394" t="s">
        <v>850</v>
      </c>
      <c r="J3" s="394" t="s">
        <v>851</v>
      </c>
      <c r="K3" s="394" t="s">
        <v>851</v>
      </c>
      <c r="L3" s="394" t="s">
        <v>851</v>
      </c>
      <c r="M3" s="394" t="s">
        <v>851</v>
      </c>
      <c r="N3" s="394" t="s">
        <v>852</v>
      </c>
      <c r="O3" s="394" t="s">
        <v>852</v>
      </c>
      <c r="P3" s="394" t="s">
        <v>852</v>
      </c>
      <c r="Q3" s="394" t="s">
        <v>852</v>
      </c>
      <c r="R3" s="394" t="s">
        <v>852</v>
      </c>
      <c r="S3" s="394" t="s">
        <v>852</v>
      </c>
      <c r="T3" s="394" t="s">
        <v>852</v>
      </c>
      <c r="U3" s="394" t="s">
        <v>852</v>
      </c>
      <c r="V3" s="394" t="s">
        <v>852</v>
      </c>
    </row>
    <row r="4" spans="1:22">
      <c r="A4" s="399" t="s">
        <v>794</v>
      </c>
      <c r="B4" s="399" t="s">
        <v>853</v>
      </c>
      <c r="C4" s="402">
        <v>1</v>
      </c>
      <c r="D4" s="402">
        <v>46551982</v>
      </c>
      <c r="E4" s="402"/>
      <c r="F4" s="402"/>
      <c r="G4" s="402"/>
      <c r="H4" s="402"/>
      <c r="I4" s="402"/>
      <c r="J4" s="402">
        <v>5.8</v>
      </c>
      <c r="K4" s="402">
        <v>5.7</v>
      </c>
      <c r="L4" s="402">
        <v>2.2999999999999998</v>
      </c>
      <c r="M4" s="402">
        <v>0.15</v>
      </c>
      <c r="N4" s="402">
        <v>5.8000000000000003E-2</v>
      </c>
      <c r="O4" s="402">
        <v>0.06</v>
      </c>
      <c r="P4" s="402">
        <v>0.61</v>
      </c>
      <c r="Q4" s="402">
        <v>612.9</v>
      </c>
      <c r="R4" s="402">
        <v>0</v>
      </c>
      <c r="S4" s="402">
        <v>0.61</v>
      </c>
      <c r="T4" s="402">
        <v>80.81</v>
      </c>
      <c r="U4" s="402">
        <v>0.12</v>
      </c>
      <c r="V4" s="402">
        <v>117.62</v>
      </c>
    </row>
    <row r="5" spans="1:22">
      <c r="A5" s="403" t="s">
        <v>802</v>
      </c>
      <c r="B5" s="399" t="s">
        <v>853</v>
      </c>
      <c r="C5" s="402">
        <v>2</v>
      </c>
      <c r="D5" s="402">
        <v>8467049</v>
      </c>
      <c r="E5" s="402"/>
      <c r="F5" s="402"/>
      <c r="G5" s="402"/>
      <c r="H5" s="402"/>
      <c r="I5" s="402"/>
      <c r="J5" s="402">
        <v>11.5</v>
      </c>
      <c r="K5" s="402">
        <v>11.3</v>
      </c>
      <c r="L5" s="402">
        <v>4.5</v>
      </c>
      <c r="M5" s="402">
        <v>0.3</v>
      </c>
      <c r="N5" s="402">
        <v>0.115</v>
      </c>
      <c r="O5" s="402">
        <v>0.11</v>
      </c>
      <c r="P5" s="402">
        <v>1.21</v>
      </c>
      <c r="Q5" s="402">
        <v>1209.79</v>
      </c>
      <c r="R5" s="402">
        <v>0</v>
      </c>
      <c r="S5" s="402">
        <v>1.21</v>
      </c>
      <c r="T5" s="402">
        <v>159.51</v>
      </c>
      <c r="U5" s="402">
        <v>0.23</v>
      </c>
      <c r="V5" s="402">
        <v>232.17</v>
      </c>
    </row>
    <row r="6" spans="1:22">
      <c r="A6" s="399" t="s">
        <v>854</v>
      </c>
      <c r="B6" s="399" t="s">
        <v>853</v>
      </c>
      <c r="C6" s="402">
        <v>3</v>
      </c>
      <c r="D6" s="402">
        <v>4364851</v>
      </c>
      <c r="E6" s="402"/>
      <c r="F6" s="402"/>
      <c r="G6" s="402"/>
      <c r="H6" s="402"/>
      <c r="I6" s="402"/>
      <c r="J6" s="402">
        <v>27.6</v>
      </c>
      <c r="K6" s="402">
        <v>27.1</v>
      </c>
      <c r="L6" s="402">
        <v>10.8</v>
      </c>
      <c r="M6" s="402">
        <v>0.72</v>
      </c>
      <c r="N6" s="402">
        <v>0.27600000000000002</v>
      </c>
      <c r="O6" s="402">
        <v>0.08</v>
      </c>
      <c r="P6" s="402">
        <v>4.53</v>
      </c>
      <c r="Q6" s="402">
        <v>208.23</v>
      </c>
      <c r="R6" s="402">
        <v>0</v>
      </c>
      <c r="S6" s="402">
        <v>3.15</v>
      </c>
      <c r="T6" s="402">
        <v>11.24</v>
      </c>
      <c r="U6" s="402">
        <v>0.55000000000000004</v>
      </c>
      <c r="V6" s="402">
        <v>207.54</v>
      </c>
    </row>
    <row r="7" spans="1:22">
      <c r="A7" s="399" t="s">
        <v>855</v>
      </c>
      <c r="B7" s="399" t="s">
        <v>853</v>
      </c>
      <c r="C7" s="402">
        <v>4</v>
      </c>
      <c r="D7" s="402">
        <v>807675</v>
      </c>
      <c r="E7" s="402"/>
      <c r="F7" s="402"/>
      <c r="G7" s="402"/>
      <c r="H7" s="402"/>
      <c r="I7" s="402"/>
      <c r="J7" s="402">
        <v>46.8</v>
      </c>
      <c r="K7" s="402">
        <v>45.9</v>
      </c>
      <c r="L7" s="402">
        <v>18.3</v>
      </c>
      <c r="M7" s="402">
        <v>1.22</v>
      </c>
      <c r="N7" s="402">
        <v>0.46800000000000003</v>
      </c>
      <c r="O7" s="402">
        <v>0.14000000000000001</v>
      </c>
      <c r="P7" s="402">
        <v>3</v>
      </c>
      <c r="Q7" s="402">
        <v>640.99</v>
      </c>
      <c r="R7" s="402">
        <v>0</v>
      </c>
      <c r="S7" s="402">
        <v>7.44</v>
      </c>
      <c r="T7" s="402">
        <v>34.19</v>
      </c>
      <c r="U7" s="402">
        <v>0.94</v>
      </c>
      <c r="V7" s="402">
        <v>436.99</v>
      </c>
    </row>
    <row r="8" spans="1:22">
      <c r="A8" s="399" t="s">
        <v>804</v>
      </c>
      <c r="B8" s="399" t="s">
        <v>853</v>
      </c>
      <c r="C8" s="402">
        <v>5</v>
      </c>
      <c r="D8" s="402">
        <v>170571</v>
      </c>
      <c r="E8" s="402"/>
      <c r="F8" s="402"/>
      <c r="G8" s="402"/>
      <c r="H8" s="402"/>
      <c r="I8" s="402"/>
      <c r="J8" s="402">
        <v>6.2</v>
      </c>
      <c r="K8" s="402">
        <v>6.1</v>
      </c>
      <c r="L8" s="402">
        <v>2.4</v>
      </c>
      <c r="M8" s="402">
        <v>0.16</v>
      </c>
      <c r="N8" s="402">
        <v>6.2E-2</v>
      </c>
      <c r="O8" s="402">
        <v>0.06</v>
      </c>
      <c r="P8" s="402">
        <v>0.65</v>
      </c>
      <c r="Q8" s="402">
        <v>649.22</v>
      </c>
      <c r="R8" s="402">
        <v>0</v>
      </c>
      <c r="S8" s="402">
        <v>0.65</v>
      </c>
      <c r="T8" s="402">
        <v>85.6</v>
      </c>
      <c r="U8" s="402">
        <v>0.12</v>
      </c>
      <c r="V8" s="402">
        <v>124.59</v>
      </c>
    </row>
    <row r="9" spans="1:22">
      <c r="A9" s="399" t="s">
        <v>805</v>
      </c>
      <c r="B9" s="399" t="s">
        <v>853</v>
      </c>
      <c r="C9" s="402">
        <v>6</v>
      </c>
      <c r="D9" s="402">
        <v>504086</v>
      </c>
      <c r="E9" s="402"/>
      <c r="F9" s="402"/>
      <c r="G9" s="402"/>
      <c r="H9" s="402"/>
      <c r="I9" s="402"/>
      <c r="J9" s="402">
        <v>4.0999999999999996</v>
      </c>
      <c r="K9" s="402">
        <v>4.0999999999999996</v>
      </c>
      <c r="L9" s="402">
        <v>1.6</v>
      </c>
      <c r="M9" s="402">
        <v>0.11</v>
      </c>
      <c r="N9" s="402">
        <v>4.1000000000000002E-2</v>
      </c>
      <c r="O9" s="402">
        <v>0.04</v>
      </c>
      <c r="P9" s="402">
        <v>0.44</v>
      </c>
      <c r="Q9" s="402">
        <v>435.69</v>
      </c>
      <c r="R9" s="402">
        <v>0</v>
      </c>
      <c r="S9" s="402">
        <v>0.44</v>
      </c>
      <c r="T9" s="402">
        <v>57.45</v>
      </c>
      <c r="U9" s="402">
        <v>0.08</v>
      </c>
      <c r="V9" s="402">
        <v>83.61</v>
      </c>
    </row>
    <row r="10" spans="1:22">
      <c r="A10" s="399" t="s">
        <v>794</v>
      </c>
      <c r="B10" s="399" t="s">
        <v>856</v>
      </c>
      <c r="C10" s="402">
        <v>1</v>
      </c>
      <c r="D10" s="402">
        <v>46551982</v>
      </c>
      <c r="E10" s="402"/>
      <c r="F10" s="402"/>
      <c r="G10" s="402"/>
      <c r="H10" s="402"/>
      <c r="I10" s="402"/>
      <c r="J10" s="402">
        <v>15</v>
      </c>
      <c r="K10" s="402">
        <v>7.5</v>
      </c>
      <c r="L10" s="402">
        <v>4.0999999999999996</v>
      </c>
      <c r="M10" s="402">
        <v>0</v>
      </c>
      <c r="N10" s="402">
        <v>0</v>
      </c>
      <c r="O10" s="402">
        <v>0</v>
      </c>
      <c r="P10" s="402">
        <v>0.3</v>
      </c>
      <c r="Q10" s="402">
        <v>0.15</v>
      </c>
      <c r="R10" s="402">
        <v>8.9999999999999998E-4</v>
      </c>
      <c r="S10" s="402">
        <v>0.24</v>
      </c>
      <c r="T10" s="402">
        <v>0.71</v>
      </c>
      <c r="U10" s="402">
        <v>0</v>
      </c>
      <c r="V10" s="402">
        <v>1.1299999999999999</v>
      </c>
    </row>
    <row r="11" spans="1:22">
      <c r="A11" s="403" t="s">
        <v>802</v>
      </c>
      <c r="B11" s="399" t="s">
        <v>856</v>
      </c>
      <c r="C11" s="402">
        <v>2</v>
      </c>
      <c r="D11" s="402">
        <v>8467049</v>
      </c>
      <c r="E11" s="402"/>
      <c r="F11" s="402"/>
      <c r="G11" s="402"/>
      <c r="H11" s="402"/>
      <c r="I11" s="402"/>
      <c r="J11" s="402">
        <v>15</v>
      </c>
      <c r="K11" s="402">
        <v>7.5</v>
      </c>
      <c r="L11" s="402">
        <v>4.0999999999999996</v>
      </c>
      <c r="M11" s="402">
        <v>0</v>
      </c>
      <c r="N11" s="402">
        <v>0</v>
      </c>
      <c r="O11" s="402">
        <v>0</v>
      </c>
      <c r="P11" s="402">
        <v>0.3</v>
      </c>
      <c r="Q11" s="402">
        <v>0.15</v>
      </c>
      <c r="R11" s="402">
        <v>8.9999999999999998E-4</v>
      </c>
      <c r="S11" s="402">
        <v>0.24</v>
      </c>
      <c r="T11" s="402">
        <v>0.71</v>
      </c>
      <c r="U11" s="402">
        <v>0</v>
      </c>
      <c r="V11" s="402">
        <v>1.1299999999999999</v>
      </c>
    </row>
    <row r="12" spans="1:22">
      <c r="A12" s="399" t="s">
        <v>854</v>
      </c>
      <c r="B12" s="399" t="s">
        <v>856</v>
      </c>
      <c r="C12" s="402">
        <v>3</v>
      </c>
      <c r="D12" s="402">
        <v>4364851</v>
      </c>
      <c r="E12" s="402"/>
      <c r="F12" s="402"/>
      <c r="G12" s="402"/>
      <c r="H12" s="402"/>
      <c r="I12" s="402"/>
      <c r="J12" s="402">
        <v>76</v>
      </c>
      <c r="K12" s="402">
        <v>38</v>
      </c>
      <c r="L12" s="402">
        <v>20.5</v>
      </c>
      <c r="M12" s="402">
        <v>0</v>
      </c>
      <c r="N12" s="402">
        <v>0</v>
      </c>
      <c r="O12" s="402">
        <v>0.01</v>
      </c>
      <c r="P12" s="402">
        <v>1.51</v>
      </c>
      <c r="Q12" s="402">
        <v>0.76</v>
      </c>
      <c r="R12" s="402">
        <v>4.3E-3</v>
      </c>
      <c r="S12" s="402">
        <v>1.21</v>
      </c>
      <c r="T12" s="402">
        <v>3.57</v>
      </c>
      <c r="U12" s="402">
        <v>0</v>
      </c>
      <c r="V12" s="402">
        <v>5.74</v>
      </c>
    </row>
    <row r="13" spans="1:22">
      <c r="A13" s="399" t="s">
        <v>855</v>
      </c>
      <c r="B13" s="399" t="s">
        <v>856</v>
      </c>
      <c r="C13" s="402">
        <v>4</v>
      </c>
      <c r="D13" s="402">
        <v>807675</v>
      </c>
      <c r="E13" s="402"/>
      <c r="F13" s="402"/>
      <c r="G13" s="402"/>
      <c r="H13" s="402"/>
      <c r="I13" s="402"/>
      <c r="J13" s="402">
        <v>76</v>
      </c>
      <c r="K13" s="402">
        <v>38</v>
      </c>
      <c r="L13" s="402">
        <v>20.5</v>
      </c>
      <c r="M13" s="402">
        <v>0</v>
      </c>
      <c r="N13" s="402">
        <v>0</v>
      </c>
      <c r="O13" s="402">
        <v>0.01</v>
      </c>
      <c r="P13" s="402">
        <v>1.51</v>
      </c>
      <c r="Q13" s="402">
        <v>0.76</v>
      </c>
      <c r="R13" s="402">
        <v>4.3E-3</v>
      </c>
      <c r="S13" s="402">
        <v>1.21</v>
      </c>
      <c r="T13" s="402">
        <v>3.57</v>
      </c>
      <c r="U13" s="402">
        <v>0</v>
      </c>
      <c r="V13" s="402">
        <v>5.74</v>
      </c>
    </row>
    <row r="14" spans="1:22">
      <c r="A14" s="399" t="s">
        <v>804</v>
      </c>
      <c r="B14" s="399" t="s">
        <v>856</v>
      </c>
      <c r="C14" s="402">
        <v>5</v>
      </c>
      <c r="D14" s="402">
        <v>170571</v>
      </c>
      <c r="E14" s="402"/>
      <c r="F14" s="402"/>
      <c r="G14" s="402"/>
      <c r="H14" s="402"/>
      <c r="I14" s="402"/>
      <c r="J14" s="402">
        <v>6</v>
      </c>
      <c r="K14" s="402">
        <v>3</v>
      </c>
      <c r="L14" s="402">
        <v>1.6</v>
      </c>
      <c r="M14" s="402">
        <v>0</v>
      </c>
      <c r="N14" s="402">
        <v>0</v>
      </c>
      <c r="O14" s="402">
        <v>0</v>
      </c>
      <c r="P14" s="402">
        <v>0.12</v>
      </c>
      <c r="Q14" s="402">
        <v>0.06</v>
      </c>
      <c r="R14" s="402">
        <v>2.9999999999999997E-4</v>
      </c>
      <c r="S14" s="402">
        <v>0.1</v>
      </c>
      <c r="T14" s="402">
        <v>0.28000000000000003</v>
      </c>
      <c r="U14" s="402">
        <v>0</v>
      </c>
      <c r="V14" s="402">
        <v>0.45</v>
      </c>
    </row>
    <row r="15" spans="1:22">
      <c r="A15" s="399" t="s">
        <v>805</v>
      </c>
      <c r="B15" s="399" t="s">
        <v>856</v>
      </c>
      <c r="C15" s="402">
        <v>6</v>
      </c>
      <c r="D15" s="402">
        <v>504086</v>
      </c>
      <c r="E15" s="402"/>
      <c r="F15" s="402"/>
      <c r="G15" s="402"/>
      <c r="H15" s="402"/>
      <c r="I15" s="402"/>
      <c r="J15" s="402">
        <v>6</v>
      </c>
      <c r="K15" s="402">
        <v>3</v>
      </c>
      <c r="L15" s="402">
        <v>1.6</v>
      </c>
      <c r="M15" s="402">
        <v>0</v>
      </c>
      <c r="N15" s="402">
        <v>0</v>
      </c>
      <c r="O15" s="402">
        <v>0</v>
      </c>
      <c r="P15" s="402">
        <v>0.12</v>
      </c>
      <c r="Q15" s="402">
        <v>0.06</v>
      </c>
      <c r="R15" s="402">
        <v>2.9999999999999997E-4</v>
      </c>
      <c r="S15" s="402">
        <v>0.1</v>
      </c>
      <c r="T15" s="402">
        <v>0.28000000000000003</v>
      </c>
      <c r="U15" s="402">
        <v>0</v>
      </c>
      <c r="V15" s="402">
        <v>0.45</v>
      </c>
    </row>
    <row r="16" spans="1:22">
      <c r="A16" s="399" t="s">
        <v>794</v>
      </c>
      <c r="B16" s="399" t="s">
        <v>857</v>
      </c>
      <c r="C16" s="402">
        <v>1</v>
      </c>
      <c r="D16" s="402">
        <v>46551982</v>
      </c>
      <c r="E16" s="402"/>
      <c r="F16" s="402"/>
      <c r="G16" s="402"/>
      <c r="H16" s="402"/>
      <c r="I16" s="402"/>
      <c r="J16" s="402">
        <v>10.8</v>
      </c>
      <c r="K16" s="402">
        <v>6.5</v>
      </c>
      <c r="L16" s="402">
        <v>4.5999999999999996</v>
      </c>
      <c r="M16" s="402">
        <v>1.66</v>
      </c>
      <c r="N16" s="402">
        <v>8.9999999999999993E-3</v>
      </c>
      <c r="O16" s="402">
        <v>0.03</v>
      </c>
      <c r="P16" s="402">
        <v>0.04</v>
      </c>
      <c r="Q16" s="402">
        <v>0.17</v>
      </c>
      <c r="R16" s="402">
        <v>0</v>
      </c>
      <c r="S16" s="402">
        <v>0.28000000000000003</v>
      </c>
      <c r="T16" s="402">
        <v>0.87</v>
      </c>
      <c r="U16" s="402">
        <v>0.22</v>
      </c>
      <c r="V16" s="402">
        <v>118.47</v>
      </c>
    </row>
    <row r="17" spans="1:22">
      <c r="A17" s="403" t="s">
        <v>802</v>
      </c>
      <c r="B17" s="399" t="s">
        <v>857</v>
      </c>
      <c r="C17" s="402">
        <v>2</v>
      </c>
      <c r="D17" s="402">
        <v>8467049</v>
      </c>
      <c r="E17" s="402"/>
      <c r="F17" s="402"/>
      <c r="G17" s="402"/>
      <c r="H17" s="402"/>
      <c r="I17" s="402"/>
      <c r="J17" s="402">
        <v>17.2</v>
      </c>
      <c r="K17" s="402">
        <v>10.3</v>
      </c>
      <c r="L17" s="402">
        <v>7.2</v>
      </c>
      <c r="M17" s="402">
        <v>2.63</v>
      </c>
      <c r="N17" s="402">
        <v>1.4E-2</v>
      </c>
      <c r="O17" s="402">
        <v>0.04</v>
      </c>
      <c r="P17" s="402">
        <v>0.06</v>
      </c>
      <c r="Q17" s="402">
        <v>0.27</v>
      </c>
      <c r="R17" s="402">
        <v>0</v>
      </c>
      <c r="S17" s="402">
        <v>0.44</v>
      </c>
      <c r="T17" s="402">
        <v>1.38</v>
      </c>
      <c r="U17" s="402">
        <v>0.34</v>
      </c>
      <c r="V17" s="402">
        <v>187.73</v>
      </c>
    </row>
    <row r="18" spans="1:22">
      <c r="A18" s="399" t="s">
        <v>854</v>
      </c>
      <c r="B18" s="399" t="s">
        <v>857</v>
      </c>
      <c r="C18" s="402">
        <v>3</v>
      </c>
      <c r="D18" s="402">
        <v>4364851</v>
      </c>
      <c r="E18" s="402"/>
      <c r="F18" s="402"/>
      <c r="G18" s="402"/>
      <c r="H18" s="402"/>
      <c r="I18" s="402"/>
      <c r="J18" s="402">
        <v>67.099999999999994</v>
      </c>
      <c r="K18" s="402">
        <v>40.299999999999997</v>
      </c>
      <c r="L18" s="402">
        <v>28.2</v>
      </c>
      <c r="M18" s="402">
        <v>10.27</v>
      </c>
      <c r="N18" s="402">
        <v>5.3999999999999999E-2</v>
      </c>
      <c r="O18" s="402">
        <v>0.17</v>
      </c>
      <c r="P18" s="402">
        <v>0.24</v>
      </c>
      <c r="Q18" s="402">
        <v>1.05</v>
      </c>
      <c r="R18" s="402">
        <v>0</v>
      </c>
      <c r="S18" s="402">
        <v>1.71</v>
      </c>
      <c r="T18" s="402">
        <v>5.41</v>
      </c>
      <c r="U18" s="402">
        <v>1.34</v>
      </c>
      <c r="V18" s="402">
        <v>734.31</v>
      </c>
    </row>
    <row r="19" spans="1:22">
      <c r="A19" s="399" t="s">
        <v>855</v>
      </c>
      <c r="B19" s="399" t="s">
        <v>857</v>
      </c>
      <c r="C19" s="402">
        <v>4</v>
      </c>
      <c r="D19" s="402">
        <v>807675</v>
      </c>
      <c r="E19" s="402"/>
      <c r="F19" s="402"/>
      <c r="G19" s="402"/>
      <c r="H19" s="402"/>
      <c r="I19" s="402"/>
      <c r="J19" s="402">
        <v>61.8</v>
      </c>
      <c r="K19" s="402">
        <v>37.1</v>
      </c>
      <c r="L19" s="402">
        <v>26</v>
      </c>
      <c r="M19" s="402">
        <v>9.4499999999999993</v>
      </c>
      <c r="N19" s="402">
        <v>4.9000000000000002E-2</v>
      </c>
      <c r="O19" s="402">
        <v>0.16</v>
      </c>
      <c r="P19" s="402">
        <v>0.22</v>
      </c>
      <c r="Q19" s="402">
        <v>0.96</v>
      </c>
      <c r="R19" s="402">
        <v>0</v>
      </c>
      <c r="S19" s="402">
        <v>1.58</v>
      </c>
      <c r="T19" s="402">
        <v>4.97</v>
      </c>
      <c r="U19" s="402">
        <v>1.24</v>
      </c>
      <c r="V19" s="402">
        <v>675.79</v>
      </c>
    </row>
    <row r="20" spans="1:22">
      <c r="A20" s="399" t="s">
        <v>804</v>
      </c>
      <c r="B20" s="399" t="s">
        <v>857</v>
      </c>
      <c r="C20" s="402">
        <v>5</v>
      </c>
      <c r="D20" s="402">
        <v>170571</v>
      </c>
      <c r="E20" s="402"/>
      <c r="F20" s="402"/>
      <c r="G20" s="402"/>
      <c r="H20" s="402"/>
      <c r="I20" s="402"/>
      <c r="J20" s="402">
        <v>14.2</v>
      </c>
      <c r="K20" s="402">
        <v>8.5</v>
      </c>
      <c r="L20" s="402">
        <v>6</v>
      </c>
      <c r="M20" s="402">
        <v>2.17</v>
      </c>
      <c r="N20" s="402">
        <v>1.0999999999999999E-2</v>
      </c>
      <c r="O20" s="402">
        <v>0.04</v>
      </c>
      <c r="P20" s="402">
        <v>0.05</v>
      </c>
      <c r="Q20" s="402">
        <v>0.22</v>
      </c>
      <c r="R20" s="402">
        <v>0</v>
      </c>
      <c r="S20" s="402">
        <v>0.36</v>
      </c>
      <c r="T20" s="402">
        <v>1.1399999999999999</v>
      </c>
      <c r="U20" s="402">
        <v>0.28000000000000003</v>
      </c>
      <c r="V20" s="402">
        <v>154.93</v>
      </c>
    </row>
    <row r="21" spans="1:22">
      <c r="A21" s="399" t="s">
        <v>805</v>
      </c>
      <c r="B21" s="399" t="s">
        <v>857</v>
      </c>
      <c r="C21" s="402">
        <v>6</v>
      </c>
      <c r="D21" s="402">
        <v>504086</v>
      </c>
      <c r="E21" s="402"/>
      <c r="F21" s="402"/>
      <c r="G21" s="402"/>
      <c r="H21" s="402"/>
      <c r="I21" s="402"/>
      <c r="J21" s="402">
        <v>17.8</v>
      </c>
      <c r="K21" s="402">
        <v>10.7</v>
      </c>
      <c r="L21" s="402">
        <v>7.5</v>
      </c>
      <c r="M21" s="402">
        <v>2.72</v>
      </c>
      <c r="N21" s="402">
        <v>1.4E-2</v>
      </c>
      <c r="O21" s="402">
        <v>0.05</v>
      </c>
      <c r="P21" s="402">
        <v>0.06</v>
      </c>
      <c r="Q21" s="402">
        <v>0.28000000000000003</v>
      </c>
      <c r="R21" s="402">
        <v>0</v>
      </c>
      <c r="S21" s="402">
        <v>0.45</v>
      </c>
      <c r="T21" s="402">
        <v>1.43</v>
      </c>
      <c r="U21" s="402">
        <v>0.36</v>
      </c>
      <c r="V21" s="402">
        <v>194.11</v>
      </c>
    </row>
    <row r="22" spans="1:22">
      <c r="A22" s="399" t="s">
        <v>794</v>
      </c>
      <c r="B22" s="399" t="s">
        <v>379</v>
      </c>
      <c r="C22" s="402">
        <v>1</v>
      </c>
      <c r="D22" s="402">
        <v>46551982</v>
      </c>
      <c r="E22" s="402">
        <f>33256000+489000</f>
        <v>33745000</v>
      </c>
      <c r="F22" s="402">
        <f>38188000+416000</f>
        <v>38604000</v>
      </c>
      <c r="G22" s="402">
        <v>41244695.848890431</v>
      </c>
      <c r="H22" s="402">
        <v>42894483.682846047</v>
      </c>
      <c r="I22" s="402">
        <v>48650923.39308399</v>
      </c>
      <c r="J22" s="402">
        <v>31.7</v>
      </c>
      <c r="K22" s="402">
        <v>19.7</v>
      </c>
      <c r="L22" s="402">
        <v>10.9</v>
      </c>
      <c r="M22" s="402">
        <v>1.81</v>
      </c>
      <c r="N22" s="402">
        <v>6.7000000000000004E-2</v>
      </c>
      <c r="O22" s="402">
        <v>0.09</v>
      </c>
      <c r="P22" s="402">
        <v>0.95</v>
      </c>
      <c r="Q22" s="402">
        <v>613.22</v>
      </c>
      <c r="R22" s="402">
        <v>8.9999999999999998E-4</v>
      </c>
      <c r="S22" s="402">
        <v>1.1299999999999999</v>
      </c>
      <c r="T22" s="402">
        <v>82.39</v>
      </c>
      <c r="U22" s="402">
        <v>0.33</v>
      </c>
      <c r="V22" s="402">
        <v>237.23</v>
      </c>
    </row>
    <row r="23" spans="1:22">
      <c r="A23" s="403" t="s">
        <v>802</v>
      </c>
      <c r="B23" s="399" t="s">
        <v>379</v>
      </c>
      <c r="C23" s="402">
        <v>2</v>
      </c>
      <c r="D23" s="402">
        <v>8467049</v>
      </c>
      <c r="E23" s="402">
        <v>8355000</v>
      </c>
      <c r="F23" s="402">
        <v>7136000</v>
      </c>
      <c r="G23" s="402">
        <v>8355000</v>
      </c>
      <c r="H23" s="402">
        <v>8355000</v>
      </c>
      <c r="I23" s="402">
        <v>8355000</v>
      </c>
      <c r="J23" s="402">
        <v>43.7</v>
      </c>
      <c r="K23" s="402">
        <v>29.1</v>
      </c>
      <c r="L23" s="402">
        <v>15.8</v>
      </c>
      <c r="M23" s="402">
        <v>2.93</v>
      </c>
      <c r="N23" s="402">
        <v>0.129</v>
      </c>
      <c r="O23" s="402">
        <v>0.16</v>
      </c>
      <c r="P23" s="402">
        <v>1.57</v>
      </c>
      <c r="Q23" s="402">
        <v>1210.21</v>
      </c>
      <c r="R23" s="402">
        <v>8.9999999999999998E-4</v>
      </c>
      <c r="S23" s="402">
        <v>1.89</v>
      </c>
      <c r="T23" s="402">
        <v>161.6</v>
      </c>
      <c r="U23" s="402">
        <v>0.56999999999999995</v>
      </c>
      <c r="V23" s="402">
        <v>421.04</v>
      </c>
    </row>
    <row r="24" spans="1:22">
      <c r="A24" s="399" t="s">
        <v>854</v>
      </c>
      <c r="B24" s="399" t="s">
        <v>379</v>
      </c>
      <c r="C24" s="402">
        <v>3</v>
      </c>
      <c r="D24" s="402">
        <v>4364851</v>
      </c>
      <c r="E24" s="402">
        <v>1089000</v>
      </c>
      <c r="F24" s="402">
        <v>963000</v>
      </c>
      <c r="G24" s="402">
        <v>1089000</v>
      </c>
      <c r="H24" s="402">
        <v>1089000</v>
      </c>
      <c r="I24" s="402">
        <v>1089000</v>
      </c>
      <c r="J24" s="402">
        <v>170.8</v>
      </c>
      <c r="K24" s="402">
        <v>105.4</v>
      </c>
      <c r="L24" s="402">
        <v>59.5</v>
      </c>
      <c r="M24" s="402">
        <v>10.99</v>
      </c>
      <c r="N24" s="402">
        <v>0.33</v>
      </c>
      <c r="O24" s="402">
        <v>0.27</v>
      </c>
      <c r="P24" s="402">
        <v>6.28</v>
      </c>
      <c r="Q24" s="402">
        <v>210.03</v>
      </c>
      <c r="R24" s="402">
        <v>4.3E-3</v>
      </c>
      <c r="S24" s="402">
        <v>6.07</v>
      </c>
      <c r="T24" s="402">
        <v>20.22</v>
      </c>
      <c r="U24" s="402">
        <v>1.9</v>
      </c>
      <c r="V24" s="402">
        <v>947.59</v>
      </c>
    </row>
    <row r="25" spans="1:22">
      <c r="A25" s="399" t="s">
        <v>855</v>
      </c>
      <c r="B25" s="399" t="s">
        <v>379</v>
      </c>
      <c r="C25" s="402">
        <v>4</v>
      </c>
      <c r="D25" s="402">
        <v>807675</v>
      </c>
      <c r="E25" s="402">
        <v>584000</v>
      </c>
      <c r="F25" s="402">
        <v>607000</v>
      </c>
      <c r="G25" s="402">
        <v>630720</v>
      </c>
      <c r="H25" s="402">
        <v>649641.6</v>
      </c>
      <c r="I25" s="402">
        <v>531926.54208000004</v>
      </c>
      <c r="J25" s="402">
        <v>184.6</v>
      </c>
      <c r="K25" s="402">
        <v>120.9</v>
      </c>
      <c r="L25" s="402">
        <v>64.7</v>
      </c>
      <c r="M25" s="402">
        <v>10.68</v>
      </c>
      <c r="N25" s="402">
        <v>0.51800000000000002</v>
      </c>
      <c r="O25" s="402">
        <v>0.31</v>
      </c>
      <c r="P25" s="402">
        <v>4.7300000000000004</v>
      </c>
      <c r="Q25" s="402">
        <v>642.71</v>
      </c>
      <c r="R25" s="402">
        <v>4.3E-3</v>
      </c>
      <c r="S25" s="402">
        <v>10.220000000000001</v>
      </c>
      <c r="T25" s="402">
        <v>42.74</v>
      </c>
      <c r="U25" s="402">
        <v>2.17</v>
      </c>
      <c r="V25" s="402">
        <v>1118.52</v>
      </c>
    </row>
    <row r="26" spans="1:22">
      <c r="A26" s="399" t="s">
        <v>804</v>
      </c>
      <c r="B26" s="399" t="s">
        <v>379</v>
      </c>
      <c r="C26" s="402">
        <v>5</v>
      </c>
      <c r="D26" s="402">
        <v>170571</v>
      </c>
      <c r="E26" s="402">
        <v>78000</v>
      </c>
      <c r="F26" s="402">
        <v>63000</v>
      </c>
      <c r="G26" s="402">
        <v>52260</v>
      </c>
      <c r="H26" s="402">
        <v>47556.6</v>
      </c>
      <c r="I26" s="402">
        <v>42915.075839999998</v>
      </c>
      <c r="J26" s="402">
        <v>26.3</v>
      </c>
      <c r="K26" s="402">
        <v>17.600000000000001</v>
      </c>
      <c r="L26" s="402">
        <v>10</v>
      </c>
      <c r="M26" s="402">
        <v>2.33</v>
      </c>
      <c r="N26" s="402">
        <v>7.2999999999999995E-2</v>
      </c>
      <c r="O26" s="402">
        <v>0.1</v>
      </c>
      <c r="P26" s="402">
        <v>0.82</v>
      </c>
      <c r="Q26" s="402">
        <v>649.51</v>
      </c>
      <c r="R26" s="402">
        <v>2.9999999999999997E-4</v>
      </c>
      <c r="S26" s="402">
        <v>1.1100000000000001</v>
      </c>
      <c r="T26" s="402">
        <v>87.02</v>
      </c>
      <c r="U26" s="402">
        <v>0.41</v>
      </c>
      <c r="V26" s="402">
        <v>279.97000000000003</v>
      </c>
    </row>
    <row r="27" spans="1:22">
      <c r="A27" s="399" t="s">
        <v>805</v>
      </c>
      <c r="B27" s="399" t="s">
        <v>379</v>
      </c>
      <c r="C27" s="402">
        <v>6</v>
      </c>
      <c r="D27" s="402">
        <v>504086</v>
      </c>
      <c r="E27" s="402">
        <v>444000</v>
      </c>
      <c r="F27" s="402">
        <v>457000</v>
      </c>
      <c r="G27" s="402">
        <v>483960.00000000006</v>
      </c>
      <c r="H27" s="402">
        <v>488799.60000000003</v>
      </c>
      <c r="I27" s="402">
        <v>488799.60000000003</v>
      </c>
      <c r="J27" s="402">
        <v>27.9</v>
      </c>
      <c r="K27" s="402">
        <v>17.7</v>
      </c>
      <c r="L27" s="402">
        <v>10.7</v>
      </c>
      <c r="M27" s="402">
        <v>2.82</v>
      </c>
      <c r="N27" s="402">
        <v>5.6000000000000001E-2</v>
      </c>
      <c r="O27" s="402">
        <v>0.09</v>
      </c>
      <c r="P27" s="402">
        <v>0.62</v>
      </c>
      <c r="Q27" s="402">
        <v>436.03</v>
      </c>
      <c r="R27" s="402">
        <v>2.9999999999999997E-4</v>
      </c>
      <c r="S27" s="402">
        <v>0.98</v>
      </c>
      <c r="T27" s="402">
        <v>59.16</v>
      </c>
      <c r="U27" s="402">
        <v>0.44</v>
      </c>
      <c r="V27" s="402">
        <v>278.18</v>
      </c>
    </row>
    <row r="28" spans="1:22">
      <c r="A28" s="386"/>
      <c r="B28" s="386"/>
      <c r="C28" s="386"/>
      <c r="D28" s="386"/>
      <c r="E28" s="386"/>
      <c r="F28" s="386"/>
      <c r="G28" s="386"/>
      <c r="H28" s="386"/>
      <c r="I28" s="386"/>
      <c r="J28" s="386"/>
      <c r="K28" s="386"/>
      <c r="L28" s="386"/>
      <c r="M28" s="386"/>
      <c r="N28" s="386"/>
      <c r="O28" s="386"/>
      <c r="P28" s="386"/>
      <c r="Q28" s="386"/>
      <c r="R28" s="386"/>
      <c r="S28" s="386"/>
      <c r="T28" s="386"/>
      <c r="U28" s="386"/>
      <c r="V28" s="386"/>
    </row>
    <row r="29" spans="1:22">
      <c r="A29" s="399" t="s">
        <v>831</v>
      </c>
      <c r="B29" s="400">
        <v>43818</v>
      </c>
      <c r="C29" s="386"/>
      <c r="F29" s="404" t="s">
        <v>858</v>
      </c>
      <c r="G29" s="404" t="s">
        <v>859</v>
      </c>
      <c r="J29" s="385">
        <f>F22*J22/1000000</f>
        <v>1223.7467999999999</v>
      </c>
      <c r="L29" s="385">
        <f>F22*L22/1000000</f>
        <v>420.78359999999998</v>
      </c>
    </row>
    <row r="31" spans="1:22" ht="13.8" thickBot="1"/>
    <row r="32" spans="1:22">
      <c r="A32" s="405" t="s">
        <v>860</v>
      </c>
      <c r="B32" s="406"/>
      <c r="C32" s="406"/>
      <c r="D32" s="406"/>
      <c r="E32" s="406"/>
      <c r="F32" s="406"/>
      <c r="G32" s="406"/>
      <c r="H32" s="406"/>
      <c r="I32" s="407"/>
    </row>
    <row r="33" spans="1:9">
      <c r="A33" s="408" t="s">
        <v>794</v>
      </c>
      <c r="B33" s="399" t="s">
        <v>379</v>
      </c>
      <c r="G33" s="409">
        <f t="shared" ref="G33:H38" si="0">G22/E22</f>
        <v>1.22224613569093</v>
      </c>
      <c r="H33" s="409">
        <f t="shared" si="0"/>
        <v>1.111140909824009</v>
      </c>
      <c r="I33" s="410">
        <f t="shared" ref="I33:I38" si="1">I22/H22</f>
        <v>1.1342000000000001</v>
      </c>
    </row>
    <row r="34" spans="1:9">
      <c r="A34" s="411" t="s">
        <v>802</v>
      </c>
      <c r="B34" s="399" t="s">
        <v>379</v>
      </c>
      <c r="G34" s="412">
        <f t="shared" si="0"/>
        <v>1</v>
      </c>
      <c r="H34" s="412">
        <f t="shared" si="0"/>
        <v>1.1708239910313902</v>
      </c>
      <c r="I34" s="413">
        <f t="shared" si="1"/>
        <v>1</v>
      </c>
    </row>
    <row r="35" spans="1:9">
      <c r="A35" s="408" t="s">
        <v>854</v>
      </c>
      <c r="B35" s="399" t="s">
        <v>379</v>
      </c>
      <c r="G35" s="412">
        <f t="shared" si="0"/>
        <v>1</v>
      </c>
      <c r="H35" s="412">
        <f t="shared" si="0"/>
        <v>1.1308411214953271</v>
      </c>
      <c r="I35" s="413">
        <f t="shared" si="1"/>
        <v>1</v>
      </c>
    </row>
    <row r="36" spans="1:9">
      <c r="A36" s="408" t="s">
        <v>855</v>
      </c>
      <c r="B36" s="399" t="s">
        <v>379</v>
      </c>
      <c r="G36" s="409">
        <f t="shared" si="0"/>
        <v>1.08</v>
      </c>
      <c r="H36" s="409">
        <f t="shared" si="0"/>
        <v>1.0702497528830313</v>
      </c>
      <c r="I36" s="410">
        <f t="shared" si="1"/>
        <v>0.81880000000000008</v>
      </c>
    </row>
    <row r="37" spans="1:9">
      <c r="A37" s="408" t="s">
        <v>804</v>
      </c>
      <c r="B37" s="399" t="s">
        <v>379</v>
      </c>
      <c r="G37" s="409">
        <f t="shared" si="0"/>
        <v>0.67</v>
      </c>
      <c r="H37" s="409">
        <f t="shared" si="0"/>
        <v>0.75486666666666669</v>
      </c>
      <c r="I37" s="410">
        <f t="shared" si="1"/>
        <v>0.90239999999999998</v>
      </c>
    </row>
    <row r="38" spans="1:9" ht="13.8" thickBot="1">
      <c r="A38" s="414" t="s">
        <v>805</v>
      </c>
      <c r="B38" s="415" t="s">
        <v>379</v>
      </c>
      <c r="C38" s="416"/>
      <c r="D38" s="416"/>
      <c r="E38" s="416"/>
      <c r="F38" s="416"/>
      <c r="G38" s="417">
        <f t="shared" si="0"/>
        <v>1.0900000000000001</v>
      </c>
      <c r="H38" s="417">
        <f t="shared" si="0"/>
        <v>1.0695833698030635</v>
      </c>
      <c r="I38" s="418">
        <f t="shared" si="1"/>
        <v>1</v>
      </c>
    </row>
  </sheetData>
  <hyperlinks>
    <hyperlink ref="A1" r:id="rId1" xr:uid="{FD733CAA-A2E7-4EC4-BA47-7E2B08259C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24</vt:i4>
      </vt:variant>
    </vt:vector>
  </HeadingPairs>
  <TitlesOfParts>
    <vt:vector size="40" baseType="lpstr">
      <vt:lpstr>LOG</vt:lpstr>
      <vt:lpstr>Intro</vt:lpstr>
      <vt:lpstr>Comm</vt:lpstr>
      <vt:lpstr>Proc</vt:lpstr>
      <vt:lpstr>ProcA</vt:lpstr>
      <vt:lpstr>ProcB</vt:lpstr>
      <vt:lpstr>Tech</vt:lpstr>
      <vt:lpstr>Emis</vt:lpstr>
      <vt:lpstr>TechA</vt:lpstr>
      <vt:lpstr>TechB</vt:lpstr>
      <vt:lpstr>Fuel Tech</vt:lpstr>
      <vt:lpstr>Fuel</vt:lpstr>
      <vt:lpstr>Adjusted O&amp;M waste and wind </vt:lpstr>
      <vt:lpstr>EmiFact Stationary</vt:lpstr>
      <vt:lpstr>EmiFact Road</vt:lpstr>
      <vt:lpstr>NonExhaustEmi</vt:lpstr>
      <vt:lpstr>BasicFuels</vt:lpstr>
      <vt:lpstr>Euro</vt:lpstr>
      <vt:lpstr>FindFuel1</vt:lpstr>
      <vt:lpstr>FindFuel2</vt:lpstr>
      <vt:lpstr>FIXWINOFF</vt:lpstr>
      <vt:lpstr>FIXWINON</vt:lpstr>
      <vt:lpstr>FIXWSTBO</vt:lpstr>
      <vt:lpstr>FIXWSTBP</vt:lpstr>
      <vt:lpstr>FuelDesc</vt:lpstr>
      <vt:lpstr>FuelProperties</vt:lpstr>
      <vt:lpstr>FuelTypes</vt:lpstr>
      <vt:lpstr>FuelTypes_Share_1</vt:lpstr>
      <vt:lpstr>FuelTypes_Share_2</vt:lpstr>
      <vt:lpstr>FuelTypes_Share_3</vt:lpstr>
      <vt:lpstr>FuelTypes_Share_4</vt:lpstr>
      <vt:lpstr>FuelTypes_Share_5</vt:lpstr>
      <vt:lpstr>FuelTypes_Share_6</vt:lpstr>
      <vt:lpstr>FuelTypes_Share_7</vt:lpstr>
      <vt:lpstr>MixedFuels</vt:lpstr>
      <vt:lpstr>MixedFuels1</vt:lpstr>
      <vt:lpstr>VARWINOFF</vt:lpstr>
      <vt:lpstr>VARWINON</vt:lpstr>
      <vt:lpstr>VARWSTBO</vt:lpstr>
      <vt:lpstr>VARWSTBP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VT_DK_ELC</dc:title>
  <dc:subject>RAMSES data written by RAMSES interface file.</dc:subject>
  <dc:creator>Helge V. Larsen</dc:creator>
  <dc:description>This file is 08/03/2016 11:51:28 
generated by user 'hela' 
from file '2016-03-07 RAMSES interface.xlsb' 
in folder 'C:\Projects\Times DK\Work 48 Ramses interface'.
RAMSES data has been imported
from file 'C:\Projects\Times DK\Work 48 Ramses interface\DATA7_2015 - Slow Udland FM CO2 hvl.xlsb'.</dc:description>
  <cp:lastModifiedBy>Mikkel Bosack</cp:lastModifiedBy>
  <cp:lastPrinted>2016-04-14T15:25:39Z</cp:lastPrinted>
  <dcterms:created xsi:type="dcterms:W3CDTF">2016-03-08T10:51:22Z</dcterms:created>
  <dcterms:modified xsi:type="dcterms:W3CDTF">2021-05-26T11:46:16Z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901832222938537</vt:r8>
  </property>
</Properties>
</file>