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TIMES models\TIMES-tom\SubRES_TMPL\"/>
    </mc:Choice>
  </mc:AlternateContent>
  <xr:revisionPtr revIDLastSave="0" documentId="13_ncr:1_{F9093110-ABE0-41A3-97D7-90A5F023FA28}" xr6:coauthVersionLast="47" xr6:coauthVersionMax="47" xr10:uidLastSave="{00000000-0000-0000-0000-000000000000}"/>
  <bookViews>
    <workbookView xWindow="0" yWindow="624" windowWidth="21012" windowHeight="14256" xr2:uid="{00000000-000D-0000-FFFF-FFFF00000000}"/>
  </bookViews>
  <sheets>
    <sheet name="Comm" sheetId="5" r:id="rId1"/>
    <sheet name="Process" sheetId="4" r:id="rId2"/>
    <sheet name="Techs" sheetId="10" r:id="rId3"/>
    <sheet name="Forrest data" sheetId="6" r:id="rId4"/>
    <sheet name="Agriculture" sheetId="8" r:id="rId5"/>
    <sheet name="Agriculture references" sheetId="9"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Order1" hidden="1">255</definedName>
    <definedName name="_Order2" hidden="1">255</definedName>
    <definedName name="AnnualProd_1">[1]Plants1!$N$14:$N$1884</definedName>
    <definedName name="BaseYear">[1]Start!$D$22</definedName>
    <definedName name="BiomassLargeCHP">[2]TechnologyData!$A$14:$M$41</definedName>
    <definedName name="BPslut">[2]Plants!$J$2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dkkPerEUR">'[3]Centrale data'!$C$34</definedName>
    <definedName name="Eksportstigning">[2]Plants!$J$6</definedName>
    <definedName name="ElArea">[1]Start!$D$24</definedName>
    <definedName name="ELarea_1">[1]Plants1!$B$14:$B$1884</definedName>
    <definedName name="ElAreas">[1]Geo!$B$11:$B$15</definedName>
    <definedName name="ElAreas_Translate">[1]Geo!$I$11:$J$15</definedName>
    <definedName name="ElBoiler">[2]TechnologyData!$O$72:$AA$99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[2]Subsidy!#REF!</definedName>
    <definedName name="Fastprisår">[4]Forside!$B$5</definedName>
    <definedName name="FID_1">[5]AGR_Fuels!$A$2</definedName>
    <definedName name="FID_2">[6]LOG!#REF!</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WINOFF">'[7]O&amp;M waste and WIN '!$K$13</definedName>
    <definedName name="FIXWINON">'[7]O&amp;M waste and WIN '!$K$14</definedName>
    <definedName name="FIXWSTBO">'[8]Adjusting O&amp;M waste and WIN '!$E$5</definedName>
    <definedName name="FIXWSTBP">#REF!</definedName>
    <definedName name="FuelDesc">[1]Fuel!$T$12:$U$34</definedName>
    <definedName name="FuelPrices">#REF!</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[2]TechnologyData!$O$101:$AA$128</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[2]General!#REF!</definedName>
    <definedName name="LastPSOYear">[2]Plants!$H$2</definedName>
    <definedName name="Nettarif">[2]TechnologyData!$F$11</definedName>
    <definedName name="NGCC_SmallBP">[2]TechnologyData!$A$72:$M$99</definedName>
    <definedName name="nhydro">[2]General!#REF!</definedName>
    <definedName name="NyeNGCC">[2]Plants!$J$5</definedName>
    <definedName name="OffshoreWindPark">[2]TechnologyData!$O$43:$AA$70</definedName>
    <definedName name="OnshoreWindPark">[2]TechnologyData!$O$14:$AA$41</definedName>
    <definedName name="Pal_Workbook_GUID" hidden="1">"72JZWYL6P959RFW66W1IKY6K"</definedName>
    <definedName name="PlantDesc1">'[1]TIMES-DK codes'!$B$12:$C$48</definedName>
    <definedName name="PlantDesc2">'[1]TIMES-DK codes'!$D$12:$E$40</definedName>
    <definedName name="PlantName_1">[1]Plants1!$A$14:$A$1884</definedName>
    <definedName name="Prisår_Til_Ramses">#REF!</definedName>
    <definedName name="Raggr1">[9]Rækker!$A$4:$A$4</definedName>
    <definedName name="Raggr2">[9]Rækker!$B$4:$B$4</definedName>
    <definedName name="Raggr3">[9]Rækker!$C$4:$C$4</definedName>
    <definedName name="Real_interest_rate">[10]TechnologyData!$B$37</definedName>
    <definedName name="RefurbishedCoalBioCHP">[2]TechnologyData!$A$43:$M$70</definedName>
    <definedName name="RenovCKV">[2]Plants!$J$4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SØK">'[3]Centrale data'!$C$32</definedName>
    <definedName name="Saggr1">[9]Søjler!$A$4:$A$7</definedName>
    <definedName name="Saggr2">[9]Søjler!$B$4:$B$7</definedName>
    <definedName name="Saggr3">[9]Søjler!$C$4:$C$7</definedName>
    <definedName name="Saggr4">[9]Søjler!$D$4:$D$7</definedName>
    <definedName name="Saggr5">[9]Søjler!$E$4:$E$7</definedName>
    <definedName name="Saggr6">[9]Søjler!$F$4:$F$7</definedName>
    <definedName name="Saggr7">[9]Søjler!$G$4:$G$7</definedName>
    <definedName name="Saggr8">[9]Søjler!$H$4:$H$7</definedName>
    <definedName name="TechName_1">[1]Plants1!$CP$14:$CP$1884</definedName>
    <definedName name="Translate">'[1]Plants Translate 1'!$E$12:$K$55</definedName>
    <definedName name="VARWINOFF">'[7]O&amp;M waste and WIN '!$L$13</definedName>
    <definedName name="VARWINON">'[7]O&amp;M waste and WIN '!$L$14</definedName>
    <definedName name="VARWSTBO">#REF!</definedName>
    <definedName name="VARWSTBP">#REF!</definedName>
    <definedName name="WasteCHP">[2]TechnologyData!$A$101:$M$129</definedName>
    <definedName name="Wood_SmallBP">[2]TechnologyData!$A$131:$M$158</definedName>
    <definedName name="x">[11]AGR_Fuels!$A$2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9" i="5" l="1"/>
  <c r="E49" i="5"/>
  <c r="C50" i="5"/>
  <c r="E50" i="5"/>
  <c r="C51" i="5"/>
  <c r="E51" i="5"/>
  <c r="F36" i="10"/>
  <c r="F35" i="10"/>
  <c r="F34" i="10"/>
  <c r="E42" i="5"/>
  <c r="E41" i="5"/>
  <c r="E48" i="5" s="1"/>
  <c r="E40" i="5"/>
  <c r="E47" i="5" s="1"/>
  <c r="E39" i="5"/>
  <c r="E46" i="5" s="1"/>
  <c r="E38" i="5"/>
  <c r="E45" i="5" s="1"/>
  <c r="E37" i="5"/>
  <c r="E44" i="5" s="1"/>
  <c r="E36" i="5"/>
  <c r="E43" i="5" s="1"/>
  <c r="E35" i="5"/>
  <c r="E34" i="5"/>
  <c r="E33" i="5"/>
  <c r="E32" i="5"/>
  <c r="E31" i="5"/>
  <c r="E30" i="5"/>
  <c r="E29" i="5"/>
  <c r="C43" i="5"/>
  <c r="C40" i="5"/>
  <c r="C39" i="5"/>
  <c r="C38" i="5"/>
  <c r="C36" i="5"/>
  <c r="C35" i="5"/>
  <c r="C34" i="5"/>
  <c r="C33" i="5"/>
  <c r="C32" i="5"/>
  <c r="C29" i="5"/>
  <c r="F33" i="10"/>
  <c r="C48" i="5" s="1"/>
  <c r="F32" i="10"/>
  <c r="C47" i="5" s="1"/>
  <c r="F29" i="10"/>
  <c r="C46" i="5" s="1"/>
  <c r="F26" i="10"/>
  <c r="C45" i="5" s="1"/>
  <c r="F24" i="10"/>
  <c r="C44" i="5" s="1"/>
  <c r="F22" i="10"/>
  <c r="F21" i="10"/>
  <c r="C42" i="5" s="1"/>
  <c r="F20" i="10"/>
  <c r="C41" i="5" s="1"/>
  <c r="F19" i="10"/>
  <c r="F18" i="10"/>
  <c r="F17" i="10"/>
  <c r="F16" i="10"/>
  <c r="C37" i="5" s="1"/>
  <c r="F15" i="10"/>
  <c r="F14" i="10"/>
  <c r="F13" i="10"/>
  <c r="F12" i="10"/>
  <c r="F11" i="10"/>
  <c r="F10" i="10"/>
  <c r="C31" i="5" s="1"/>
  <c r="F9" i="10"/>
  <c r="C30" i="5" s="1"/>
  <c r="F8" i="10"/>
  <c r="C36" i="10"/>
  <c r="D33" i="4" s="1"/>
  <c r="C35" i="10"/>
  <c r="D32" i="4" s="1"/>
  <c r="C34" i="10"/>
  <c r="D31" i="4" s="1"/>
  <c r="C32" i="4" l="1"/>
  <c r="C33" i="4"/>
  <c r="C31" i="4"/>
  <c r="C44" i="4"/>
  <c r="B47" i="10" s="1"/>
  <c r="D44" i="4"/>
  <c r="C47" i="10" s="1"/>
  <c r="F44" i="4"/>
  <c r="E44" i="4"/>
  <c r="F47" i="10"/>
  <c r="E36" i="10" s="1"/>
  <c r="E34" i="10" l="1"/>
  <c r="E35" i="10"/>
  <c r="D14" i="4"/>
  <c r="C14" i="4"/>
  <c r="E11" i="10"/>
  <c r="C39" i="4" l="1"/>
  <c r="B42" i="10" s="1"/>
  <c r="C40" i="4"/>
  <c r="B43" i="10" s="1"/>
  <c r="C41" i="4"/>
  <c r="B44" i="10" s="1"/>
  <c r="C42" i="4"/>
  <c r="B45" i="10" s="1"/>
  <c r="C43" i="4"/>
  <c r="B46" i="10" s="1"/>
  <c r="C38" i="4"/>
  <c r="D39" i="4"/>
  <c r="C42" i="10" s="1"/>
  <c r="D40" i="4"/>
  <c r="C43" i="10" s="1"/>
  <c r="D41" i="4"/>
  <c r="C44" i="10" s="1"/>
  <c r="D42" i="4"/>
  <c r="C45" i="10" s="1"/>
  <c r="D43" i="4"/>
  <c r="C46" i="10" s="1"/>
  <c r="D38" i="4"/>
  <c r="C41" i="10" s="1"/>
  <c r="C19" i="5"/>
  <c r="F41" i="10" s="1"/>
  <c r="C24" i="5"/>
  <c r="F46" i="10" s="1"/>
  <c r="C23" i="5"/>
  <c r="F45" i="10" s="1"/>
  <c r="C22" i="5"/>
  <c r="F44" i="10" s="1"/>
  <c r="C21" i="5"/>
  <c r="F43" i="10" s="1"/>
  <c r="C20" i="5"/>
  <c r="F42" i="10" s="1"/>
  <c r="D27" i="4" l="1"/>
  <c r="C27" i="4"/>
  <c r="D20" i="5" l="1"/>
  <c r="E20" i="5"/>
  <c r="E27" i="5" s="1"/>
  <c r="D21" i="5"/>
  <c r="E21" i="5"/>
  <c r="E28" i="5" s="1"/>
  <c r="D22" i="5"/>
  <c r="E22" i="5"/>
  <c r="D23" i="5"/>
  <c r="E23" i="5"/>
  <c r="D24" i="5"/>
  <c r="E24" i="5"/>
  <c r="D19" i="5"/>
  <c r="E19" i="5"/>
  <c r="C22" i="4"/>
  <c r="D22" i="4"/>
  <c r="E39" i="4"/>
  <c r="F39" i="4"/>
  <c r="C23" i="4"/>
  <c r="D23" i="4"/>
  <c r="E40" i="4"/>
  <c r="F40" i="4"/>
  <c r="C24" i="4"/>
  <c r="D24" i="4"/>
  <c r="E41" i="4"/>
  <c r="F41" i="4"/>
  <c r="C25" i="4"/>
  <c r="D25" i="4"/>
  <c r="E42" i="4"/>
  <c r="F42" i="4"/>
  <c r="C26" i="4"/>
  <c r="D26" i="4"/>
  <c r="E43" i="4"/>
  <c r="F43" i="4"/>
  <c r="D21" i="4"/>
  <c r="F38" i="4"/>
  <c r="E38" i="4"/>
  <c r="C21" i="4"/>
  <c r="B41" i="10" s="1"/>
  <c r="F38" i="10"/>
  <c r="F39" i="10"/>
  <c r="F40" i="10"/>
  <c r="F37" i="10"/>
  <c r="D34" i="4"/>
  <c r="C37" i="10" s="1"/>
  <c r="D35" i="4"/>
  <c r="C38" i="10" s="1"/>
  <c r="D36" i="4"/>
  <c r="C39" i="10" s="1"/>
  <c r="D37" i="4"/>
  <c r="C40" i="10" s="1"/>
  <c r="C37" i="4"/>
  <c r="B40" i="10" s="1"/>
  <c r="C36" i="4"/>
  <c r="B39" i="10" s="1"/>
  <c r="C35" i="4"/>
  <c r="B38" i="10" s="1"/>
  <c r="C34" i="4"/>
  <c r="B37" i="10" s="1"/>
  <c r="AD28" i="10"/>
  <c r="AE28" i="10"/>
  <c r="AF28" i="10"/>
  <c r="AG28" i="10"/>
  <c r="AH28" i="10"/>
  <c r="AC28" i="10"/>
  <c r="AH24" i="10"/>
  <c r="AG24" i="10"/>
  <c r="AF24" i="10"/>
  <c r="AE24" i="10"/>
  <c r="AD24" i="10"/>
  <c r="AC24" i="10"/>
  <c r="D20" i="4"/>
  <c r="D17" i="4"/>
  <c r="F20" i="4"/>
  <c r="C12" i="4"/>
  <c r="D12" i="4"/>
  <c r="C13" i="4"/>
  <c r="D13" i="4"/>
  <c r="C15" i="4"/>
  <c r="D15" i="4"/>
  <c r="C16" i="4"/>
  <c r="D16" i="4"/>
  <c r="C17" i="4"/>
  <c r="C18" i="4"/>
  <c r="D18" i="4"/>
  <c r="C19" i="4"/>
  <c r="D19" i="4"/>
  <c r="C20" i="4"/>
  <c r="D11" i="4"/>
  <c r="C11" i="4"/>
  <c r="C35" i="8"/>
  <c r="D35" i="8"/>
  <c r="E35" i="8"/>
  <c r="F35" i="8"/>
  <c r="G35" i="8"/>
  <c r="H35" i="8"/>
  <c r="I35" i="8"/>
  <c r="J35" i="8"/>
  <c r="K35" i="8"/>
  <c r="L35" i="8"/>
  <c r="M35" i="8"/>
  <c r="N35" i="8"/>
  <c r="O35" i="8"/>
  <c r="P35" i="8"/>
  <c r="Q35" i="8"/>
  <c r="R35" i="8"/>
  <c r="S35" i="8"/>
  <c r="T35" i="8"/>
  <c r="U35" i="8"/>
  <c r="V35" i="8"/>
  <c r="W35" i="8"/>
  <c r="X35" i="8"/>
  <c r="Y35" i="8"/>
  <c r="Z35" i="8"/>
  <c r="AA35" i="8"/>
  <c r="AB35" i="8"/>
  <c r="AC35" i="8"/>
  <c r="AD35" i="8"/>
  <c r="AE35" i="8"/>
  <c r="AF35" i="8"/>
  <c r="AG35" i="8"/>
  <c r="AH35" i="8"/>
  <c r="AI35" i="8"/>
  <c r="AJ35" i="8"/>
  <c r="AK35" i="8"/>
  <c r="AL35" i="8"/>
  <c r="AM35" i="8"/>
  <c r="AN35" i="8"/>
  <c r="AO35" i="8"/>
  <c r="AP35" i="8"/>
  <c r="C36" i="8"/>
  <c r="D36" i="8"/>
  <c r="E36" i="8"/>
  <c r="F36" i="8"/>
  <c r="G36" i="8"/>
  <c r="H36" i="8"/>
  <c r="I36" i="8"/>
  <c r="J36" i="8"/>
  <c r="K36" i="8"/>
  <c r="L36" i="8"/>
  <c r="M36" i="8"/>
  <c r="N36" i="8"/>
  <c r="O36" i="8"/>
  <c r="P36" i="8"/>
  <c r="Q36" i="8"/>
  <c r="R36" i="8"/>
  <c r="S36" i="8"/>
  <c r="T36" i="8"/>
  <c r="U36" i="8"/>
  <c r="V36" i="8"/>
  <c r="W36" i="8"/>
  <c r="X36" i="8"/>
  <c r="Y36" i="8"/>
  <c r="Z36" i="8"/>
  <c r="AA36" i="8"/>
  <c r="AB36" i="8"/>
  <c r="AC36" i="8"/>
  <c r="AD36" i="8"/>
  <c r="AE36" i="8"/>
  <c r="AF36" i="8"/>
  <c r="AG36" i="8"/>
  <c r="AH36" i="8"/>
  <c r="AI36" i="8"/>
  <c r="AJ36" i="8"/>
  <c r="AK36" i="8"/>
  <c r="AL36" i="8"/>
  <c r="AM36" i="8"/>
  <c r="AN36" i="8"/>
  <c r="AO36" i="8"/>
  <c r="AP36" i="8"/>
  <c r="C37" i="8"/>
  <c r="D37" i="8"/>
  <c r="E37" i="8"/>
  <c r="F37" i="8"/>
  <c r="G37" i="8"/>
  <c r="H37" i="8"/>
  <c r="I37" i="8"/>
  <c r="J37" i="8"/>
  <c r="K37" i="8"/>
  <c r="L37" i="8"/>
  <c r="M37" i="8"/>
  <c r="N37" i="8"/>
  <c r="O37" i="8"/>
  <c r="P37" i="8"/>
  <c r="Q37" i="8"/>
  <c r="R37" i="8"/>
  <c r="S37" i="8"/>
  <c r="T37" i="8"/>
  <c r="U37" i="8"/>
  <c r="V37" i="8"/>
  <c r="W37" i="8"/>
  <c r="X37" i="8"/>
  <c r="Y37" i="8"/>
  <c r="Z37" i="8"/>
  <c r="AA37" i="8"/>
  <c r="AB37" i="8"/>
  <c r="AC37" i="8"/>
  <c r="AD37" i="8"/>
  <c r="AE37" i="8"/>
  <c r="AF37" i="8"/>
  <c r="AG37" i="8"/>
  <c r="AH37" i="8"/>
  <c r="AI37" i="8"/>
  <c r="AJ37" i="8"/>
  <c r="AK37" i="8"/>
  <c r="AL37" i="8"/>
  <c r="AM37" i="8"/>
  <c r="AN37" i="8"/>
  <c r="AO37" i="8"/>
  <c r="AP37" i="8"/>
  <c r="C38" i="8"/>
  <c r="D38" i="8"/>
  <c r="E38" i="8"/>
  <c r="F38" i="8"/>
  <c r="G38" i="8"/>
  <c r="H38" i="8"/>
  <c r="I38" i="8"/>
  <c r="J38" i="8"/>
  <c r="K38" i="8"/>
  <c r="L38" i="8"/>
  <c r="M38" i="8"/>
  <c r="N38" i="8"/>
  <c r="O38" i="8"/>
  <c r="P38" i="8"/>
  <c r="Q38" i="8"/>
  <c r="R38" i="8"/>
  <c r="S38" i="8"/>
  <c r="T38" i="8"/>
  <c r="U38" i="8"/>
  <c r="V38" i="8"/>
  <c r="W38" i="8"/>
  <c r="X38" i="8"/>
  <c r="Y38" i="8"/>
  <c r="Z38" i="8"/>
  <c r="AA38" i="8"/>
  <c r="AB38" i="8"/>
  <c r="AC38" i="8"/>
  <c r="AD38" i="8"/>
  <c r="AE38" i="8"/>
  <c r="AF38" i="8"/>
  <c r="AG38" i="8"/>
  <c r="AH38" i="8"/>
  <c r="AI38" i="8"/>
  <c r="AJ38" i="8"/>
  <c r="AK38" i="8"/>
  <c r="AL38" i="8"/>
  <c r="AM38" i="8"/>
  <c r="AN38" i="8"/>
  <c r="AO38" i="8"/>
  <c r="AP38" i="8"/>
  <c r="C39" i="8"/>
  <c r="D39" i="8"/>
  <c r="E39" i="8"/>
  <c r="F39" i="8"/>
  <c r="G39" i="8"/>
  <c r="H39" i="8"/>
  <c r="I39" i="8"/>
  <c r="J39" i="8"/>
  <c r="K39" i="8"/>
  <c r="L39" i="8"/>
  <c r="M39" i="8"/>
  <c r="N39" i="8"/>
  <c r="O39" i="8"/>
  <c r="P39" i="8"/>
  <c r="Q39" i="8"/>
  <c r="R39" i="8"/>
  <c r="S39" i="8"/>
  <c r="T39" i="8"/>
  <c r="U39" i="8"/>
  <c r="V39" i="8"/>
  <c r="W39" i="8"/>
  <c r="X39" i="8"/>
  <c r="Y39" i="8"/>
  <c r="Z39" i="8"/>
  <c r="AA39" i="8"/>
  <c r="AB39" i="8"/>
  <c r="AC39" i="8"/>
  <c r="AD39" i="8"/>
  <c r="AE39" i="8"/>
  <c r="AF39" i="8"/>
  <c r="AG39" i="8"/>
  <c r="AH39" i="8"/>
  <c r="AI39" i="8"/>
  <c r="AJ39" i="8"/>
  <c r="AK39" i="8"/>
  <c r="AL39" i="8"/>
  <c r="AM39" i="8"/>
  <c r="AN39" i="8"/>
  <c r="AO39" i="8"/>
  <c r="AP39" i="8"/>
  <c r="C40" i="8"/>
  <c r="D40" i="8"/>
  <c r="E40" i="8"/>
  <c r="F40" i="8"/>
  <c r="G40" i="8"/>
  <c r="H40" i="8"/>
  <c r="I40" i="8"/>
  <c r="J40" i="8"/>
  <c r="K40" i="8"/>
  <c r="L40" i="8"/>
  <c r="M40" i="8"/>
  <c r="N40" i="8"/>
  <c r="O40" i="8"/>
  <c r="P40" i="8"/>
  <c r="Q40" i="8"/>
  <c r="R40" i="8"/>
  <c r="S40" i="8"/>
  <c r="T40" i="8"/>
  <c r="U40" i="8"/>
  <c r="V40" i="8"/>
  <c r="W40" i="8"/>
  <c r="X40" i="8"/>
  <c r="Y40" i="8"/>
  <c r="Z40" i="8"/>
  <c r="AA40" i="8"/>
  <c r="AB40" i="8"/>
  <c r="AC40" i="8"/>
  <c r="AD40" i="8"/>
  <c r="AE40" i="8"/>
  <c r="AF40" i="8"/>
  <c r="AG40" i="8"/>
  <c r="AH40" i="8"/>
  <c r="AI40" i="8"/>
  <c r="AJ40" i="8"/>
  <c r="AK40" i="8"/>
  <c r="AL40" i="8"/>
  <c r="AM40" i="8"/>
  <c r="AN40" i="8"/>
  <c r="AO40" i="8"/>
  <c r="AP40" i="8"/>
  <c r="C41" i="8"/>
  <c r="D41" i="8"/>
  <c r="E41" i="8"/>
  <c r="F41" i="8"/>
  <c r="G41" i="8"/>
  <c r="H41" i="8"/>
  <c r="I41" i="8"/>
  <c r="J41" i="8"/>
  <c r="K41" i="8"/>
  <c r="L41" i="8"/>
  <c r="M41" i="8"/>
  <c r="N41" i="8"/>
  <c r="O41" i="8"/>
  <c r="P41" i="8"/>
  <c r="Q41" i="8"/>
  <c r="R41" i="8"/>
  <c r="S41" i="8"/>
  <c r="T41" i="8"/>
  <c r="U41" i="8"/>
  <c r="V41" i="8"/>
  <c r="W41" i="8"/>
  <c r="X41" i="8"/>
  <c r="Y41" i="8"/>
  <c r="Z41" i="8"/>
  <c r="AA41" i="8"/>
  <c r="AB41" i="8"/>
  <c r="AC41" i="8"/>
  <c r="AD41" i="8"/>
  <c r="AE41" i="8"/>
  <c r="AF41" i="8"/>
  <c r="AG41" i="8"/>
  <c r="AH41" i="8"/>
  <c r="AI41" i="8"/>
  <c r="AJ41" i="8"/>
  <c r="AK41" i="8"/>
  <c r="AL41" i="8"/>
  <c r="AM41" i="8"/>
  <c r="AN41" i="8"/>
  <c r="AO41" i="8"/>
  <c r="AP41" i="8"/>
  <c r="C42" i="8"/>
  <c r="D42" i="8"/>
  <c r="E42" i="8"/>
  <c r="F42" i="8"/>
  <c r="G42" i="8"/>
  <c r="H42" i="8"/>
  <c r="I42" i="8"/>
  <c r="J42" i="8"/>
  <c r="K42" i="8"/>
  <c r="L42" i="8"/>
  <c r="M42" i="8"/>
  <c r="N42" i="8"/>
  <c r="O42" i="8"/>
  <c r="P42" i="8"/>
  <c r="Q42" i="8"/>
  <c r="R42" i="8"/>
  <c r="S42" i="8"/>
  <c r="T42" i="8"/>
  <c r="U42" i="8"/>
  <c r="V42" i="8"/>
  <c r="W42" i="8"/>
  <c r="X42" i="8"/>
  <c r="Y42" i="8"/>
  <c r="Z42" i="8"/>
  <c r="AA42" i="8"/>
  <c r="AB42" i="8"/>
  <c r="AC42" i="8"/>
  <c r="AD42" i="8"/>
  <c r="AE42" i="8"/>
  <c r="AF42" i="8"/>
  <c r="AG42" i="8"/>
  <c r="AH42" i="8"/>
  <c r="AI42" i="8"/>
  <c r="AJ42" i="8"/>
  <c r="AK42" i="8"/>
  <c r="AL42" i="8"/>
  <c r="AM42" i="8"/>
  <c r="AN42" i="8"/>
  <c r="AO42" i="8"/>
  <c r="AP42" i="8"/>
  <c r="C43" i="8"/>
  <c r="D43" i="8"/>
  <c r="E43" i="8"/>
  <c r="F43" i="8"/>
  <c r="G43" i="8"/>
  <c r="H43" i="8"/>
  <c r="I43" i="8"/>
  <c r="J43" i="8"/>
  <c r="K43" i="8"/>
  <c r="L43" i="8"/>
  <c r="M43" i="8"/>
  <c r="N43" i="8"/>
  <c r="O43" i="8"/>
  <c r="P43" i="8"/>
  <c r="Q43" i="8"/>
  <c r="R43" i="8"/>
  <c r="S43" i="8"/>
  <c r="T43" i="8"/>
  <c r="U43" i="8"/>
  <c r="V43" i="8"/>
  <c r="W43" i="8"/>
  <c r="X43" i="8"/>
  <c r="Y43" i="8"/>
  <c r="Z43" i="8"/>
  <c r="AA43" i="8"/>
  <c r="AB43" i="8"/>
  <c r="AC43" i="8"/>
  <c r="AD43" i="8"/>
  <c r="AE43" i="8"/>
  <c r="AF43" i="8"/>
  <c r="AG43" i="8"/>
  <c r="AH43" i="8"/>
  <c r="AI43" i="8"/>
  <c r="AJ43" i="8"/>
  <c r="AK43" i="8"/>
  <c r="AL43" i="8"/>
  <c r="AM43" i="8"/>
  <c r="AN43" i="8"/>
  <c r="AO43" i="8"/>
  <c r="AP43" i="8"/>
  <c r="C44" i="8"/>
  <c r="D44" i="8"/>
  <c r="E44" i="8"/>
  <c r="F44" i="8"/>
  <c r="G44" i="8"/>
  <c r="H44" i="8"/>
  <c r="I44" i="8"/>
  <c r="J44" i="8"/>
  <c r="K44" i="8"/>
  <c r="L44" i="8"/>
  <c r="M44" i="8"/>
  <c r="N44" i="8"/>
  <c r="O44" i="8"/>
  <c r="P44" i="8"/>
  <c r="Q44" i="8"/>
  <c r="R44" i="8"/>
  <c r="S44" i="8"/>
  <c r="T44" i="8"/>
  <c r="U44" i="8"/>
  <c r="V44" i="8"/>
  <c r="W44" i="8"/>
  <c r="X44" i="8"/>
  <c r="Y44" i="8"/>
  <c r="Z44" i="8"/>
  <c r="AA44" i="8"/>
  <c r="AB44" i="8"/>
  <c r="AC44" i="8"/>
  <c r="AD44" i="8"/>
  <c r="AE44" i="8"/>
  <c r="AF44" i="8"/>
  <c r="AG44" i="8"/>
  <c r="AH44" i="8"/>
  <c r="AI44" i="8"/>
  <c r="AJ44" i="8"/>
  <c r="AK44" i="8"/>
  <c r="AL44" i="8"/>
  <c r="AM44" i="8"/>
  <c r="AN44" i="8"/>
  <c r="AO44" i="8"/>
  <c r="AP44" i="8"/>
  <c r="B35" i="8"/>
  <c r="B44" i="8"/>
  <c r="B41" i="8"/>
  <c r="B38" i="8"/>
  <c r="B43" i="8"/>
  <c r="B40" i="8"/>
  <c r="B37" i="8"/>
  <c r="B42" i="8"/>
  <c r="B39" i="8"/>
  <c r="B36" i="8"/>
  <c r="B9" i="8"/>
  <c r="B24" i="8"/>
  <c r="B30" i="8"/>
  <c r="B33" i="8"/>
  <c r="C9" i="8"/>
  <c r="C24" i="8"/>
  <c r="C30" i="8"/>
  <c r="C33" i="8"/>
  <c r="D9" i="8"/>
  <c r="E9" i="8"/>
  <c r="F9" i="8"/>
  <c r="F24" i="8"/>
  <c r="F30" i="8"/>
  <c r="F33" i="8"/>
  <c r="G9" i="8"/>
  <c r="G24" i="8"/>
  <c r="G30" i="8"/>
  <c r="G33" i="8"/>
  <c r="H9" i="8"/>
  <c r="I9" i="8"/>
  <c r="J9" i="8"/>
  <c r="K9" i="8"/>
  <c r="K24" i="8"/>
  <c r="K30" i="8"/>
  <c r="K33" i="8"/>
  <c r="L9" i="8"/>
  <c r="M9" i="8"/>
  <c r="N9" i="8"/>
  <c r="O9" i="8"/>
  <c r="O24" i="8"/>
  <c r="O30" i="8"/>
  <c r="O33" i="8"/>
  <c r="P9" i="8"/>
  <c r="Q9" i="8"/>
  <c r="R9" i="8"/>
  <c r="R24" i="8"/>
  <c r="R30" i="8"/>
  <c r="R33" i="8"/>
  <c r="S9" i="8"/>
  <c r="S24" i="8"/>
  <c r="S30" i="8"/>
  <c r="S33" i="8"/>
  <c r="T9" i="8"/>
  <c r="U9" i="8"/>
  <c r="V9" i="8"/>
  <c r="W9" i="8"/>
  <c r="X9" i="8"/>
  <c r="Y9" i="8"/>
  <c r="Z9" i="8"/>
  <c r="AA9" i="8"/>
  <c r="AA24" i="8"/>
  <c r="AA30" i="8"/>
  <c r="AA33" i="8"/>
  <c r="AB9" i="8"/>
  <c r="AC9" i="8"/>
  <c r="AD9" i="8"/>
  <c r="AE9" i="8"/>
  <c r="AE24" i="8"/>
  <c r="AE30" i="8"/>
  <c r="AE33" i="8"/>
  <c r="AF9" i="8"/>
  <c r="AG9" i="8"/>
  <c r="AH9" i="8"/>
  <c r="AH24" i="8"/>
  <c r="AH30" i="8"/>
  <c r="AH33" i="8"/>
  <c r="AI9" i="8"/>
  <c r="AI24" i="8"/>
  <c r="AI30" i="8"/>
  <c r="AI33" i="8"/>
  <c r="AJ9" i="8"/>
  <c r="AK9" i="8"/>
  <c r="AL9" i="8"/>
  <c r="AM9" i="8"/>
  <c r="AN9" i="8"/>
  <c r="AO9" i="8"/>
  <c r="AP9" i="8"/>
  <c r="H21" i="8"/>
  <c r="H24" i="8"/>
  <c r="H30" i="8"/>
  <c r="H33" i="8"/>
  <c r="D24" i="8"/>
  <c r="E24" i="8"/>
  <c r="E30" i="8"/>
  <c r="E33" i="8"/>
  <c r="I24" i="8"/>
  <c r="J24" i="8"/>
  <c r="J30" i="8"/>
  <c r="J33" i="8"/>
  <c r="L24" i="8"/>
  <c r="M24" i="8"/>
  <c r="M30" i="8"/>
  <c r="M33" i="8"/>
  <c r="N24" i="8"/>
  <c r="P24" i="8"/>
  <c r="P30" i="8"/>
  <c r="P33" i="8"/>
  <c r="Q24" i="8"/>
  <c r="T24" i="8"/>
  <c r="T30" i="8"/>
  <c r="T33" i="8"/>
  <c r="U24" i="8"/>
  <c r="V24" i="8"/>
  <c r="W24" i="8"/>
  <c r="W30" i="8"/>
  <c r="W33" i="8"/>
  <c r="X24" i="8"/>
  <c r="X30" i="8"/>
  <c r="X33" i="8"/>
  <c r="Y24" i="8"/>
  <c r="Z24" i="8"/>
  <c r="Z30" i="8"/>
  <c r="Z33" i="8"/>
  <c r="AB24" i="8"/>
  <c r="AC24" i="8"/>
  <c r="AC30" i="8"/>
  <c r="AC33" i="8"/>
  <c r="AD24" i="8"/>
  <c r="AF24" i="8"/>
  <c r="AF30" i="8"/>
  <c r="AF33" i="8"/>
  <c r="AG24" i="8"/>
  <c r="AJ24" i="8"/>
  <c r="AJ30" i="8"/>
  <c r="AJ33" i="8"/>
  <c r="AK24" i="8"/>
  <c r="AK30" i="8"/>
  <c r="AK33" i="8"/>
  <c r="AL24" i="8"/>
  <c r="AM24" i="8"/>
  <c r="AM30" i="8"/>
  <c r="AM33" i="8"/>
  <c r="AN24" i="8"/>
  <c r="AN30" i="8"/>
  <c r="AN33" i="8"/>
  <c r="AO24" i="8"/>
  <c r="AP24" i="8"/>
  <c r="AP30" i="8"/>
  <c r="AP33" i="8"/>
  <c r="D30" i="8"/>
  <c r="D33" i="8"/>
  <c r="I30" i="8"/>
  <c r="L30" i="8"/>
  <c r="N30" i="8"/>
  <c r="Q30" i="8"/>
  <c r="U30" i="8"/>
  <c r="V30" i="8"/>
  <c r="Y30" i="8"/>
  <c r="AB30" i="8"/>
  <c r="AD30" i="8"/>
  <c r="AG30" i="8"/>
  <c r="AL30" i="8"/>
  <c r="AO30" i="8"/>
  <c r="I33" i="8"/>
  <c r="L33" i="8"/>
  <c r="Q33" i="8"/>
  <c r="Y33" i="8"/>
  <c r="AB33" i="8"/>
  <c r="AG33" i="8"/>
  <c r="AO33" i="8"/>
  <c r="K6" i="6"/>
  <c r="N6" i="6"/>
  <c r="G6" i="6"/>
  <c r="G7" i="6"/>
  <c r="K7" i="6"/>
  <c r="F26" i="6"/>
  <c r="F25" i="6"/>
  <c r="G26" i="6"/>
  <c r="D26" i="6"/>
  <c r="D25" i="6"/>
  <c r="E26" i="6"/>
  <c r="E25" i="6"/>
  <c r="G8" i="6"/>
  <c r="G9" i="6"/>
  <c r="E6" i="6"/>
  <c r="E8" i="6"/>
  <c r="F6" i="6"/>
  <c r="H6" i="6"/>
  <c r="H7" i="6"/>
  <c r="I6" i="6"/>
  <c r="J6" i="6"/>
  <c r="J7" i="6"/>
  <c r="L6" i="6"/>
  <c r="M6" i="6"/>
  <c r="M8" i="6"/>
  <c r="M9" i="6"/>
  <c r="D6" i="6"/>
  <c r="C26" i="6"/>
  <c r="M7" i="6"/>
  <c r="E7" i="6"/>
  <c r="E9" i="6"/>
  <c r="I8" i="6"/>
  <c r="I9" i="6"/>
  <c r="F8" i="6"/>
  <c r="F7" i="6"/>
  <c r="D8" i="6"/>
  <c r="D7" i="6"/>
  <c r="O6" i="6"/>
  <c r="AL33" i="8"/>
  <c r="AD33" i="8"/>
  <c r="V33" i="8"/>
  <c r="N33" i="8"/>
  <c r="D14" i="6"/>
  <c r="L7" i="6"/>
  <c r="L8" i="6"/>
  <c r="J8" i="6"/>
  <c r="H8" i="6"/>
  <c r="U33" i="8"/>
  <c r="N8" i="6"/>
  <c r="K8" i="6"/>
  <c r="I7" i="6"/>
  <c r="N7" i="6"/>
  <c r="H9" i="6"/>
  <c r="L9" i="6"/>
  <c r="N9" i="6"/>
  <c r="E14" i="6"/>
  <c r="F14" i="6"/>
  <c r="G14" i="6"/>
  <c r="H14" i="6"/>
  <c r="I14" i="6"/>
  <c r="J14" i="6"/>
  <c r="K14" i="6"/>
  <c r="L14" i="6"/>
  <c r="M14" i="6"/>
  <c r="N14" i="6"/>
  <c r="O14" i="6"/>
  <c r="P6" i="6"/>
  <c r="D15" i="6"/>
  <c r="O7" i="6"/>
  <c r="F9" i="6"/>
  <c r="K9" i="6"/>
  <c r="J9" i="6"/>
  <c r="D16" i="6"/>
  <c r="D9" i="6"/>
  <c r="O8" i="6"/>
  <c r="P7" i="6"/>
  <c r="D17" i="6"/>
  <c r="O9" i="6"/>
  <c r="P8" i="6"/>
  <c r="P14" i="6"/>
  <c r="Q6" i="6"/>
  <c r="E16" i="6"/>
  <c r="F16" i="6"/>
  <c r="G16" i="6"/>
  <c r="H16" i="6"/>
  <c r="I16" i="6"/>
  <c r="J16" i="6"/>
  <c r="K16" i="6"/>
  <c r="L16" i="6"/>
  <c r="M16" i="6"/>
  <c r="N16" i="6"/>
  <c r="O16" i="6"/>
  <c r="E15" i="6"/>
  <c r="F15" i="6"/>
  <c r="G15" i="6"/>
  <c r="H15" i="6"/>
  <c r="I15" i="6"/>
  <c r="J15" i="6"/>
  <c r="K15" i="6"/>
  <c r="L15" i="6"/>
  <c r="M15" i="6"/>
  <c r="N15" i="6"/>
  <c r="O15" i="6"/>
  <c r="Q8" i="6"/>
  <c r="P16" i="6"/>
  <c r="P9" i="6"/>
  <c r="R6" i="6"/>
  <c r="Q14" i="6"/>
  <c r="E17" i="6"/>
  <c r="F17" i="6"/>
  <c r="G17" i="6"/>
  <c r="H17" i="6"/>
  <c r="I17" i="6"/>
  <c r="J17" i="6"/>
  <c r="K17" i="6"/>
  <c r="L17" i="6"/>
  <c r="M17" i="6"/>
  <c r="N17" i="6"/>
  <c r="O17" i="6"/>
  <c r="P15" i="6"/>
  <c r="Q7" i="6"/>
  <c r="R14" i="6"/>
  <c r="S6" i="6"/>
  <c r="C25" i="6"/>
  <c r="R8" i="6"/>
  <c r="Q16" i="6"/>
  <c r="P17" i="6"/>
  <c r="Q9" i="6"/>
  <c r="R7" i="6"/>
  <c r="Q15" i="6"/>
  <c r="R15" i="6"/>
  <c r="Q17" i="6"/>
  <c r="R9" i="6"/>
  <c r="S14" i="6"/>
  <c r="T6" i="6"/>
  <c r="R16" i="6"/>
  <c r="F28" i="6"/>
  <c r="S7" i="6"/>
  <c r="C27" i="6"/>
  <c r="E28" i="6"/>
  <c r="S8" i="6"/>
  <c r="D28" i="6"/>
  <c r="S9" i="6"/>
  <c r="T14" i="6"/>
  <c r="U6" i="6"/>
  <c r="S15" i="6"/>
  <c r="T7" i="6"/>
  <c r="S16" i="6"/>
  <c r="T8" i="6"/>
  <c r="T9" i="6"/>
  <c r="R17" i="6"/>
  <c r="S17" i="6"/>
  <c r="T15" i="6"/>
  <c r="U7" i="6"/>
  <c r="U9" i="6"/>
  <c r="T17" i="6"/>
  <c r="T16" i="6"/>
  <c r="U8" i="6"/>
  <c r="V6" i="6"/>
  <c r="U14" i="6"/>
  <c r="V9" i="6"/>
  <c r="U17" i="6"/>
  <c r="V8" i="6"/>
  <c r="U16" i="6"/>
  <c r="V7" i="6"/>
  <c r="U15" i="6"/>
  <c r="V14" i="6"/>
  <c r="W6" i="6"/>
  <c r="V16" i="6"/>
  <c r="W8" i="6"/>
  <c r="V15" i="6"/>
  <c r="W7" i="6"/>
  <c r="W14" i="6"/>
  <c r="X6" i="6"/>
  <c r="V17" i="6"/>
  <c r="W9" i="6"/>
  <c r="W16" i="6"/>
  <c r="X8" i="6"/>
  <c r="X9" i="6"/>
  <c r="W17" i="6"/>
  <c r="W15" i="6"/>
  <c r="X7" i="6"/>
  <c r="Y6" i="6"/>
  <c r="X14" i="6"/>
  <c r="X16" i="6"/>
  <c r="Y8" i="6"/>
  <c r="Z6" i="6"/>
  <c r="Y14" i="6"/>
  <c r="X17" i="6"/>
  <c r="Y9" i="6"/>
  <c r="X15" i="6"/>
  <c r="Y7" i="6"/>
  <c r="Z7" i="6"/>
  <c r="Y15" i="6"/>
  <c r="Z14" i="6"/>
  <c r="AA6" i="6"/>
  <c r="Y17" i="6"/>
  <c r="Z9" i="6"/>
  <c r="Z8" i="6"/>
  <c r="Y16" i="6"/>
  <c r="AA14" i="6"/>
  <c r="AB6" i="6"/>
  <c r="Z16" i="6"/>
  <c r="AA8" i="6"/>
  <c r="Z17" i="6"/>
  <c r="AA9" i="6"/>
  <c r="Z15" i="6"/>
  <c r="AA7" i="6"/>
  <c r="AA15" i="6"/>
  <c r="AB7" i="6"/>
  <c r="AA16" i="6"/>
  <c r="AB8" i="6"/>
  <c r="AB9" i="6"/>
  <c r="AA17" i="6"/>
  <c r="AB14" i="6"/>
  <c r="AC6" i="6"/>
  <c r="AB15" i="6"/>
  <c r="AC7" i="6"/>
  <c r="AC9" i="6"/>
  <c r="AB17" i="6"/>
  <c r="AD6" i="6"/>
  <c r="AC14" i="6"/>
  <c r="AB16" i="6"/>
  <c r="AC8" i="6"/>
  <c r="AD8" i="6"/>
  <c r="AC16" i="6"/>
  <c r="AD9" i="6"/>
  <c r="AC17" i="6"/>
  <c r="AD7" i="6"/>
  <c r="AC15" i="6"/>
  <c r="AD14" i="6"/>
  <c r="AE6" i="6"/>
  <c r="AD17" i="6"/>
  <c r="AE9" i="6"/>
  <c r="AD15" i="6"/>
  <c r="AE7" i="6"/>
  <c r="AD16" i="6"/>
  <c r="AE8" i="6"/>
  <c r="AE14" i="6"/>
  <c r="AF6" i="6"/>
  <c r="AE16" i="6"/>
  <c r="AF8" i="6"/>
  <c r="AF9" i="6"/>
  <c r="AE17" i="6"/>
  <c r="AG6" i="6"/>
  <c r="AF14" i="6"/>
  <c r="AE15" i="6"/>
  <c r="AF7" i="6"/>
  <c r="AF17" i="6"/>
  <c r="AG9" i="6"/>
  <c r="AF16" i="6"/>
  <c r="AG8" i="6"/>
  <c r="AH6" i="6"/>
  <c r="AG14" i="6"/>
  <c r="AF15" i="6"/>
  <c r="AG7" i="6"/>
  <c r="AH9" i="6"/>
  <c r="AG17" i="6"/>
  <c r="AH14" i="6"/>
  <c r="AI6" i="6"/>
  <c r="AH7" i="6"/>
  <c r="AG15" i="6"/>
  <c r="AH8" i="6"/>
  <c r="AG16" i="6"/>
  <c r="AI14" i="6"/>
  <c r="AJ6" i="6"/>
  <c r="AH16" i="6"/>
  <c r="AI8" i="6"/>
  <c r="AH15" i="6"/>
  <c r="AI7" i="6"/>
  <c r="AH17" i="6"/>
  <c r="AI9" i="6"/>
  <c r="AI15" i="6"/>
  <c r="AJ7" i="6"/>
  <c r="AJ14" i="6"/>
  <c r="AK6" i="6"/>
  <c r="AJ9" i="6"/>
  <c r="AI17" i="6"/>
  <c r="AI16" i="6"/>
  <c r="AJ8" i="6"/>
  <c r="AJ15" i="6"/>
  <c r="AK7" i="6"/>
  <c r="AK9" i="6"/>
  <c r="AJ17" i="6"/>
  <c r="AJ16" i="6"/>
  <c r="AK8" i="6"/>
  <c r="AL6" i="6"/>
  <c r="AK14" i="6"/>
  <c r="AL14" i="6"/>
  <c r="AM6" i="6"/>
  <c r="AK17" i="6"/>
  <c r="AL9" i="6"/>
  <c r="AL8" i="6"/>
  <c r="AK16" i="6"/>
  <c r="AL7" i="6"/>
  <c r="AK15" i="6"/>
  <c r="AM14" i="6"/>
  <c r="AN6" i="6"/>
  <c r="AL16" i="6"/>
  <c r="AM8" i="6"/>
  <c r="AL17" i="6"/>
  <c r="AM9" i="6"/>
  <c r="AL15" i="6"/>
  <c r="AM7" i="6"/>
  <c r="AO6" i="6"/>
  <c r="AN14" i="6"/>
  <c r="AM15" i="6"/>
  <c r="AN7" i="6"/>
  <c r="AM16" i="6"/>
  <c r="AN8" i="6"/>
  <c r="AN9" i="6"/>
  <c r="AM17" i="6"/>
  <c r="AN17" i="6"/>
  <c r="AO9" i="6"/>
  <c r="AN15" i="6"/>
  <c r="AO7" i="6"/>
  <c r="AN16" i="6"/>
  <c r="AO8" i="6"/>
  <c r="AP6" i="6"/>
  <c r="AO14" i="6"/>
  <c r="AP7" i="6"/>
  <c r="AO15" i="6"/>
  <c r="AP14" i="6"/>
  <c r="AQ6" i="6"/>
  <c r="AP8" i="6"/>
  <c r="AO16" i="6"/>
  <c r="AO17" i="6"/>
  <c r="AP9" i="6"/>
  <c r="AP17" i="6"/>
  <c r="AQ9" i="6"/>
  <c r="AQ14" i="6"/>
  <c r="AR6" i="6"/>
  <c r="AP16" i="6"/>
  <c r="AQ8" i="6"/>
  <c r="AP15" i="6"/>
  <c r="AQ7" i="6"/>
  <c r="AR14" i="6"/>
  <c r="AS6" i="6"/>
  <c r="AQ16" i="6"/>
  <c r="AR8" i="6"/>
  <c r="AR9" i="6"/>
  <c r="AQ17" i="6"/>
  <c r="AQ15" i="6"/>
  <c r="AR7" i="6"/>
  <c r="AS9" i="6"/>
  <c r="AR17" i="6"/>
  <c r="AR15" i="6"/>
  <c r="AS7" i="6"/>
  <c r="AR16" i="6"/>
  <c r="AS8" i="6"/>
  <c r="AT6" i="6"/>
  <c r="AS14" i="6"/>
  <c r="AT7" i="6"/>
  <c r="AS15" i="6"/>
  <c r="AT14" i="6"/>
  <c r="AU6" i="6"/>
  <c r="AT8" i="6"/>
  <c r="AS16" i="6"/>
  <c r="AT9" i="6"/>
  <c r="AS17" i="6"/>
  <c r="AU14" i="6"/>
  <c r="AV6" i="6"/>
  <c r="AT17" i="6"/>
  <c r="AU9" i="6"/>
  <c r="AT16" i="6"/>
  <c r="AU8" i="6"/>
  <c r="AT15" i="6"/>
  <c r="AU7" i="6"/>
  <c r="AV9" i="6"/>
  <c r="AU17" i="6"/>
  <c r="AU15" i="6"/>
  <c r="AV7" i="6"/>
  <c r="AU16" i="6"/>
  <c r="AV8" i="6"/>
  <c r="AV14" i="6"/>
  <c r="AW6" i="6"/>
  <c r="AW14" i="6"/>
  <c r="C14" i="6"/>
  <c r="C6" i="6"/>
  <c r="G25" i="6"/>
  <c r="G27" i="6"/>
  <c r="AV15" i="6"/>
  <c r="AW7" i="6"/>
  <c r="AV16" i="6"/>
  <c r="AW8" i="6"/>
  <c r="AV17" i="6"/>
  <c r="AW9" i="6"/>
  <c r="AW16" i="6"/>
  <c r="C16" i="6"/>
  <c r="C8" i="6"/>
  <c r="AW17" i="6"/>
  <c r="C17" i="6"/>
  <c r="C9" i="6"/>
  <c r="AW15" i="6"/>
  <c r="C15" i="6"/>
  <c r="C7" i="6"/>
  <c r="E25" i="5" l="1"/>
  <c r="E26" i="5"/>
</calcChain>
</file>

<file path=xl/sharedStrings.xml><?xml version="1.0" encoding="utf-8"?>
<sst xmlns="http://schemas.openxmlformats.org/spreadsheetml/2006/main" count="467" uniqueCount="263">
  <si>
    <t>~FI_T</t>
  </si>
  <si>
    <t>TechName</t>
  </si>
  <si>
    <t>*TechDesc</t>
  </si>
  <si>
    <t>Region</t>
  </si>
  <si>
    <t>Comm-IN</t>
  </si>
  <si>
    <t>Comm-OUT</t>
  </si>
  <si>
    <t>CURR</t>
  </si>
  <si>
    <t>EFF</t>
  </si>
  <si>
    <t>LIFE</t>
  </si>
  <si>
    <t>*PlantName</t>
  </si>
  <si>
    <t>Currency unit</t>
  </si>
  <si>
    <t>*Unit</t>
  </si>
  <si>
    <t>Years</t>
  </si>
  <si>
    <t>Processes</t>
  </si>
  <si>
    <t>~FI_Process</t>
  </si>
  <si>
    <t>Sets</t>
  </si>
  <si>
    <t>TechDesc</t>
  </si>
  <si>
    <t>Tact</t>
  </si>
  <si>
    <t>Tcap</t>
  </si>
  <si>
    <t>Tslvl</t>
  </si>
  <si>
    <t>PrimaryCG</t>
  </si>
  <si>
    <t>Vintage</t>
  </si>
  <si>
    <t>*Process Set Membership</t>
  </si>
  <si>
    <t>Technology Name</t>
  </si>
  <si>
    <t>Technology Description</t>
  </si>
  <si>
    <t>Activity Unit</t>
  </si>
  <si>
    <t>Capacity Unit</t>
  </si>
  <si>
    <t>TimeSlice level of Process Activity</t>
  </si>
  <si>
    <t>Primary Commodity Group</t>
  </si>
  <si>
    <t>Vintage Tracking</t>
  </si>
  <si>
    <t>~FI_Comm</t>
  </si>
  <si>
    <t>Csets</t>
  </si>
  <si>
    <t>CommName</t>
  </si>
  <si>
    <t>CommDesc</t>
  </si>
  <si>
    <t>Unit</t>
  </si>
  <si>
    <t>LimType</t>
  </si>
  <si>
    <t>CTSLvl</t>
  </si>
  <si>
    <t>PeakTS</t>
  </si>
  <si>
    <t>Ctype</t>
  </si>
  <si>
    <t>*Commodity 
Set Membership</t>
  </si>
  <si>
    <t>Commodity Name</t>
  </si>
  <si>
    <t>Commodity 
Description</t>
  </si>
  <si>
    <t>Sense of the Balance EQN.</t>
  </si>
  <si>
    <t>Timeslice Level</t>
  </si>
  <si>
    <t>Peak Monitoring</t>
  </si>
  <si>
    <t>Electricity Indicator</t>
  </si>
  <si>
    <t>km2</t>
  </si>
  <si>
    <t>Procent of forrest</t>
  </si>
  <si>
    <t>Forrest (km2)</t>
  </si>
  <si>
    <t>DK (km2)</t>
  </si>
  <si>
    <t>Historical trend</t>
  </si>
  <si>
    <t>Forrest increasement (km2)</t>
  </si>
  <si>
    <t>Skovareal (Kyoto) (fysisk balance) efter region, balanceposter og tid</t>
  </si>
  <si>
    <t>Enhed: km2</t>
  </si>
  <si>
    <t>2005</t>
  </si>
  <si>
    <t>2006</t>
  </si>
  <si>
    <t>2007</t>
  </si>
  <si>
    <t>2008</t>
  </si>
  <si>
    <t>2009</t>
  </si>
  <si>
    <t>2010</t>
  </si>
  <si>
    <t>2011</t>
  </si>
  <si>
    <t>2012</t>
  </si>
  <si>
    <t>2013</t>
  </si>
  <si>
    <t>2014</t>
  </si>
  <si>
    <t>2015</t>
  </si>
  <si>
    <t>2016</t>
  </si>
  <si>
    <t>Hele landet</t>
  </si>
  <si>
    <t>Beholdningen (primo)</t>
  </si>
  <si>
    <t>Skovrejsning</t>
  </si>
  <si>
    <t>..</t>
  </si>
  <si>
    <t xml:space="preserve">From danmarks statestik, Values on historical forestriation </t>
  </si>
  <si>
    <t>Net forrest in 2050</t>
  </si>
  <si>
    <t>20 % forest</t>
  </si>
  <si>
    <t>25 % forest</t>
  </si>
  <si>
    <t>15 % Forrest</t>
  </si>
  <si>
    <t>25 % forrest in 2050</t>
  </si>
  <si>
    <t>20 % forrest in 2050</t>
  </si>
  <si>
    <t>15 % forrest in 2050</t>
  </si>
  <si>
    <t>Forrestration towards 2050</t>
  </si>
  <si>
    <t>Accumulated Carbon Sink (Mt CO2)</t>
  </si>
  <si>
    <t>intermidian calculations on forest in DK</t>
  </si>
  <si>
    <t>Annual forest increasing (km2)</t>
  </si>
  <si>
    <t xml:space="preserve">Carbon sink from forrestration assumed 1 Ha forrest accumulate 10 t of CO2 annually https://naturstyrelsen.dk/naturbeskyttelse/naturprojekter/tilskudsordninger/statslig-skovrejsning/ </t>
  </si>
  <si>
    <t>Current trend</t>
  </si>
  <si>
    <t>Calculations on danish forest incresing towards 2050 and its akkumulated carbon sink</t>
  </si>
  <si>
    <t>MKr15</t>
  </si>
  <si>
    <t>CH4</t>
  </si>
  <si>
    <t>Agriculture N2O emissions</t>
  </si>
  <si>
    <t>kt CO2 eq.</t>
  </si>
  <si>
    <t>GHG EMISSIONS FROM AGRICULTURE</t>
  </si>
  <si>
    <t>GHG projection</t>
  </si>
  <si>
    <t>CH4-Enteric fermentation,CO2 eq</t>
  </si>
  <si>
    <t>CH4-Manure management,CO2 eq</t>
  </si>
  <si>
    <t>CH4-Field burning,CO2 eq</t>
  </si>
  <si>
    <t>TOTAL CH4 Emissions,CO2 eq</t>
  </si>
  <si>
    <t>N2O</t>
  </si>
  <si>
    <t>N2O-Manure management, CO2 eq</t>
  </si>
  <si>
    <t>N2O-Indirect emission,CO2 eq</t>
  </si>
  <si>
    <t>N2O-Inorganic fertilisers,CO2 eq</t>
  </si>
  <si>
    <t>N2O-Animal manure applied to soils,CO2 eq</t>
  </si>
  <si>
    <t>N2O-Sludge applied to soils,CO2 eq</t>
  </si>
  <si>
    <t>N2O-Urine and sung deposited by grazing animals,CO2 eq</t>
  </si>
  <si>
    <t>N2O-Crop residues,CO2 eq</t>
  </si>
  <si>
    <t>N2O-Mineralization,CO2 eq</t>
  </si>
  <si>
    <t>N2O-Organic soils,CO2 eq</t>
  </si>
  <si>
    <t>N2O-Atmospheric deposition,CO2 eq</t>
  </si>
  <si>
    <t>N2O-Nitrogen leaching and run-off,CO2 eq</t>
  </si>
  <si>
    <t>N2O-Field burning,CO2 eq</t>
  </si>
  <si>
    <t>TOTAL N2O Emissions,CO2 eq</t>
  </si>
  <si>
    <t>CO2</t>
  </si>
  <si>
    <t>CO2-Liming, CO2 eq</t>
  </si>
  <si>
    <t>CO2-Urea application, CO2 eq</t>
  </si>
  <si>
    <t>CO2-Other carbon-containing fertilizers, CO2 eq</t>
  </si>
  <si>
    <t>TOTAL CO2 Emissions,CO2 eq</t>
  </si>
  <si>
    <t>TOTAL GHG Emissions,CO2 eq</t>
  </si>
  <si>
    <t>Values are given from DTU ESY agriculture model (from Diana)</t>
  </si>
  <si>
    <r>
      <t>SR294 has been used for all projections</t>
    </r>
    <r>
      <rPr>
        <sz val="11"/>
        <color indexed="8"/>
        <rFont val="Calibri"/>
        <family val="2"/>
      </rPr>
      <t xml:space="preserve"> (from page 78) </t>
    </r>
    <r>
      <rPr>
        <b/>
        <sz val="11"/>
        <color indexed="8"/>
        <rFont val="Calibri"/>
        <family val="2"/>
      </rPr>
      <t>and historical data of N2O( atmospheric deposition, crop residues, field burning, mineralization, organic soils, N leaching &amp; run off and N indirect N2O)</t>
    </r>
  </si>
  <si>
    <t xml:space="preserve"> The present projection of greenhouse gases replaces the latest projection published in Scientific Report from DCE – Danish Centre for Environment and Energy No. 244, 2017 (Nielsen et al., 2017). </t>
  </si>
  <si>
    <t>SR272 has been used for the remain N2O historical data and all CH4 &amp; NH3 historical data</t>
  </si>
  <si>
    <t xml:space="preserve">CH4 emission </t>
  </si>
  <si>
    <t>*N2O Indirect emissions: Atmospheric deposition:</t>
  </si>
  <si>
    <t xml:space="preserve">The overall CH4 emission has decreased slightly from 223 kt CH4 in 1990 to 222 kt CH4 in 2016. From 2016 to 2040, the CH4 emission is expected to increase to 229 kt CH4, corresponding to an increase of 3 % (Table 6.13). The projection shows an increase in CH4 emission from the enteric fermentation process, while the CH4 emission from manure management decrease. </t>
  </si>
  <si>
    <t>Volatilisation of NH3 and NOx and the deposition of these gases and products onto soils and the surface of lakes and other water bodies cause N2O emission.</t>
  </si>
  <si>
    <t xml:space="preserve">The historical emission related to the enteric fermentation shows a decrease, which is due to a fixed EU milk quota. Because of higher milk yield per cow, a lower number of dairy cattle are needed to produce the amount of milk, corresponding to the EU milk quota. The AGMEMOD model indicates that Denmark, in the future, can be expected to increase both the milk production and the number of dairy cattle. A growing number of dairy cattle, a continued increase in milk yield, followed by an increase of feed intake, all leads to an increase of the CH4 emission from enteric fermentation. </t>
  </si>
  <si>
    <t xml:space="preserve"> Emission of N2O is calculated based on all NH3 emission sources; manure applied to soil, inorganic N fertiliser, sewage sludge used as fertiliser, urine and dung deposited during grazing, crops, ammonia treated straw and field burning of agricultural residue and on NOx emission sources; manure applied to soil, inorganic N fertiliser and sewage sludge. </t>
  </si>
  <si>
    <t>The CH4 emission from manure management has increased from 1990 to 2016, which is a result of change in housing systems towards more slurry based systems. In the future, the emission from manure management is expected to decrease due to more housing systems with acidification of manure and manure cooling, and because of more manure delivered to biogas production</t>
  </si>
  <si>
    <t xml:space="preserve">N2O emission </t>
  </si>
  <si>
    <t xml:space="preserve">The historical emission inventory shows a decrease of N2O emission from 18.8 kt N2O in 1990 to 15.6 kt N2O in 2016, corresponding to 17 % reduction (Table 6.14). The reduction is primarily driven by a decrease in use of inorganic nitrogen fertilisers as a consequence of improved utilization of nitrogen in manure, forced by environmental requirements. The situation for the projected emission is opposite; the emission is expected to increase by 5 % until 2040, which leads to a total N2O emission at 16.4 kt N2O. The increased emission is due to the expectation of higher consumption of inorganic fertilisers caused by the political agreement on a Food and Agricultural package, which allowed increased nitrogen application on agricultural land. An increase of N2O emission is also occurring from animal manure applied on soil due to the growing number of dairy cattle. </t>
  </si>
  <si>
    <t xml:space="preserve">Biogas treatment of animal manure </t>
  </si>
  <si>
    <t>In 2020, 9.7 Mtonnes of slurry are expected to be delivered to biogas treatment, increasing to 10.6 Mtonnes in 2023. It is assumed that cattle slurry accounts for 57 % and swine slurry for 43 %, based on data from the BIB register</t>
  </si>
  <si>
    <t xml:space="preserve"> The MCF changes from year to year depending on changes in housing type. In the projection, it is assumed that cattle slurry delivered to biogas production reduces the CH4 emission by approximately 50 %. It assumed that pig slurry reduces the CH4 emission by approximately 30 %.</t>
  </si>
  <si>
    <t>kta</t>
  </si>
  <si>
    <t>DMD</t>
  </si>
  <si>
    <t>AGRCO2</t>
  </si>
  <si>
    <t>AGRCH4</t>
  </si>
  <si>
    <t>AGRN2O</t>
  </si>
  <si>
    <t>WSTCH4</t>
  </si>
  <si>
    <t>WSTN2O</t>
  </si>
  <si>
    <t>ENV</t>
  </si>
  <si>
    <t>CO2SINK</t>
  </si>
  <si>
    <t>WSTCO2</t>
  </si>
  <si>
    <t>SUPFORREF</t>
  </si>
  <si>
    <t>Forrest reference level</t>
  </si>
  <si>
    <t>SUPFORCON</t>
  </si>
  <si>
    <t>SUPFORBRO</t>
  </si>
  <si>
    <t>Forrest New Conifiers</t>
  </si>
  <si>
    <t>Forrest New Broad Leaves</t>
  </si>
  <si>
    <t>AGRKM2</t>
  </si>
  <si>
    <t>Agriculture emissions from Organic grounds - Pasture OC12</t>
  </si>
  <si>
    <t>Agriculture emissions from Organic grounds - Pasture OC6</t>
  </si>
  <si>
    <t>Agriculture emissions from Organic grounds - Grass OC12</t>
  </si>
  <si>
    <t>Agriculture emissions from Organic grounds - Grass OC6</t>
  </si>
  <si>
    <t>Agriculture emissions from Organic grounds - Wet OC12</t>
  </si>
  <si>
    <t>Agriculture emissions from Organic grounds - Wet OC6</t>
  </si>
  <si>
    <t>Manure CH4</t>
  </si>
  <si>
    <t>Manure N2O</t>
  </si>
  <si>
    <t>Manure CO2</t>
  </si>
  <si>
    <t>Fementation CH4</t>
  </si>
  <si>
    <t>Fementation N2O</t>
  </si>
  <si>
    <t>Fementation CO2</t>
  </si>
  <si>
    <t>Other CH4</t>
  </si>
  <si>
    <t>Other N2O</t>
  </si>
  <si>
    <t>Other CO2</t>
  </si>
  <si>
    <t>SUPFRKM</t>
  </si>
  <si>
    <t>SUPFCKM</t>
  </si>
  <si>
    <t>SUPFBKM</t>
  </si>
  <si>
    <t>Forest Conifiers CO2 uptake</t>
  </si>
  <si>
    <t>Forest Broad leaves CO2 uptake</t>
  </si>
  <si>
    <t>Forest Reference CO2 uptake</t>
  </si>
  <si>
    <t>Agriculture km2</t>
  </si>
  <si>
    <t>Carbon Sink</t>
  </si>
  <si>
    <t>Agriculture CO2 emissions</t>
  </si>
  <si>
    <t>Agriculture CH4 emissions</t>
  </si>
  <si>
    <t>Waste N2O emissions Dummy tech</t>
  </si>
  <si>
    <t>Waste CH4 emissions Dummy Tech</t>
  </si>
  <si>
    <t>Waste CO2 emissions Dummy Tech</t>
  </si>
  <si>
    <t>SUPWSTCH4</t>
  </si>
  <si>
    <t>SUPWSTN2O</t>
  </si>
  <si>
    <t>SUPWSTCO2</t>
  </si>
  <si>
    <t>Waste CH4 Emissions</t>
  </si>
  <si>
    <t>Waste N2O Emissions</t>
  </si>
  <si>
    <t>Waste CO2 Emissions</t>
  </si>
  <si>
    <t>&gt;12 %</t>
  </si>
  <si>
    <t>6-12%</t>
  </si>
  <si>
    <t>LULUCF</t>
  </si>
  <si>
    <t>Agriculture CH4 emissions from Enteric fermentation</t>
  </si>
  <si>
    <t>Agriculture CH4 emissions from Manure Mangement</t>
  </si>
  <si>
    <t>Agriculture N2O emissions from Manure Mangement</t>
  </si>
  <si>
    <t>AGRMNRCH4</t>
  </si>
  <si>
    <t>AGRMNRN2O</t>
  </si>
  <si>
    <t>AGRFERCH4</t>
  </si>
  <si>
    <t>AGRFEZCH4</t>
  </si>
  <si>
    <t>AGRFEZN2O</t>
  </si>
  <si>
    <t>AGRFEZCO2</t>
  </si>
  <si>
    <t>Agriculture CH4 emissions from Fertilizer</t>
  </si>
  <si>
    <t>Agriculture N2O emissions from Fertilizer</t>
  </si>
  <si>
    <t>Agriculture CO2 emissions from Fertilizer</t>
  </si>
  <si>
    <t>SUPAGRCRS1</t>
  </si>
  <si>
    <t>SUPAGRCRS2</t>
  </si>
  <si>
    <t>SUPAGRCRS3</t>
  </si>
  <si>
    <t>SUPAGRCRS4</t>
  </si>
  <si>
    <t>SUPAGRCRS5</t>
  </si>
  <si>
    <t>SUPAGRCRS6</t>
  </si>
  <si>
    <t>Emissions from current carbon rich soils per Ha/yr split into wet lands, farm and permanent grass areas</t>
  </si>
  <si>
    <t>Effect from soils</t>
  </si>
  <si>
    <t>Farm land</t>
  </si>
  <si>
    <t>Grass area</t>
  </si>
  <si>
    <t>Wet land</t>
  </si>
  <si>
    <t>CO2 emissions</t>
  </si>
  <si>
    <t>t CO2e/year/ha</t>
  </si>
  <si>
    <t>Methane Emissions</t>
  </si>
  <si>
    <t>N2O from Decomposition</t>
  </si>
  <si>
    <t>Fertilizers</t>
  </si>
  <si>
    <t>Ammonia evaporation</t>
  </si>
  <si>
    <t>Nitrogen release</t>
  </si>
  <si>
    <t>Fuel consumption</t>
  </si>
  <si>
    <t>Agriculture</t>
  </si>
  <si>
    <t>Fossil fuels</t>
  </si>
  <si>
    <t>Total</t>
  </si>
  <si>
    <t>MAT</t>
  </si>
  <si>
    <t>MIN</t>
  </si>
  <si>
    <t>OUTPUT</t>
  </si>
  <si>
    <t>COMM-OUT-A</t>
  </si>
  <si>
    <t>AGROTHCO2</t>
  </si>
  <si>
    <t>Agriculture CO2 emissions from Other factors</t>
  </si>
  <si>
    <t>CO2NSINK</t>
  </si>
  <si>
    <t>Carbon Sink (Negative)</t>
  </si>
  <si>
    <t>EMISSIONS~CO2NSINK</t>
  </si>
  <si>
    <t>INDGHGG</t>
  </si>
  <si>
    <t>INDGHGC</t>
  </si>
  <si>
    <t>INDGHGO</t>
  </si>
  <si>
    <t>Industrial process emissions from cement industry</t>
  </si>
  <si>
    <t>Industrial process emissions from Colling appliances</t>
  </si>
  <si>
    <t>Industrial process emissions from others</t>
  </si>
  <si>
    <t>SUPFOREMIS</t>
  </si>
  <si>
    <t>Forrest net emissions</t>
  </si>
  <si>
    <t>CO2LULUCF</t>
  </si>
  <si>
    <t>Other emissions from LULUCF</t>
  </si>
  <si>
    <t>INDPRC</t>
  </si>
  <si>
    <t>Process related emissions</t>
  </si>
  <si>
    <t xml:space="preserve">Source : https://dcapub.au.dk/djfpublikation/djfpdf/DCArapport130.pdf </t>
  </si>
  <si>
    <t>YEAR</t>
  </si>
  <si>
    <t>EMISSIONS~CO2SINK</t>
  </si>
  <si>
    <t>EMISSIONS~CO2LULUCF</t>
  </si>
  <si>
    <t>MAGRCH4</t>
  </si>
  <si>
    <t>MAGRN2O</t>
  </si>
  <si>
    <t>MAGRCO2</t>
  </si>
  <si>
    <t>MWSTCH4</t>
  </si>
  <si>
    <t>MWSTN2O</t>
  </si>
  <si>
    <t>MWSTCO2</t>
  </si>
  <si>
    <t>EMISSIONS~AGRCH4</t>
  </si>
  <si>
    <t>EMISSIONS~AGRN2O</t>
  </si>
  <si>
    <t>EMISSIONS~AGRCO2</t>
  </si>
  <si>
    <t>EMISSIONS~WSTCH4</t>
  </si>
  <si>
    <t>EMISSIONS~WSTN2O</t>
  </si>
  <si>
    <t>EMISSIONS~WSTCO2</t>
  </si>
  <si>
    <t>Demand commodity of GHG emissions</t>
  </si>
  <si>
    <t>EMISSIONS~INDGHGG</t>
  </si>
  <si>
    <t>EMISSIONS~INDGHGC</t>
  </si>
  <si>
    <t>EMISSIONS~INDGHGO</t>
  </si>
  <si>
    <t>T-INDGHGG</t>
  </si>
  <si>
    <t>T-INDGHGC</t>
  </si>
  <si>
    <t>T-INDGHGO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</si>
</sst>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Te\x\t"/>
  </numFmts>
  <fonts count="24" x14ac:knownFonts="1">
    <font>
      <sz val="11"/>
      <color theme="1"/>
      <name val="Calibri"/>
      <family val="2"/>
      <scheme val="minor"/>
    </font>
    <font>
      <sz val="11"/>
      <color rgb="FFFF0000"/>
      <name val="Calibri"/>
      <family val="2"/>
      <scheme val="minor"/>
    </font>
    <font>
      <sz val="10"/>
      <color indexed="8"/>
      <name val="Calibri"/>
      <family val="2"/>
    </font>
    <font>
      <sz val="10"/>
      <name val="Calibri"/>
      <family val="2"/>
    </font>
    <font>
      <sz val="10"/>
      <color theme="1"/>
      <name val="Calibri"/>
      <family val="2"/>
    </font>
    <font>
      <b/>
      <sz val="10"/>
      <name val="Calibri"/>
      <family val="2"/>
    </font>
    <font>
      <sz val="10"/>
      <color indexed="9"/>
      <name val="Calibri"/>
      <family val="2"/>
    </font>
    <font>
      <sz val="10"/>
      <color rgb="FF9C0006"/>
      <name val="Calibri"/>
      <family val="2"/>
    </font>
    <font>
      <sz val="11"/>
      <name val="Calibri"/>
      <family val="2"/>
      <scheme val="minor"/>
    </font>
    <font>
      <b/>
      <sz val="11"/>
      <name val="Calibri"/>
      <family val="2"/>
      <scheme val="minor"/>
    </font>
    <font>
      <sz val="11"/>
      <color rgb="FF000000"/>
      <name val="Calibri"/>
      <family val="2"/>
    </font>
    <font>
      <b/>
      <sz val="13"/>
      <color rgb="FF000000"/>
      <name val="Calibri"/>
      <family val="2"/>
    </font>
    <font>
      <i/>
      <sz val="11"/>
      <color rgb="FF000000"/>
      <name val="Calibri"/>
      <family val="2"/>
    </font>
    <font>
      <b/>
      <sz val="11"/>
      <color rgb="FF000000"/>
      <name val="Calibri"/>
      <family val="2"/>
    </font>
    <font>
      <sz val="10"/>
      <name val="Arial"/>
      <family val="2"/>
    </font>
    <font>
      <sz val="11"/>
      <color indexed="8"/>
      <name val="Calibri"/>
      <family val="2"/>
    </font>
    <font>
      <b/>
      <sz val="11"/>
      <color indexed="8"/>
      <name val="Calibri"/>
      <family val="2"/>
    </font>
    <font>
      <b/>
      <u/>
      <sz val="11"/>
      <color indexed="8"/>
      <name val="Calibri"/>
      <family val="2"/>
    </font>
    <font>
      <b/>
      <sz val="12"/>
      <color indexed="8"/>
      <name val="Calibri"/>
      <family val="2"/>
    </font>
    <font>
      <u/>
      <sz val="11"/>
      <color indexed="8"/>
      <name val="Calibri"/>
      <family val="2"/>
    </font>
    <font>
      <sz val="10"/>
      <name val="Arial"/>
      <family val="2"/>
    </font>
    <font>
      <sz val="11"/>
      <color theme="1"/>
      <name val="Calibri"/>
      <family val="2"/>
      <scheme val="minor"/>
    </font>
    <font>
      <b/>
      <sz val="11"/>
      <color theme="1"/>
      <name val="Calibri"/>
      <family val="2"/>
      <scheme val="minor"/>
    </font>
    <font>
      <sz val="8"/>
      <name val="Calibri"/>
      <family val="2"/>
      <scheme val="minor"/>
    </font>
  </fonts>
  <fills count="17">
    <fill>
      <patternFill patternType="none"/>
    </fill>
    <fill>
      <patternFill patternType="gray125"/>
    </fill>
    <fill>
      <patternFill patternType="solid">
        <fgColor rgb="FFFFC7CE"/>
      </patternFill>
    </fill>
    <fill>
      <patternFill patternType="solid">
        <fgColor rgb="FFFF8080"/>
        <bgColor indexed="64"/>
      </patternFill>
    </fill>
    <fill>
      <patternFill patternType="solid">
        <fgColor rgb="FFFFFF99"/>
        <bgColor indexed="64"/>
      </patternFill>
    </fill>
    <fill>
      <patternFill patternType="solid">
        <fgColor rgb="FFFCD5B4"/>
        <bgColor indexed="64"/>
      </patternFill>
    </fill>
    <fill>
      <patternFill patternType="solid">
        <fgColor rgb="FFCCCCFF"/>
        <bgColor indexed="64"/>
      </patternFill>
    </fill>
    <fill>
      <patternFill patternType="solid">
        <fgColor indexed="12"/>
        <bgColor indexed="64"/>
      </patternFill>
    </fill>
    <fill>
      <patternFill patternType="solid">
        <fgColor indexed="29"/>
        <bgColor indexed="64"/>
      </patternFill>
    </fill>
    <fill>
      <patternFill patternType="solid">
        <fgColor indexed="43"/>
        <bgColor indexed="64"/>
      </patternFill>
    </fill>
    <fill>
      <patternFill patternType="solid">
        <fgColor indexed="42"/>
        <bgColor indexed="64"/>
      </patternFill>
    </fill>
    <fill>
      <patternFill patternType="solid">
        <fgColor rgb="FFEBF1DE"/>
        <bgColor indexed="64"/>
      </patternFill>
    </fill>
    <fill>
      <patternFill patternType="solid">
        <fgColor rgb="FFFFA07A"/>
        <bgColor rgb="FFFFA07A"/>
      </patternFill>
    </fill>
    <fill>
      <patternFill patternType="solid">
        <fgColor rgb="FFFFFF00"/>
        <bgColor indexed="64"/>
      </patternFill>
    </fill>
    <fill>
      <patternFill patternType="solid">
        <fgColor rgb="FFFFC000"/>
        <bgColor indexed="64"/>
      </patternFill>
    </fill>
    <fill>
      <patternFill patternType="solid">
        <fgColor theme="4" tint="0.39997558519241921"/>
        <bgColor indexed="64"/>
      </patternFill>
    </fill>
    <fill>
      <patternFill patternType="solid">
        <fgColor theme="9" tint="-0.249977111117893"/>
        <bgColor indexed="64"/>
      </patternFill>
    </fill>
  </fills>
  <borders count="50">
    <border>
      <left/>
      <right/>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top style="thin">
        <color auto="1"/>
      </top>
      <bottom style="medium">
        <color auto="1"/>
      </bottom>
      <diagonal/>
    </border>
    <border>
      <left/>
      <right/>
      <top style="medium">
        <color auto="1"/>
      </top>
      <bottom style="medium">
        <color auto="1"/>
      </bottom>
      <diagonal/>
    </border>
    <border>
      <left/>
      <right/>
      <top style="medium">
        <color auto="1"/>
      </top>
      <bottom/>
      <diagonal/>
    </border>
    <border>
      <left style="thin">
        <color auto="1"/>
      </left>
      <right style="thin">
        <color auto="1"/>
      </right>
      <top style="medium">
        <color auto="1"/>
      </top>
      <bottom/>
      <diagonal/>
    </border>
    <border>
      <left/>
      <right style="thin">
        <color auto="1"/>
      </right>
      <top style="medium">
        <color auto="1"/>
      </top>
      <bottom/>
      <diagonal/>
    </border>
    <border>
      <left/>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thin">
        <color indexed="64"/>
      </right>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auto="1"/>
      </left>
      <right style="medium">
        <color auto="1"/>
      </right>
      <top style="medium">
        <color auto="1"/>
      </top>
      <bottom style="medium">
        <color auto="1"/>
      </bottom>
      <diagonal/>
    </border>
    <border>
      <left/>
      <right/>
      <top/>
      <bottom style="medium">
        <color auto="1"/>
      </bottom>
      <diagonal/>
    </border>
    <border>
      <left/>
      <right/>
      <top/>
      <bottom style="thin">
        <color auto="1"/>
      </bottom>
      <diagonal/>
    </border>
    <border>
      <left/>
      <right/>
      <top style="thin">
        <color auto="1"/>
      </top>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style="thin">
        <color auto="1"/>
      </top>
      <bottom/>
      <diagonal/>
    </border>
    <border>
      <left style="thin">
        <color indexed="64"/>
      </left>
      <right/>
      <top/>
      <bottom/>
      <diagonal/>
    </border>
  </borders>
  <cellStyleXfs count="9">
    <xf numFmtId="0" fontId="0" fillId="0" borderId="0"/>
    <xf numFmtId="0" fontId="4" fillId="0" borderId="0"/>
    <xf numFmtId="0" fontId="7" fillId="2" borderId="0" applyNumberFormat="0" applyBorder="0" applyAlignment="0" applyProtection="0"/>
    <xf numFmtId="0" fontId="4" fillId="0" borderId="0"/>
    <xf numFmtId="0" fontId="10" fillId="0" borderId="0" applyNumberFormat="0" applyBorder="0" applyAlignment="0"/>
    <xf numFmtId="0" fontId="14" fillId="0" borderId="0"/>
    <xf numFmtId="0" fontId="14" fillId="0" borderId="0"/>
    <xf numFmtId="0" fontId="20" fillId="0" borderId="0"/>
    <xf numFmtId="0" fontId="21" fillId="0" borderId="0"/>
  </cellStyleXfs>
  <cellXfs count="145">
    <xf numFmtId="0" fontId="0" fillId="0" borderId="0" xfId="0"/>
    <xf numFmtId="0" fontId="2" fillId="0" borderId="0" xfId="0" applyNumberFormat="1" applyFont="1" applyFill="1" applyBorder="1" applyAlignment="1" applyProtection="1"/>
    <xf numFmtId="0" fontId="3" fillId="0" borderId="0" xfId="0" applyNumberFormat="1" applyFont="1" applyFill="1" applyBorder="1" applyAlignment="1" applyProtection="1"/>
    <xf numFmtId="0" fontId="0" fillId="0" borderId="0" xfId="0" applyFont="1"/>
    <xf numFmtId="0" fontId="2" fillId="3" borderId="0" xfId="0" applyNumberFormat="1" applyFont="1" applyFill="1" applyBorder="1" applyAlignment="1" applyProtection="1"/>
    <xf numFmtId="0" fontId="3" fillId="4" borderId="1" xfId="0" applyNumberFormat="1" applyFont="1" applyFill="1" applyBorder="1" applyAlignment="1" applyProtection="1">
      <alignment horizontal="left" vertical="center" wrapText="1"/>
    </xf>
    <xf numFmtId="0" fontId="3" fillId="4" borderId="2" xfId="0" applyNumberFormat="1" applyFont="1" applyFill="1" applyBorder="1" applyAlignment="1" applyProtection="1">
      <alignment horizontal="left" vertical="center" wrapText="1"/>
    </xf>
    <xf numFmtId="0" fontId="3" fillId="4" borderId="3" xfId="0" applyNumberFormat="1" applyFont="1" applyFill="1" applyBorder="1" applyAlignment="1" applyProtection="1">
      <alignment horizontal="left" vertical="center" wrapText="1"/>
    </xf>
    <xf numFmtId="0" fontId="3" fillId="4" borderId="1" xfId="0" applyNumberFormat="1" applyFont="1" applyFill="1" applyBorder="1" applyAlignment="1" applyProtection="1">
      <alignment horizontal="center" vertical="center" wrapText="1"/>
    </xf>
    <xf numFmtId="0" fontId="3" fillId="5" borderId="4" xfId="0" applyNumberFormat="1" applyFont="1" applyFill="1" applyBorder="1" applyAlignment="1" applyProtection="1">
      <alignment horizontal="left" vertical="center" wrapText="1"/>
    </xf>
    <xf numFmtId="0" fontId="3" fillId="5" borderId="4" xfId="0" applyNumberFormat="1" applyFont="1" applyFill="1" applyBorder="1" applyAlignment="1" applyProtection="1">
      <alignment horizontal="right" vertical="center" wrapText="1"/>
    </xf>
    <xf numFmtId="0" fontId="3" fillId="5" borderId="2" xfId="0" applyNumberFormat="1" applyFont="1" applyFill="1" applyBorder="1" applyAlignment="1" applyProtection="1">
      <alignment horizontal="right" vertical="center" wrapText="1"/>
    </xf>
    <xf numFmtId="0" fontId="3" fillId="5" borderId="3" xfId="0" applyNumberFormat="1" applyFont="1" applyFill="1" applyBorder="1" applyAlignment="1" applyProtection="1">
      <alignment vertical="center" wrapText="1"/>
    </xf>
    <xf numFmtId="0" fontId="3" fillId="5" borderId="4" xfId="0" applyNumberFormat="1" applyFont="1" applyFill="1" applyBorder="1" applyAlignment="1" applyProtection="1">
      <alignment horizontal="center" vertical="center" wrapText="1"/>
    </xf>
    <xf numFmtId="0" fontId="3" fillId="6" borderId="5" xfId="0" applyNumberFormat="1" applyFont="1" applyFill="1" applyBorder="1" applyAlignment="1" applyProtection="1">
      <alignment horizontal="left"/>
    </xf>
    <xf numFmtId="0" fontId="3" fillId="6" borderId="5" xfId="0" applyNumberFormat="1" applyFont="1" applyFill="1" applyBorder="1" applyAlignment="1" applyProtection="1">
      <alignment horizontal="right"/>
    </xf>
    <xf numFmtId="0" fontId="3" fillId="6" borderId="6" xfId="0" applyNumberFormat="1" applyFont="1" applyFill="1" applyBorder="1" applyAlignment="1" applyProtection="1">
      <alignment horizontal="right"/>
    </xf>
    <xf numFmtId="0" fontId="3" fillId="6" borderId="7" xfId="0" applyNumberFormat="1" applyFont="1" applyFill="1" applyBorder="1" applyAlignment="1" applyProtection="1">
      <alignment horizontal="right"/>
    </xf>
    <xf numFmtId="0" fontId="3" fillId="6" borderId="5" xfId="0" applyNumberFormat="1" applyFont="1" applyFill="1" applyBorder="1" applyAlignment="1" applyProtection="1">
      <alignment horizontal="center"/>
    </xf>
    <xf numFmtId="0" fontId="3" fillId="6" borderId="8" xfId="0" applyNumberFormat="1" applyFont="1" applyFill="1" applyBorder="1" applyAlignment="1" applyProtection="1">
      <alignment horizontal="right"/>
    </xf>
    <xf numFmtId="0" fontId="5" fillId="0" borderId="0" xfId="1" applyFont="1" applyFill="1"/>
    <xf numFmtId="0" fontId="3" fillId="0" borderId="0" xfId="1" applyFont="1" applyFill="1"/>
    <xf numFmtId="0" fontId="4" fillId="0" borderId="0" xfId="1" applyFont="1"/>
    <xf numFmtId="0" fontId="3" fillId="0" borderId="0" xfId="1" applyFont="1" applyFill="1" applyAlignment="1">
      <alignment vertical="top" wrapText="1"/>
    </xf>
    <xf numFmtId="0" fontId="6" fillId="7" borderId="0" xfId="1" applyFont="1" applyFill="1"/>
    <xf numFmtId="0" fontId="3" fillId="0" borderId="0" xfId="2" applyFont="1" applyFill="1"/>
    <xf numFmtId="164" fontId="4" fillId="8" borderId="0" xfId="1" applyNumberFormat="1" applyFill="1"/>
    <xf numFmtId="164" fontId="4" fillId="0" borderId="0" xfId="1" applyNumberFormat="1" applyFont="1"/>
    <xf numFmtId="164" fontId="5" fillId="9" borderId="9" xfId="1" applyNumberFormat="1" applyFont="1" applyFill="1" applyBorder="1"/>
    <xf numFmtId="164" fontId="3" fillId="10" borderId="10" xfId="1" applyNumberFormat="1" applyFont="1" applyFill="1" applyBorder="1" applyAlignment="1">
      <alignment horizontal="left" vertical="top" wrapText="1"/>
    </xf>
    <xf numFmtId="0" fontId="2" fillId="11" borderId="0" xfId="1" applyNumberFormat="1" applyFont="1" applyFill="1" applyBorder="1" applyAlignment="1" applyProtection="1"/>
    <xf numFmtId="164" fontId="0" fillId="8" borderId="0" xfId="3" applyNumberFormat="1" applyFont="1" applyFill="1"/>
    <xf numFmtId="164" fontId="8" fillId="0" borderId="0" xfId="3" applyNumberFormat="1" applyFont="1"/>
    <xf numFmtId="164" fontId="9" fillId="9" borderId="1" xfId="3" applyNumberFormat="1" applyFont="1" applyFill="1" applyBorder="1"/>
    <xf numFmtId="164" fontId="9" fillId="9" borderId="1" xfId="3" applyNumberFormat="1" applyFont="1" applyFill="1" applyBorder="1" applyAlignment="1">
      <alignment horizontal="left"/>
    </xf>
    <xf numFmtId="164" fontId="8" fillId="10" borderId="4" xfId="3" quotePrefix="1" applyNumberFormat="1" applyFont="1" applyFill="1" applyBorder="1" applyAlignment="1">
      <alignment horizontal="left" vertical="top" wrapText="1"/>
    </xf>
    <xf numFmtId="0" fontId="10" fillId="0" borderId="0" xfId="4" applyFill="1" applyProtection="1"/>
    <xf numFmtId="0" fontId="11" fillId="0" borderId="0" xfId="4" applyFont="1" applyFill="1" applyProtection="1"/>
    <xf numFmtId="0" fontId="12" fillId="0" borderId="0" xfId="4" applyFont="1" applyFill="1" applyProtection="1"/>
    <xf numFmtId="0" fontId="13" fillId="0" borderId="0" xfId="4" applyFont="1" applyFill="1" applyAlignment="1" applyProtection="1">
      <alignment horizontal="left"/>
    </xf>
    <xf numFmtId="0" fontId="10" fillId="0" borderId="0" xfId="4" applyFill="1" applyAlignment="1" applyProtection="1">
      <alignment horizontal="right"/>
    </xf>
    <xf numFmtId="0" fontId="10" fillId="12" borderId="0" xfId="4" applyFill="1" applyAlignment="1" applyProtection="1">
      <alignment horizontal="right"/>
    </xf>
    <xf numFmtId="0" fontId="0" fillId="0" borderId="11" xfId="0" applyBorder="1"/>
    <xf numFmtId="0" fontId="0" fillId="0" borderId="6" xfId="0" applyBorder="1"/>
    <xf numFmtId="0" fontId="0" fillId="0" borderId="12" xfId="0" applyBorder="1"/>
    <xf numFmtId="0" fontId="0" fillId="0" borderId="13" xfId="0" applyBorder="1"/>
    <xf numFmtId="0" fontId="0" fillId="0" borderId="0" xfId="0" applyBorder="1"/>
    <xf numFmtId="0" fontId="0" fillId="0" borderId="14" xfId="0" applyBorder="1"/>
    <xf numFmtId="0" fontId="0" fillId="0" borderId="15" xfId="0" applyBorder="1"/>
    <xf numFmtId="0" fontId="0" fillId="0" borderId="10" xfId="0" applyBorder="1"/>
    <xf numFmtId="0" fontId="0" fillId="0" borderId="16" xfId="0" applyBorder="1"/>
    <xf numFmtId="0" fontId="0" fillId="0" borderId="17" xfId="0" applyBorder="1"/>
    <xf numFmtId="0" fontId="0" fillId="0" borderId="9"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1" fillId="0" borderId="0" xfId="0" applyFont="1" applyBorder="1"/>
    <xf numFmtId="0" fontId="1" fillId="0" borderId="14" xfId="0" applyFont="1" applyBorder="1"/>
    <xf numFmtId="0" fontId="1" fillId="0" borderId="10" xfId="0" applyFont="1" applyBorder="1"/>
    <xf numFmtId="0" fontId="1" fillId="0" borderId="16" xfId="0" applyFont="1"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18" xfId="0" quotePrefix="1" applyBorder="1"/>
    <xf numFmtId="0" fontId="15" fillId="0" borderId="0" xfId="0" applyNumberFormat="1" applyFont="1" applyFill="1" applyBorder="1" applyAlignment="1" applyProtection="1"/>
    <xf numFmtId="0" fontId="18" fillId="13" borderId="0" xfId="0" applyNumberFormat="1" applyFont="1" applyFill="1" applyBorder="1" applyAlignment="1" applyProtection="1"/>
    <xf numFmtId="0" fontId="16" fillId="0" borderId="28" xfId="0" applyNumberFormat="1" applyFont="1" applyFill="1" applyBorder="1" applyAlignment="1" applyProtection="1"/>
    <xf numFmtId="0" fontId="17" fillId="0" borderId="0" xfId="0" applyNumberFormat="1" applyFont="1" applyFill="1" applyBorder="1" applyAlignment="1" applyProtection="1"/>
    <xf numFmtId="0" fontId="16" fillId="0" borderId="29" xfId="0" applyNumberFormat="1" applyFont="1" applyFill="1" applyBorder="1" applyAlignment="1" applyProtection="1">
      <alignment vertical="center"/>
    </xf>
    <xf numFmtId="0" fontId="16" fillId="0" borderId="29" xfId="0" applyNumberFormat="1" applyFont="1" applyFill="1" applyBorder="1" applyAlignment="1" applyProtection="1">
      <alignment vertical="center" wrapText="1"/>
    </xf>
    <xf numFmtId="0" fontId="16" fillId="0" borderId="29" xfId="0" applyNumberFormat="1" applyFont="1" applyFill="1" applyBorder="1" applyAlignment="1" applyProtection="1"/>
    <xf numFmtId="1" fontId="15" fillId="0" borderId="0" xfId="0" applyNumberFormat="1" applyFont="1" applyFill="1" applyBorder="1" applyAlignment="1" applyProtection="1"/>
    <xf numFmtId="0" fontId="15" fillId="0" borderId="30" xfId="0" applyNumberFormat="1" applyFont="1" applyFill="1" applyBorder="1" applyAlignment="1" applyProtection="1"/>
    <xf numFmtId="1" fontId="15" fillId="0" borderId="30" xfId="0" applyNumberFormat="1" applyFont="1" applyFill="1" applyBorder="1" applyAlignment="1" applyProtection="1">
      <alignment horizontal="right" vertical="center"/>
    </xf>
    <xf numFmtId="0" fontId="16" fillId="0" borderId="0" xfId="0" applyNumberFormat="1" applyFont="1" applyFill="1" applyBorder="1" applyAlignment="1" applyProtection="1"/>
    <xf numFmtId="1" fontId="16" fillId="0" borderId="0" xfId="0" applyNumberFormat="1" applyFont="1" applyFill="1" applyBorder="1" applyAlignment="1" applyProtection="1"/>
    <xf numFmtId="1" fontId="15" fillId="0" borderId="30" xfId="0" applyNumberFormat="1" applyFont="1" applyFill="1" applyBorder="1" applyAlignment="1" applyProtection="1"/>
    <xf numFmtId="0" fontId="16" fillId="0" borderId="31" xfId="0" applyNumberFormat="1" applyFont="1" applyFill="1" applyBorder="1" applyAlignment="1" applyProtection="1"/>
    <xf numFmtId="0" fontId="15" fillId="0" borderId="32" xfId="0" applyNumberFormat="1" applyFont="1" applyFill="1" applyBorder="1" applyAlignment="1" applyProtection="1"/>
    <xf numFmtId="0" fontId="16" fillId="0" borderId="33" xfId="0" applyNumberFormat="1" applyFont="1" applyFill="1" applyBorder="1" applyAlignment="1" applyProtection="1"/>
    <xf numFmtId="1" fontId="16" fillId="0" borderId="32" xfId="0" applyNumberFormat="1" applyFont="1" applyFill="1" applyBorder="1" applyAlignment="1" applyProtection="1"/>
    <xf numFmtId="0" fontId="19" fillId="0" borderId="36" xfId="0" applyNumberFormat="1" applyFont="1" applyFill="1" applyBorder="1" applyAlignment="1" applyProtection="1"/>
    <xf numFmtId="0" fontId="15" fillId="0" borderId="37" xfId="0" applyNumberFormat="1" applyFont="1" applyFill="1" applyBorder="1" applyAlignment="1" applyProtection="1"/>
    <xf numFmtId="0" fontId="15" fillId="0" borderId="38" xfId="0" applyNumberFormat="1" applyFont="1" applyFill="1" applyBorder="1" applyAlignment="1" applyProtection="1"/>
    <xf numFmtId="0" fontId="19" fillId="0" borderId="42" xfId="0" applyNumberFormat="1" applyFont="1" applyFill="1" applyBorder="1" applyAlignment="1" applyProtection="1"/>
    <xf numFmtId="0" fontId="15" fillId="0" borderId="31" xfId="0" applyNumberFormat="1" applyFont="1" applyFill="1" applyBorder="1" applyAlignment="1" applyProtection="1"/>
    <xf numFmtId="0" fontId="15" fillId="0" borderId="43" xfId="0" applyNumberFormat="1" applyFont="1" applyFill="1" applyBorder="1" applyAlignment="1" applyProtection="1"/>
    <xf numFmtId="0" fontId="15" fillId="0" borderId="44" xfId="0" applyNumberFormat="1" applyFont="1" applyFill="1" applyBorder="1" applyAlignment="1" applyProtection="1">
      <alignment horizontal="center" wrapText="1"/>
    </xf>
    <xf numFmtId="0" fontId="15" fillId="0" borderId="0" xfId="0" applyNumberFormat="1" applyFont="1" applyFill="1" applyBorder="1" applyAlignment="1" applyProtection="1">
      <alignment horizontal="center" wrapText="1"/>
    </xf>
    <xf numFmtId="0" fontId="15" fillId="0" borderId="45" xfId="0" applyNumberFormat="1" applyFont="1" applyFill="1" applyBorder="1" applyAlignment="1" applyProtection="1">
      <alignment horizontal="center" wrapText="1"/>
    </xf>
    <xf numFmtId="0" fontId="15" fillId="14" borderId="0" xfId="0" applyNumberFormat="1" applyFont="1" applyFill="1" applyBorder="1" applyAlignment="1" applyProtection="1"/>
    <xf numFmtId="0" fontId="15" fillId="15" borderId="0" xfId="0" applyNumberFormat="1" applyFont="1" applyFill="1" applyBorder="1" applyAlignment="1" applyProtection="1"/>
    <xf numFmtId="0" fontId="15" fillId="16" borderId="0" xfId="0" applyNumberFormat="1" applyFont="1" applyFill="1" applyBorder="1" applyAlignment="1" applyProtection="1"/>
    <xf numFmtId="0" fontId="15" fillId="15" borderId="30" xfId="0" applyNumberFormat="1" applyFont="1" applyFill="1" applyBorder="1" applyAlignment="1" applyProtection="1"/>
    <xf numFmtId="0" fontId="0" fillId="0" borderId="49" xfId="0" applyBorder="1"/>
    <xf numFmtId="0" fontId="0" fillId="0" borderId="30" xfId="0" applyBorder="1"/>
    <xf numFmtId="0" fontId="0" fillId="0" borderId="46" xfId="0" applyBorder="1"/>
    <xf numFmtId="164" fontId="14" fillId="0" borderId="0" xfId="0" applyNumberFormat="1" applyFont="1"/>
    <xf numFmtId="164" fontId="14" fillId="9" borderId="0" xfId="5" applyNumberFormat="1" applyFont="1" applyFill="1" applyBorder="1" applyAlignment="1">
      <alignment wrapText="1"/>
    </xf>
    <xf numFmtId="0" fontId="0" fillId="0" borderId="0" xfId="8" applyFont="1"/>
    <xf numFmtId="0" fontId="0" fillId="0" borderId="29" xfId="0" applyBorder="1"/>
    <xf numFmtId="0" fontId="0" fillId="0" borderId="0" xfId="0" applyFill="1" applyBorder="1"/>
    <xf numFmtId="0" fontId="22" fillId="0" borderId="0" xfId="0" applyFont="1"/>
    <xf numFmtId="0" fontId="0" fillId="0" borderId="48" xfId="0" applyBorder="1"/>
    <xf numFmtId="0" fontId="0" fillId="0" borderId="31" xfId="0" applyBorder="1"/>
    <xf numFmtId="0" fontId="0" fillId="0" borderId="46" xfId="8" applyFont="1" applyBorder="1"/>
    <xf numFmtId="0" fontId="0" fillId="0" borderId="30" xfId="8" applyFont="1" applyBorder="1"/>
    <xf numFmtId="0" fontId="0" fillId="0" borderId="47" xfId="0" applyBorder="1"/>
    <xf numFmtId="0" fontId="0" fillId="0" borderId="49" xfId="8" applyFont="1" applyBorder="1"/>
    <xf numFmtId="0" fontId="0" fillId="0" borderId="45" xfId="0" applyBorder="1"/>
    <xf numFmtId="1" fontId="0" fillId="0" borderId="49" xfId="8" applyNumberFormat="1" applyFont="1" applyBorder="1"/>
    <xf numFmtId="0" fontId="0" fillId="0" borderId="49" xfId="8" applyFont="1" applyBorder="1" applyAlignment="1">
      <alignment horizontal="center"/>
    </xf>
    <xf numFmtId="0" fontId="0" fillId="0" borderId="0" xfId="8" applyFont="1" applyBorder="1" applyAlignment="1">
      <alignment horizontal="center"/>
    </xf>
    <xf numFmtId="0" fontId="0" fillId="0" borderId="45" xfId="8" applyFont="1" applyBorder="1" applyAlignment="1">
      <alignment horizontal="center"/>
    </xf>
    <xf numFmtId="0" fontId="3" fillId="4" borderId="43" xfId="0" applyNumberFormat="1" applyFont="1" applyFill="1" applyBorder="1" applyAlignment="1" applyProtection="1">
      <alignment horizontal="left" vertical="center" wrapText="1"/>
    </xf>
    <xf numFmtId="0" fontId="3" fillId="5" borderId="43" xfId="0" applyNumberFormat="1" applyFont="1" applyFill="1" applyBorder="1" applyAlignment="1" applyProtection="1">
      <alignment horizontal="right" vertical="center" wrapText="1"/>
    </xf>
    <xf numFmtId="0" fontId="3" fillId="6" borderId="37" xfId="0" applyNumberFormat="1" applyFont="1" applyFill="1" applyBorder="1" applyAlignment="1" applyProtection="1">
      <alignment horizontal="right"/>
    </xf>
    <xf numFmtId="0" fontId="3" fillId="4" borderId="0" xfId="0" applyNumberFormat="1" applyFont="1" applyFill="1" applyBorder="1" applyAlignment="1" applyProtection="1">
      <alignment horizontal="left" vertical="center" wrapText="1"/>
    </xf>
    <xf numFmtId="0" fontId="0" fillId="0" borderId="0" xfId="0" quotePrefix="1"/>
    <xf numFmtId="0" fontId="3" fillId="4" borderId="31" xfId="0" applyNumberFormat="1" applyFont="1" applyFill="1" applyBorder="1" applyAlignment="1" applyProtection="1">
      <alignment horizontal="left" vertical="center" wrapText="1"/>
    </xf>
    <xf numFmtId="0" fontId="3" fillId="5" borderId="31" xfId="0" applyNumberFormat="1" applyFont="1" applyFill="1" applyBorder="1" applyAlignment="1" applyProtection="1">
      <alignment vertical="center" wrapText="1"/>
    </xf>
    <xf numFmtId="0" fontId="0" fillId="0" borderId="48" xfId="8" applyFont="1" applyBorder="1" applyAlignment="1">
      <alignment horizontal="center"/>
    </xf>
    <xf numFmtId="0" fontId="0" fillId="0" borderId="31" xfId="8" applyFont="1" applyBorder="1" applyAlignment="1">
      <alignment horizontal="center"/>
    </xf>
    <xf numFmtId="0" fontId="0" fillId="0" borderId="43" xfId="8" applyFont="1" applyBorder="1" applyAlignment="1">
      <alignment horizontal="center"/>
    </xf>
    <xf numFmtId="0" fontId="16" fillId="13" borderId="33" xfId="0" applyNumberFormat="1" applyFont="1" applyFill="1" applyBorder="1" applyAlignment="1" applyProtection="1">
      <alignment horizontal="center" wrapText="1"/>
    </xf>
    <xf numFmtId="0" fontId="16" fillId="13" borderId="32" xfId="0" applyNumberFormat="1" applyFont="1" applyFill="1" applyBorder="1" applyAlignment="1" applyProtection="1">
      <alignment horizontal="center" wrapText="1"/>
    </xf>
    <xf numFmtId="0" fontId="16" fillId="13" borderId="35" xfId="0" applyNumberFormat="1" applyFont="1" applyFill="1" applyBorder="1" applyAlignment="1" applyProtection="1">
      <alignment horizontal="center" wrapText="1"/>
    </xf>
    <xf numFmtId="0" fontId="15" fillId="0" borderId="34" xfId="0" applyNumberFormat="1" applyFont="1" applyFill="1" applyBorder="1" applyAlignment="1" applyProtection="1">
      <alignment horizontal="center" wrapText="1"/>
    </xf>
    <xf numFmtId="0" fontId="15" fillId="0" borderId="0" xfId="0" applyNumberFormat="1" applyFont="1" applyFill="1" applyBorder="1" applyAlignment="1" applyProtection="1">
      <alignment horizontal="center" wrapText="1"/>
    </xf>
    <xf numFmtId="0" fontId="15" fillId="0" borderId="39" xfId="0" applyNumberFormat="1" applyFont="1" applyFill="1" applyBorder="1" applyAlignment="1" applyProtection="1">
      <alignment horizontal="center" wrapText="1"/>
    </xf>
    <xf numFmtId="0" fontId="15" fillId="0" borderId="36" xfId="0" applyNumberFormat="1" applyFont="1" applyFill="1" applyBorder="1" applyAlignment="1" applyProtection="1">
      <alignment horizontal="center" wrapText="1"/>
    </xf>
    <xf numFmtId="0" fontId="15" fillId="0" borderId="37" xfId="0" applyNumberFormat="1" applyFont="1" applyFill="1" applyBorder="1" applyAlignment="1" applyProtection="1">
      <alignment horizontal="center" wrapText="1"/>
    </xf>
    <xf numFmtId="0" fontId="15" fillId="0" borderId="38" xfId="0" applyNumberFormat="1" applyFont="1" applyFill="1" applyBorder="1" applyAlignment="1" applyProtection="1">
      <alignment horizontal="center" wrapText="1"/>
    </xf>
    <xf numFmtId="0" fontId="15" fillId="0" borderId="40" xfId="0" applyNumberFormat="1" applyFont="1" applyFill="1" applyBorder="1" applyAlignment="1" applyProtection="1">
      <alignment horizontal="center" wrapText="1"/>
    </xf>
    <xf numFmtId="0" fontId="15" fillId="0" borderId="29" xfId="0" applyNumberFormat="1" applyFont="1" applyFill="1" applyBorder="1" applyAlignment="1" applyProtection="1">
      <alignment horizontal="center" wrapText="1"/>
    </xf>
    <xf numFmtId="0" fontId="15" fillId="0" borderId="41" xfId="0" applyNumberFormat="1" applyFont="1" applyFill="1" applyBorder="1" applyAlignment="1" applyProtection="1">
      <alignment horizontal="center" wrapText="1"/>
    </xf>
    <xf numFmtId="0" fontId="15" fillId="0" borderId="44" xfId="0" applyNumberFormat="1" applyFont="1" applyFill="1" applyBorder="1" applyAlignment="1" applyProtection="1">
      <alignment horizontal="center" wrapText="1"/>
    </xf>
    <xf numFmtId="0" fontId="15" fillId="0" borderId="45" xfId="0" applyNumberFormat="1" applyFont="1" applyFill="1" applyBorder="1" applyAlignment="1" applyProtection="1">
      <alignment horizontal="center" wrapText="1"/>
    </xf>
    <xf numFmtId="0" fontId="15" fillId="0" borderId="46" xfId="0" applyNumberFormat="1" applyFont="1" applyFill="1" applyBorder="1" applyAlignment="1" applyProtection="1">
      <alignment horizontal="center" wrapText="1"/>
    </xf>
    <xf numFmtId="0" fontId="15" fillId="0" borderId="30" xfId="0" applyNumberFormat="1" applyFont="1" applyFill="1" applyBorder="1" applyAlignment="1" applyProtection="1">
      <alignment horizontal="center" wrapText="1"/>
    </xf>
    <xf numFmtId="0" fontId="15" fillId="0" borderId="47" xfId="0" applyNumberFormat="1" applyFont="1" applyFill="1" applyBorder="1" applyAlignment="1" applyProtection="1">
      <alignment horizontal="center" wrapText="1"/>
    </xf>
  </cellXfs>
  <cellStyles count="9">
    <cellStyle name="Bad 2" xfId="2" xr:uid="{00000000-0005-0000-0000-000000000000}"/>
    <cellStyle name="Normal" xfId="0" builtinId="0"/>
    <cellStyle name="Normal 2" xfId="1" xr:uid="{00000000-0005-0000-0000-000002000000}"/>
    <cellStyle name="Normal 3" xfId="4" xr:uid="{00000000-0005-0000-0000-000003000000}"/>
    <cellStyle name="Normal 3 10 2 2 2" xfId="6" xr:uid="{00000000-0005-0000-0000-000004000000}"/>
    <cellStyle name="Normal 4" xfId="7" xr:uid="{00000000-0005-0000-0000-000005000000}"/>
    <cellStyle name="Normal 42" xfId="5" xr:uid="{00000000-0005-0000-0000-000006000000}"/>
    <cellStyle name="Normal 5" xfId="3" xr:uid="{00000000-0005-0000-0000-000007000000}"/>
    <cellStyle name="Normal 7 2 2" xfId="8" xr:uid="{11FB2AB5-5CCC-4E59-B927-53CE2712ABC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VEDA/VEDA_Models/~g2v_TIMES-Scand/TIMES-Nordic/2014-09-29%20RAMSES%20interface.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C:/RAMSES/Simuleringer/2012/2012-08-27/Rettelser_foretaget_i_DATA69_20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Lame12/f$/Documents%20and%20Settings/labriet/Local%20Settings/Temp/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sers/stpet/AppData/Local/Microsoft/Windows/Temporary%20Internet%20Files/Content.Outlook/DT1IHSF5/SubRES_TMPL/ad_beregningsmodel_version_2_1_maj_2013_(4)(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O:/03%20Team%20Modeller%20og%20analyser/Br&#230;ndselspriser/Br&#230;ndselspriser%202012/Regneark/Br&#230;ndselspriser%202012%20-%2020120628.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pot/Office/temphold/TMPL_R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C:/VEDA/VEDA_Models/~g2v_TIMES-Scand/TIMES-Nordic/VT_DK_HOU_v1p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C:/Users/olex/(%5e_%5e)/ResLab/Modelling/TIMES/TIMES-DK/SubRES_TMPL/SubRes_ELC_Plants202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Mikkel/TIMES-DK/SubRES_TMPL/SubRes_ELC_Plants2025.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C:/Users/stpet/AppData/Local/Microsoft/Windows/Temporary%20Internet%20Files/Content.Outlook/DT1IHSF5/Supply-Use_OilProdu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RES"/>
      <sheetName val="Legend"/>
      <sheetName val="Commodities"/>
      <sheetName val="Processes"/>
      <sheetName val="Boilers"/>
      <sheetName val="Buildings"/>
      <sheetName val="Dem"/>
      <sheetName val="RES_Fuel"/>
      <sheetName val="Emis"/>
      <sheetName val="Heat demand in new buildings"/>
      <sheetName val="Buildings_stock_eff"/>
      <sheetName val="Capacity per build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I51"/>
  <sheetViews>
    <sheetView tabSelected="1" topLeftCell="A25" workbookViewId="0">
      <selection activeCell="D55" sqref="D55"/>
    </sheetView>
  </sheetViews>
  <sheetFormatPr defaultColWidth="8.88671875" defaultRowHeight="14.4" x14ac:dyDescent="0.3"/>
  <cols>
    <col min="2" max="3" width="12" customWidth="1"/>
    <col min="4" max="4" width="32.44140625" bestFit="1" customWidth="1"/>
    <col min="5" max="9" width="12" customWidth="1"/>
  </cols>
  <sheetData>
    <row r="3" spans="2:9" x14ac:dyDescent="0.3">
      <c r="B3" s="31" t="s">
        <v>30</v>
      </c>
      <c r="C3" s="32"/>
      <c r="D3" s="32"/>
      <c r="E3" s="32"/>
      <c r="F3" s="32"/>
      <c r="G3" s="32"/>
      <c r="H3" s="32"/>
      <c r="I3" s="32"/>
    </row>
    <row r="4" spans="2:9" x14ac:dyDescent="0.3">
      <c r="B4" s="33" t="s">
        <v>31</v>
      </c>
      <c r="C4" s="33" t="s">
        <v>32</v>
      </c>
      <c r="D4" s="33" t="s">
        <v>33</v>
      </c>
      <c r="E4" s="34" t="s">
        <v>34</v>
      </c>
      <c r="F4" s="34" t="s">
        <v>35</v>
      </c>
      <c r="G4" s="34" t="s">
        <v>36</v>
      </c>
      <c r="H4" s="34" t="s">
        <v>37</v>
      </c>
      <c r="I4" s="34" t="s">
        <v>38</v>
      </c>
    </row>
    <row r="5" spans="2:9" ht="50.25" customHeight="1" thickBot="1" x14ac:dyDescent="0.35">
      <c r="B5" s="35" t="s">
        <v>39</v>
      </c>
      <c r="C5" s="35" t="s">
        <v>40</v>
      </c>
      <c r="D5" s="35" t="s">
        <v>41</v>
      </c>
      <c r="E5" s="35" t="s">
        <v>34</v>
      </c>
      <c r="F5" s="35" t="s">
        <v>42</v>
      </c>
      <c r="G5" s="35" t="s">
        <v>43</v>
      </c>
      <c r="H5" s="35" t="s">
        <v>44</v>
      </c>
      <c r="I5" s="35" t="s">
        <v>45</v>
      </c>
    </row>
    <row r="6" spans="2:9" x14ac:dyDescent="0.3">
      <c r="B6" t="s">
        <v>219</v>
      </c>
      <c r="C6" t="s">
        <v>163</v>
      </c>
      <c r="D6" t="s">
        <v>168</v>
      </c>
      <c r="E6" t="s">
        <v>88</v>
      </c>
    </row>
    <row r="7" spans="2:9" x14ac:dyDescent="0.3">
      <c r="C7" t="s">
        <v>164</v>
      </c>
      <c r="D7" t="s">
        <v>166</v>
      </c>
      <c r="E7" t="s">
        <v>88</v>
      </c>
    </row>
    <row r="8" spans="2:9" x14ac:dyDescent="0.3">
      <c r="C8" t="s">
        <v>165</v>
      </c>
      <c r="D8" t="s">
        <v>167</v>
      </c>
      <c r="E8" t="s">
        <v>88</v>
      </c>
    </row>
    <row r="9" spans="2:9" x14ac:dyDescent="0.3">
      <c r="C9" t="s">
        <v>147</v>
      </c>
      <c r="D9" t="s">
        <v>169</v>
      </c>
      <c r="E9" t="s">
        <v>46</v>
      </c>
    </row>
    <row r="10" spans="2:9" x14ac:dyDescent="0.3">
      <c r="B10" s="101" t="s">
        <v>138</v>
      </c>
      <c r="C10" t="s">
        <v>139</v>
      </c>
      <c r="D10" t="s">
        <v>170</v>
      </c>
      <c r="E10" t="s">
        <v>88</v>
      </c>
    </row>
    <row r="11" spans="2:9" x14ac:dyDescent="0.3">
      <c r="B11" s="101"/>
      <c r="C11" t="s">
        <v>225</v>
      </c>
      <c r="D11" t="s">
        <v>226</v>
      </c>
      <c r="E11" t="s">
        <v>88</v>
      </c>
    </row>
    <row r="12" spans="2:9" x14ac:dyDescent="0.3">
      <c r="B12" s="101"/>
      <c r="C12" t="s">
        <v>236</v>
      </c>
      <c r="D12" t="s">
        <v>237</v>
      </c>
      <c r="E12" t="s">
        <v>88</v>
      </c>
    </row>
    <row r="13" spans="2:9" x14ac:dyDescent="0.3">
      <c r="C13" t="s">
        <v>134</v>
      </c>
      <c r="D13" t="s">
        <v>172</v>
      </c>
      <c r="E13" t="s">
        <v>88</v>
      </c>
    </row>
    <row r="14" spans="2:9" x14ac:dyDescent="0.3">
      <c r="C14" t="s">
        <v>135</v>
      </c>
      <c r="D14" t="s">
        <v>87</v>
      </c>
      <c r="E14" t="s">
        <v>88</v>
      </c>
    </row>
    <row r="15" spans="2:9" x14ac:dyDescent="0.3">
      <c r="C15" t="s">
        <v>133</v>
      </c>
      <c r="D15" t="s">
        <v>171</v>
      </c>
      <c r="E15" t="s">
        <v>88</v>
      </c>
    </row>
    <row r="16" spans="2:9" x14ac:dyDescent="0.3">
      <c r="C16" t="s">
        <v>136</v>
      </c>
      <c r="D16" t="s">
        <v>179</v>
      </c>
      <c r="E16" t="s">
        <v>88</v>
      </c>
    </row>
    <row r="17" spans="2:5" x14ac:dyDescent="0.3">
      <c r="C17" t="s">
        <v>137</v>
      </c>
      <c r="D17" t="s">
        <v>180</v>
      </c>
      <c r="E17" t="s">
        <v>88</v>
      </c>
    </row>
    <row r="18" spans="2:5" x14ac:dyDescent="0.3">
      <c r="C18" t="s">
        <v>140</v>
      </c>
      <c r="D18" t="s">
        <v>181</v>
      </c>
      <c r="E18" t="s">
        <v>88</v>
      </c>
    </row>
    <row r="19" spans="2:5" x14ac:dyDescent="0.3">
      <c r="B19" t="s">
        <v>219</v>
      </c>
      <c r="C19" t="str">
        <f t="shared" ref="C19:C24" si="0">"M"&amp;C13</f>
        <v>MAGRCH4</v>
      </c>
      <c r="D19" t="str">
        <f>"Mining "&amp;D13</f>
        <v>Mining Agriculture CH4 emissions</v>
      </c>
      <c r="E19" t="str">
        <f>E13</f>
        <v>kt CO2 eq.</v>
      </c>
    </row>
    <row r="20" spans="2:5" x14ac:dyDescent="0.3">
      <c r="C20" t="str">
        <f t="shared" si="0"/>
        <v>MAGRN2O</v>
      </c>
      <c r="D20" t="str">
        <f t="shared" ref="D20:D24" si="1">"Mining "&amp;D14</f>
        <v>Mining Agriculture N2O emissions</v>
      </c>
      <c r="E20" t="str">
        <f t="shared" ref="E20:E25" si="2">E14</f>
        <v>kt CO2 eq.</v>
      </c>
    </row>
    <row r="21" spans="2:5" x14ac:dyDescent="0.3">
      <c r="C21" t="str">
        <f t="shared" si="0"/>
        <v>MAGRCO2</v>
      </c>
      <c r="D21" t="str">
        <f t="shared" si="1"/>
        <v>Mining Agriculture CO2 emissions</v>
      </c>
      <c r="E21" t="str">
        <f t="shared" si="2"/>
        <v>kt CO2 eq.</v>
      </c>
    </row>
    <row r="22" spans="2:5" x14ac:dyDescent="0.3">
      <c r="C22" t="str">
        <f t="shared" si="0"/>
        <v>MWSTCH4</v>
      </c>
      <c r="D22" t="str">
        <f t="shared" si="1"/>
        <v>Mining Waste CH4 Emissions</v>
      </c>
      <c r="E22" t="str">
        <f t="shared" si="2"/>
        <v>kt CO2 eq.</v>
      </c>
    </row>
    <row r="23" spans="2:5" x14ac:dyDescent="0.3">
      <c r="C23" t="str">
        <f t="shared" si="0"/>
        <v>MWSTN2O</v>
      </c>
      <c r="D23" t="str">
        <f t="shared" si="1"/>
        <v>Mining Waste N2O Emissions</v>
      </c>
      <c r="E23" t="str">
        <f t="shared" si="2"/>
        <v>kt CO2 eq.</v>
      </c>
    </row>
    <row r="24" spans="2:5" x14ac:dyDescent="0.3">
      <c r="C24" t="str">
        <f t="shared" si="0"/>
        <v>MWSTCO2</v>
      </c>
      <c r="D24" t="str">
        <f t="shared" si="1"/>
        <v>Mining Waste CO2 Emissions</v>
      </c>
      <c r="E24" t="str">
        <f t="shared" si="2"/>
        <v>kt CO2 eq.</v>
      </c>
    </row>
    <row r="25" spans="2:5" x14ac:dyDescent="0.3">
      <c r="C25" t="s">
        <v>238</v>
      </c>
      <c r="D25" t="s">
        <v>239</v>
      </c>
      <c r="E25" t="str">
        <f t="shared" si="2"/>
        <v>kt CO2 eq.</v>
      </c>
    </row>
    <row r="26" spans="2:5" x14ac:dyDescent="0.3">
      <c r="B26" t="s">
        <v>138</v>
      </c>
      <c r="C26" t="s">
        <v>228</v>
      </c>
      <c r="D26" t="s">
        <v>231</v>
      </c>
      <c r="E26" t="str">
        <f>E19</f>
        <v>kt CO2 eq.</v>
      </c>
    </row>
    <row r="27" spans="2:5" x14ac:dyDescent="0.3">
      <c r="C27" t="s">
        <v>229</v>
      </c>
      <c r="D27" t="s">
        <v>232</v>
      </c>
      <c r="E27" t="str">
        <f>E20</f>
        <v>kt CO2 eq.</v>
      </c>
    </row>
    <row r="28" spans="2:5" x14ac:dyDescent="0.3">
      <c r="C28" t="s">
        <v>230</v>
      </c>
      <c r="D28" t="s">
        <v>233</v>
      </c>
      <c r="E28" t="str">
        <f>E21</f>
        <v>kt CO2 eq.</v>
      </c>
    </row>
    <row r="29" spans="2:5" x14ac:dyDescent="0.3">
      <c r="B29" t="s">
        <v>132</v>
      </c>
      <c r="C29" t="str">
        <f>Techs!F8</f>
        <v>SUPFORREFDMD</v>
      </c>
      <c r="D29" t="s">
        <v>256</v>
      </c>
      <c r="E29" t="str">
        <f>E22</f>
        <v>kt CO2 eq.</v>
      </c>
    </row>
    <row r="30" spans="2:5" x14ac:dyDescent="0.3">
      <c r="C30" t="str">
        <f>Techs!F9</f>
        <v>SUPFORCONDMD</v>
      </c>
      <c r="D30" t="s">
        <v>256</v>
      </c>
      <c r="E30" t="str">
        <f t="shared" ref="E30:E51" si="3">E23</f>
        <v>kt CO2 eq.</v>
      </c>
    </row>
    <row r="31" spans="2:5" x14ac:dyDescent="0.3">
      <c r="C31" t="str">
        <f>Techs!F10</f>
        <v>SUPFORBRODMD</v>
      </c>
      <c r="D31" t="s">
        <v>256</v>
      </c>
      <c r="E31" t="str">
        <f t="shared" si="3"/>
        <v>kt CO2 eq.</v>
      </c>
    </row>
    <row r="32" spans="2:5" x14ac:dyDescent="0.3">
      <c r="C32" t="str">
        <f>Techs!F11</f>
        <v>SUPFOREMISDMD</v>
      </c>
      <c r="D32" t="s">
        <v>256</v>
      </c>
      <c r="E32" t="str">
        <f t="shared" si="3"/>
        <v>kt CO2 eq.</v>
      </c>
    </row>
    <row r="33" spans="3:5" x14ac:dyDescent="0.3">
      <c r="C33" t="str">
        <f>Techs!F12</f>
        <v>AGRFERCH4DMD</v>
      </c>
      <c r="D33" t="s">
        <v>256</v>
      </c>
      <c r="E33" t="str">
        <f t="shared" si="3"/>
        <v>kt CO2 eq.</v>
      </c>
    </row>
    <row r="34" spans="3:5" x14ac:dyDescent="0.3">
      <c r="C34" t="str">
        <f>Techs!F13</f>
        <v>AGRMNRCH4DMD</v>
      </c>
      <c r="D34" t="s">
        <v>256</v>
      </c>
      <c r="E34" t="str">
        <f t="shared" si="3"/>
        <v>kt CO2 eq.</v>
      </c>
    </row>
    <row r="35" spans="3:5" x14ac:dyDescent="0.3">
      <c r="C35" t="str">
        <f>Techs!F14</f>
        <v>AGRMNRN2ODMD</v>
      </c>
      <c r="D35" t="s">
        <v>256</v>
      </c>
      <c r="E35" t="str">
        <f t="shared" si="3"/>
        <v>kt CO2 eq.</v>
      </c>
    </row>
    <row r="36" spans="3:5" x14ac:dyDescent="0.3">
      <c r="C36" t="str">
        <f>Techs!F15</f>
        <v>AGRFEZCH4DMD</v>
      </c>
      <c r="D36" t="s">
        <v>256</v>
      </c>
      <c r="E36" t="str">
        <f t="shared" si="3"/>
        <v>kt CO2 eq.</v>
      </c>
    </row>
    <row r="37" spans="3:5" x14ac:dyDescent="0.3">
      <c r="C37" t="str">
        <f>Techs!F16</f>
        <v>AGRFEZN2ODMD</v>
      </c>
      <c r="D37" t="s">
        <v>256</v>
      </c>
      <c r="E37" t="str">
        <f t="shared" si="3"/>
        <v>kt CO2 eq.</v>
      </c>
    </row>
    <row r="38" spans="3:5" x14ac:dyDescent="0.3">
      <c r="C38" t="str">
        <f>Techs!F17</f>
        <v>AGRFEZCO2DMD</v>
      </c>
      <c r="D38" t="s">
        <v>256</v>
      </c>
      <c r="E38" t="str">
        <f t="shared" si="3"/>
        <v>kt CO2 eq.</v>
      </c>
    </row>
    <row r="39" spans="3:5" x14ac:dyDescent="0.3">
      <c r="C39" t="str">
        <f>Techs!F18</f>
        <v>AGROTHCO2DMD</v>
      </c>
      <c r="D39" t="s">
        <v>256</v>
      </c>
      <c r="E39" t="str">
        <f t="shared" si="3"/>
        <v>kt CO2 eq.</v>
      </c>
    </row>
    <row r="40" spans="3:5" x14ac:dyDescent="0.3">
      <c r="C40" t="str">
        <f>Techs!F19</f>
        <v>SUPWSTCH4DMD</v>
      </c>
      <c r="D40" t="s">
        <v>256</v>
      </c>
      <c r="E40" t="str">
        <f t="shared" si="3"/>
        <v>kt CO2 eq.</v>
      </c>
    </row>
    <row r="41" spans="3:5" x14ac:dyDescent="0.3">
      <c r="C41" t="str">
        <f>Techs!F20</f>
        <v>SUPWSTN2ODMD</v>
      </c>
      <c r="D41" t="s">
        <v>256</v>
      </c>
      <c r="E41" t="str">
        <f t="shared" si="3"/>
        <v>kt CO2 eq.</v>
      </c>
    </row>
    <row r="42" spans="3:5" x14ac:dyDescent="0.3">
      <c r="C42" t="str">
        <f>Techs!F21</f>
        <v>SUPWSTCO2DMD</v>
      </c>
      <c r="D42" t="s">
        <v>256</v>
      </c>
      <c r="E42" t="str">
        <f t="shared" si="3"/>
        <v>kt CO2 eq.</v>
      </c>
    </row>
    <row r="43" spans="3:5" x14ac:dyDescent="0.3">
      <c r="C43" t="str">
        <f>Techs!F22</f>
        <v>SUPAGRCRS1DMD</v>
      </c>
      <c r="D43" t="s">
        <v>256</v>
      </c>
      <c r="E43" t="str">
        <f t="shared" si="3"/>
        <v>kt CO2 eq.</v>
      </c>
    </row>
    <row r="44" spans="3:5" x14ac:dyDescent="0.3">
      <c r="C44" t="str">
        <f>Techs!F24</f>
        <v>SUPAGRCRS2DMD</v>
      </c>
      <c r="D44" t="s">
        <v>256</v>
      </c>
      <c r="E44" t="str">
        <f t="shared" si="3"/>
        <v>kt CO2 eq.</v>
      </c>
    </row>
    <row r="45" spans="3:5" x14ac:dyDescent="0.3">
      <c r="C45" t="str">
        <f>Techs!F26</f>
        <v>SUPAGRCRS3DMD</v>
      </c>
      <c r="D45" t="s">
        <v>256</v>
      </c>
      <c r="E45" t="str">
        <f t="shared" si="3"/>
        <v>kt CO2 eq.</v>
      </c>
    </row>
    <row r="46" spans="3:5" x14ac:dyDescent="0.3">
      <c r="C46" t="str">
        <f>Techs!F29</f>
        <v>SUPAGRCRS4DMD</v>
      </c>
      <c r="D46" t="s">
        <v>256</v>
      </c>
      <c r="E46" t="str">
        <f t="shared" si="3"/>
        <v>kt CO2 eq.</v>
      </c>
    </row>
    <row r="47" spans="3:5" x14ac:dyDescent="0.3">
      <c r="C47" t="str">
        <f>Techs!F32</f>
        <v>SUPAGRCRS5DMD</v>
      </c>
      <c r="D47" t="s">
        <v>256</v>
      </c>
      <c r="E47" t="str">
        <f t="shared" si="3"/>
        <v>kt CO2 eq.</v>
      </c>
    </row>
    <row r="48" spans="3:5" x14ac:dyDescent="0.3">
      <c r="C48" t="str">
        <f>Techs!F33</f>
        <v>SUPAGRCRS6DMD</v>
      </c>
      <c r="D48" t="s">
        <v>256</v>
      </c>
      <c r="E48" t="str">
        <f t="shared" si="3"/>
        <v>kt CO2 eq.</v>
      </c>
    </row>
    <row r="49" spans="3:5" x14ac:dyDescent="0.3">
      <c r="C49" t="str">
        <f>Techs!F34</f>
        <v>T-INDGHGGDMD</v>
      </c>
      <c r="D49" t="s">
        <v>256</v>
      </c>
      <c r="E49" t="str">
        <f t="shared" si="3"/>
        <v>kt CO2 eq.</v>
      </c>
    </row>
    <row r="50" spans="3:5" x14ac:dyDescent="0.3">
      <c r="C50" t="str">
        <f>Techs!F35</f>
        <v>T-INDGHGCDMD</v>
      </c>
      <c r="D50" t="s">
        <v>256</v>
      </c>
      <c r="E50" t="str">
        <f t="shared" si="3"/>
        <v>kt CO2 eq.</v>
      </c>
    </row>
    <row r="51" spans="3:5" x14ac:dyDescent="0.3">
      <c r="C51" t="str">
        <f>Techs!F36</f>
        <v>T-INDGHGODMD</v>
      </c>
      <c r="D51" t="s">
        <v>256</v>
      </c>
      <c r="E51" t="str">
        <f t="shared" si="3"/>
        <v>kt CO2 eq.</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B1:I46"/>
  <sheetViews>
    <sheetView showGridLines="0" workbookViewId="0">
      <pane ySplit="10" topLeftCell="A19" activePane="bottomLeft" state="frozen"/>
      <selection activeCell="D25" sqref="D25"/>
      <selection pane="bottomLeft" activeCell="B33" sqref="B33"/>
    </sheetView>
  </sheetViews>
  <sheetFormatPr defaultColWidth="9.109375" defaultRowHeight="12.75" customHeight="1" x14ac:dyDescent="0.3"/>
  <cols>
    <col min="1" max="1" width="2.6640625" style="22" customWidth="1"/>
    <col min="2" max="2" width="12.44140625" style="22" customWidth="1"/>
    <col min="3" max="3" width="17.33203125" style="22" bestFit="1" customWidth="1"/>
    <col min="4" max="4" width="57.44140625" style="22" bestFit="1" customWidth="1"/>
    <col min="5" max="5" width="8.88671875" style="22" bestFit="1" customWidth="1"/>
    <col min="6" max="6" width="7.33203125" style="22" bestFit="1" customWidth="1"/>
    <col min="7" max="7" width="14.109375" style="22" bestFit="1" customWidth="1"/>
    <col min="8" max="8" width="15.109375" style="22" bestFit="1" customWidth="1"/>
    <col min="9" max="9" width="7.33203125" style="22" bestFit="1" customWidth="1"/>
    <col min="10" max="16384" width="9.109375" style="22"/>
  </cols>
  <sheetData>
    <row r="1" spans="2:9" ht="12.75" customHeight="1" x14ac:dyDescent="0.3">
      <c r="B1" s="20"/>
      <c r="C1" s="21"/>
      <c r="D1" s="21"/>
      <c r="E1" s="21"/>
      <c r="F1" s="21"/>
      <c r="G1" s="21"/>
      <c r="H1" s="21"/>
      <c r="I1" s="21"/>
    </row>
    <row r="2" spans="2:9" ht="12.75" customHeight="1" x14ac:dyDescent="0.3">
      <c r="B2" s="23"/>
      <c r="C2" s="23"/>
      <c r="D2" s="23"/>
      <c r="E2" s="23"/>
      <c r="F2" s="23"/>
      <c r="G2" s="23"/>
      <c r="H2" s="21"/>
      <c r="I2" s="21"/>
    </row>
    <row r="3" spans="2:9" ht="12.75" customHeight="1" x14ac:dyDescent="0.3">
      <c r="B3" s="21"/>
      <c r="C3" s="21"/>
      <c r="D3" s="21"/>
      <c r="E3" s="21"/>
      <c r="F3" s="21"/>
      <c r="G3" s="21"/>
      <c r="H3" s="21"/>
      <c r="I3" s="21"/>
    </row>
    <row r="4" spans="2:9" ht="12.75" customHeight="1" x14ac:dyDescent="0.3">
      <c r="B4" s="24" t="s">
        <v>13</v>
      </c>
      <c r="C4" s="21"/>
      <c r="D4" s="21"/>
      <c r="E4" s="21"/>
      <c r="F4" s="21"/>
      <c r="G4" s="25"/>
      <c r="H4" s="25"/>
      <c r="I4" s="25"/>
    </row>
    <row r="5" spans="2:9" ht="12.75" customHeight="1" x14ac:dyDescent="0.3">
      <c r="B5" s="21"/>
      <c r="C5" s="21"/>
      <c r="D5" s="21"/>
      <c r="E5" s="21"/>
      <c r="F5" s="21"/>
      <c r="G5" s="25"/>
      <c r="H5" s="21"/>
      <c r="I5" s="21"/>
    </row>
    <row r="6" spans="2:9" ht="12.75" customHeight="1" x14ac:dyDescent="0.3">
      <c r="B6" s="21"/>
      <c r="C6" s="21"/>
      <c r="D6" s="21"/>
      <c r="E6" s="21"/>
      <c r="F6" s="21"/>
      <c r="G6" s="25"/>
      <c r="H6" s="21"/>
      <c r="I6" s="21"/>
    </row>
    <row r="7" spans="2:9" ht="12.75" customHeight="1" x14ac:dyDescent="0.3">
      <c r="B7" s="21"/>
      <c r="C7" s="21"/>
      <c r="D7" s="21"/>
      <c r="E7" s="21"/>
      <c r="F7" s="21"/>
      <c r="G7" s="25"/>
      <c r="H7" s="21"/>
      <c r="I7" s="21"/>
    </row>
    <row r="8" spans="2:9" ht="12.75" customHeight="1" x14ac:dyDescent="0.3">
      <c r="B8" s="26" t="s">
        <v>14</v>
      </c>
      <c r="C8" s="27"/>
      <c r="D8" s="27"/>
      <c r="E8" s="27"/>
      <c r="F8" s="27"/>
      <c r="G8" s="27"/>
      <c r="H8" s="27"/>
      <c r="I8" s="27"/>
    </row>
    <row r="9" spans="2:9" ht="12.75" customHeight="1" x14ac:dyDescent="0.3">
      <c r="B9" s="28" t="s">
        <v>15</v>
      </c>
      <c r="C9" s="28" t="s">
        <v>1</v>
      </c>
      <c r="D9" s="28" t="s">
        <v>16</v>
      </c>
      <c r="E9" s="28" t="s">
        <v>17</v>
      </c>
      <c r="F9" s="28" t="s">
        <v>18</v>
      </c>
      <c r="G9" s="28" t="s">
        <v>19</v>
      </c>
      <c r="H9" s="28" t="s">
        <v>20</v>
      </c>
      <c r="I9" s="28" t="s">
        <v>21</v>
      </c>
    </row>
    <row r="10" spans="2:9" ht="42" thickBot="1" x14ac:dyDescent="0.35">
      <c r="B10" s="29" t="s">
        <v>22</v>
      </c>
      <c r="C10" s="29" t="s">
        <v>23</v>
      </c>
      <c r="D10" s="29" t="s">
        <v>24</v>
      </c>
      <c r="E10" s="29" t="s">
        <v>25</v>
      </c>
      <c r="F10" s="29" t="s">
        <v>26</v>
      </c>
      <c r="G10" s="29" t="s">
        <v>27</v>
      </c>
      <c r="H10" s="29" t="s">
        <v>28</v>
      </c>
      <c r="I10" s="29" t="s">
        <v>29</v>
      </c>
    </row>
    <row r="11" spans="2:9" ht="13.8" x14ac:dyDescent="0.3">
      <c r="B11" s="30" t="s">
        <v>132</v>
      </c>
      <c r="C11" s="30" t="str">
        <f>Techs!B8</f>
        <v>SUPFORREF</v>
      </c>
      <c r="D11" s="30" t="str">
        <f>Techs!C8</f>
        <v>Forrest reference level</v>
      </c>
      <c r="E11" s="30" t="s">
        <v>88</v>
      </c>
      <c r="F11" s="30" t="s">
        <v>46</v>
      </c>
      <c r="G11" s="30"/>
      <c r="H11" s="30"/>
      <c r="I11" s="30"/>
    </row>
    <row r="12" spans="2:9" ht="13.8" x14ac:dyDescent="0.3">
      <c r="B12" s="30" t="s">
        <v>132</v>
      </c>
      <c r="C12" s="30" t="str">
        <f>Techs!B9</f>
        <v>SUPFORCON</v>
      </c>
      <c r="D12" s="30" t="str">
        <f>Techs!C9</f>
        <v>Forrest New Conifiers</v>
      </c>
      <c r="E12" s="30" t="s">
        <v>88</v>
      </c>
      <c r="F12" s="30" t="s">
        <v>46</v>
      </c>
      <c r="G12" s="30"/>
      <c r="H12" s="30"/>
      <c r="I12" s="30"/>
    </row>
    <row r="13" spans="2:9" ht="13.8" x14ac:dyDescent="0.3">
      <c r="B13" s="30" t="s">
        <v>132</v>
      </c>
      <c r="C13" s="30" t="str">
        <f>Techs!B10</f>
        <v>SUPFORBRO</v>
      </c>
      <c r="D13" s="30" t="str">
        <f>Techs!C10</f>
        <v>Forrest New Broad Leaves</v>
      </c>
      <c r="E13" s="30" t="s">
        <v>88</v>
      </c>
      <c r="F13" s="30" t="s">
        <v>46</v>
      </c>
      <c r="G13" s="30"/>
      <c r="H13" s="30"/>
      <c r="I13" s="30"/>
    </row>
    <row r="14" spans="2:9" ht="13.8" x14ac:dyDescent="0.3">
      <c r="B14" s="30" t="s">
        <v>132</v>
      </c>
      <c r="C14" s="30" t="str">
        <f>Techs!B11</f>
        <v>SUPFOREMIS</v>
      </c>
      <c r="D14" s="30" t="str">
        <f>Techs!C11</f>
        <v>Forrest net emissions</v>
      </c>
      <c r="E14" s="30" t="s">
        <v>88</v>
      </c>
      <c r="F14" s="30" t="s">
        <v>46</v>
      </c>
      <c r="G14" s="30"/>
      <c r="H14" s="30"/>
      <c r="I14" s="30"/>
    </row>
    <row r="15" spans="2:9" ht="13.8" x14ac:dyDescent="0.3">
      <c r="B15" s="30" t="s">
        <v>132</v>
      </c>
      <c r="C15" s="30" t="str">
        <f>Techs!B22</f>
        <v>SUPAGRCRS1</v>
      </c>
      <c r="D15" s="30" t="str">
        <f>Techs!C22</f>
        <v>Agriculture emissions from Organic grounds - Pasture OC12</v>
      </c>
      <c r="E15" s="30" t="s">
        <v>88</v>
      </c>
      <c r="F15" s="30" t="s">
        <v>46</v>
      </c>
      <c r="G15" s="30"/>
      <c r="H15" s="30"/>
      <c r="I15" s="30"/>
    </row>
    <row r="16" spans="2:9" ht="13.8" x14ac:dyDescent="0.3">
      <c r="B16" s="30" t="s">
        <v>132</v>
      </c>
      <c r="C16" s="30" t="str">
        <f>Techs!B24</f>
        <v>SUPAGRCRS2</v>
      </c>
      <c r="D16" s="30" t="str">
        <f>Techs!C24</f>
        <v>Agriculture emissions from Organic grounds - Pasture OC6</v>
      </c>
      <c r="E16" s="30" t="s">
        <v>88</v>
      </c>
      <c r="F16" s="30" t="s">
        <v>46</v>
      </c>
      <c r="G16" s="30"/>
      <c r="H16" s="30"/>
      <c r="I16" s="30"/>
    </row>
    <row r="17" spans="2:9" ht="12.75" customHeight="1" x14ac:dyDescent="0.3">
      <c r="B17" s="30" t="s">
        <v>132</v>
      </c>
      <c r="C17" s="30" t="str">
        <f>Techs!B26</f>
        <v>SUPAGRCRS3</v>
      </c>
      <c r="D17" s="30" t="str">
        <f>Techs!C26</f>
        <v>Agriculture emissions from Organic grounds - Grass OC12</v>
      </c>
      <c r="E17" s="30" t="s">
        <v>88</v>
      </c>
      <c r="F17" s="30" t="s">
        <v>46</v>
      </c>
      <c r="G17" s="30"/>
      <c r="H17" s="30"/>
      <c r="I17" s="30"/>
    </row>
    <row r="18" spans="2:9" ht="12.75" customHeight="1" x14ac:dyDescent="0.3">
      <c r="B18" s="30" t="s">
        <v>132</v>
      </c>
      <c r="C18" s="30" t="str">
        <f>Techs!B29</f>
        <v>SUPAGRCRS4</v>
      </c>
      <c r="D18" s="30" t="str">
        <f>Techs!C29</f>
        <v>Agriculture emissions from Organic grounds - Grass OC6</v>
      </c>
      <c r="E18" s="30" t="s">
        <v>88</v>
      </c>
      <c r="F18" s="30" t="s">
        <v>46</v>
      </c>
      <c r="G18" s="30"/>
      <c r="H18" s="30"/>
      <c r="I18" s="30"/>
    </row>
    <row r="19" spans="2:9" ht="12.75" customHeight="1" x14ac:dyDescent="0.3">
      <c r="B19" s="30" t="s">
        <v>132</v>
      </c>
      <c r="C19" s="30" t="str">
        <f>Techs!B32</f>
        <v>SUPAGRCRS5</v>
      </c>
      <c r="D19" s="30" t="str">
        <f>Techs!C32</f>
        <v>Agriculture emissions from Organic grounds - Wet OC12</v>
      </c>
      <c r="E19" s="30" t="s">
        <v>88</v>
      </c>
      <c r="F19" s="30" t="s">
        <v>46</v>
      </c>
      <c r="G19" s="30"/>
      <c r="H19" s="30"/>
      <c r="I19" s="30"/>
    </row>
    <row r="20" spans="2:9" ht="12.75" customHeight="1" x14ac:dyDescent="0.3">
      <c r="B20" s="30" t="s">
        <v>132</v>
      </c>
      <c r="C20" s="30" t="str">
        <f>Techs!B33</f>
        <v>SUPAGRCRS6</v>
      </c>
      <c r="D20" s="30" t="str">
        <f>Techs!C33</f>
        <v>Agriculture emissions from Organic grounds - Wet OC6</v>
      </c>
      <c r="E20" s="30" t="s">
        <v>88</v>
      </c>
      <c r="F20" s="30" t="str">
        <f>F19</f>
        <v>km2</v>
      </c>
      <c r="G20" s="30"/>
      <c r="H20" s="30"/>
      <c r="I20" s="30"/>
    </row>
    <row r="21" spans="2:9" ht="12.75" customHeight="1" x14ac:dyDescent="0.3">
      <c r="B21" s="30" t="s">
        <v>132</v>
      </c>
      <c r="C21" s="30" t="str">
        <f>Techs!B12</f>
        <v>AGRFERCH4</v>
      </c>
      <c r="D21" s="30" t="str">
        <f>Techs!C12</f>
        <v>Agriculture CH4 emissions from Enteric fermentation</v>
      </c>
      <c r="E21" s="30" t="s">
        <v>88</v>
      </c>
      <c r="F21" s="30" t="s">
        <v>131</v>
      </c>
      <c r="G21" s="30"/>
      <c r="H21" s="30"/>
      <c r="I21" s="30"/>
    </row>
    <row r="22" spans="2:9" ht="12.75" customHeight="1" x14ac:dyDescent="0.3">
      <c r="B22" s="30" t="s">
        <v>132</v>
      </c>
      <c r="C22" s="30" t="str">
        <f>Techs!B13</f>
        <v>AGRMNRCH4</v>
      </c>
      <c r="D22" s="30" t="str">
        <f>Techs!C13</f>
        <v>Agriculture CH4 emissions from Manure Mangement</v>
      </c>
      <c r="E22" s="30" t="s">
        <v>88</v>
      </c>
      <c r="F22" s="30" t="s">
        <v>131</v>
      </c>
      <c r="G22" s="30"/>
      <c r="H22" s="30"/>
      <c r="I22" s="30"/>
    </row>
    <row r="23" spans="2:9" ht="12.75" customHeight="1" x14ac:dyDescent="0.3">
      <c r="B23" s="30" t="s">
        <v>132</v>
      </c>
      <c r="C23" s="30" t="str">
        <f>Techs!B14</f>
        <v>AGRMNRN2O</v>
      </c>
      <c r="D23" s="30" t="str">
        <f>Techs!C14</f>
        <v>Agriculture N2O emissions from Manure Mangement</v>
      </c>
      <c r="E23" s="30" t="s">
        <v>88</v>
      </c>
      <c r="F23" s="30" t="s">
        <v>131</v>
      </c>
      <c r="G23" s="30"/>
      <c r="H23" s="30"/>
      <c r="I23" s="30"/>
    </row>
    <row r="24" spans="2:9" ht="12.75" customHeight="1" x14ac:dyDescent="0.3">
      <c r="B24" s="30" t="s">
        <v>132</v>
      </c>
      <c r="C24" s="30" t="str">
        <f>Techs!B15</f>
        <v>AGRFEZCH4</v>
      </c>
      <c r="D24" s="30" t="str">
        <f>Techs!C15</f>
        <v>Agriculture CH4 emissions from Fertilizer</v>
      </c>
      <c r="E24" s="30" t="s">
        <v>88</v>
      </c>
      <c r="F24" s="30" t="s">
        <v>131</v>
      </c>
      <c r="G24" s="30"/>
      <c r="H24" s="30"/>
      <c r="I24" s="30"/>
    </row>
    <row r="25" spans="2:9" ht="12.75" customHeight="1" x14ac:dyDescent="0.3">
      <c r="B25" s="30" t="s">
        <v>132</v>
      </c>
      <c r="C25" s="30" t="str">
        <f>Techs!B16</f>
        <v>AGRFEZN2O</v>
      </c>
      <c r="D25" s="30" t="str">
        <f>Techs!C16</f>
        <v>Agriculture N2O emissions from Fertilizer</v>
      </c>
      <c r="E25" s="30" t="s">
        <v>88</v>
      </c>
      <c r="F25" s="30" t="s">
        <v>131</v>
      </c>
      <c r="G25" s="30"/>
      <c r="H25" s="30"/>
      <c r="I25" s="30"/>
    </row>
    <row r="26" spans="2:9" ht="12.75" customHeight="1" x14ac:dyDescent="0.3">
      <c r="B26" s="30" t="s">
        <v>132</v>
      </c>
      <c r="C26" s="30" t="str">
        <f>Techs!B17</f>
        <v>AGRFEZCO2</v>
      </c>
      <c r="D26" s="30" t="str">
        <f>Techs!C17</f>
        <v>Agriculture CO2 emissions from Fertilizer</v>
      </c>
      <c r="E26" s="30" t="s">
        <v>88</v>
      </c>
      <c r="F26" s="30" t="s">
        <v>131</v>
      </c>
      <c r="G26" s="30"/>
      <c r="H26" s="30"/>
      <c r="I26" s="30"/>
    </row>
    <row r="27" spans="2:9" ht="12.75" customHeight="1" x14ac:dyDescent="0.3">
      <c r="B27" s="30" t="s">
        <v>132</v>
      </c>
      <c r="C27" s="30" t="str">
        <f>Techs!B18</f>
        <v>AGROTHCO2</v>
      </c>
      <c r="D27" s="30" t="str">
        <f>Techs!C18</f>
        <v>Agriculture CO2 emissions from Other factors</v>
      </c>
      <c r="E27" s="30" t="s">
        <v>88</v>
      </c>
      <c r="F27" s="30" t="s">
        <v>131</v>
      </c>
      <c r="G27" s="30"/>
      <c r="H27" s="30"/>
      <c r="I27" s="30"/>
    </row>
    <row r="28" spans="2:9" ht="12.75" customHeight="1" x14ac:dyDescent="0.3">
      <c r="B28" s="30" t="s">
        <v>132</v>
      </c>
      <c r="C28" s="30" t="s">
        <v>176</v>
      </c>
      <c r="D28" s="30" t="s">
        <v>174</v>
      </c>
      <c r="E28" s="30" t="s">
        <v>88</v>
      </c>
      <c r="F28" s="30" t="s">
        <v>131</v>
      </c>
      <c r="G28" s="30"/>
      <c r="H28" s="30"/>
      <c r="I28" s="30"/>
    </row>
    <row r="29" spans="2:9" ht="12.75" customHeight="1" x14ac:dyDescent="0.3">
      <c r="B29" s="30" t="s">
        <v>132</v>
      </c>
      <c r="C29" s="30" t="s">
        <v>177</v>
      </c>
      <c r="D29" s="30" t="s">
        <v>173</v>
      </c>
      <c r="E29" s="30" t="s">
        <v>88</v>
      </c>
      <c r="F29" s="30" t="s">
        <v>131</v>
      </c>
      <c r="G29" s="30"/>
      <c r="H29" s="30"/>
      <c r="I29" s="30"/>
    </row>
    <row r="30" spans="2:9" ht="12.75" customHeight="1" x14ac:dyDescent="0.3">
      <c r="B30" s="30" t="s">
        <v>132</v>
      </c>
      <c r="C30" s="30" t="s">
        <v>178</v>
      </c>
      <c r="D30" s="30" t="s">
        <v>175</v>
      </c>
      <c r="E30" s="30" t="s">
        <v>88</v>
      </c>
      <c r="F30" s="30" t="s">
        <v>131</v>
      </c>
      <c r="G30" s="30"/>
      <c r="H30" s="30"/>
      <c r="I30" s="30"/>
    </row>
    <row r="31" spans="2:9" ht="12.75" customHeight="1" x14ac:dyDescent="0.3">
      <c r="B31" s="30" t="s">
        <v>132</v>
      </c>
      <c r="C31" s="30" t="str">
        <f>Techs!B34</f>
        <v>T-INDGHGG</v>
      </c>
      <c r="D31" s="30" t="str">
        <f>Techs!C34</f>
        <v>Transformation process Industrial process emissions from cement industry</v>
      </c>
      <c r="E31" s="30" t="s">
        <v>88</v>
      </c>
      <c r="F31" s="30" t="s">
        <v>131</v>
      </c>
      <c r="G31" s="30"/>
      <c r="H31" s="30"/>
      <c r="I31" s="30"/>
    </row>
    <row r="32" spans="2:9" ht="12.75" customHeight="1" x14ac:dyDescent="0.3">
      <c r="B32" s="30" t="s">
        <v>132</v>
      </c>
      <c r="C32" s="30" t="str">
        <f>Techs!B35</f>
        <v>T-INDGHGC</v>
      </c>
      <c r="D32" s="30" t="str">
        <f>Techs!C35</f>
        <v>Transformation process Industrial process emissions from Colling appliances</v>
      </c>
      <c r="E32" s="30" t="s">
        <v>88</v>
      </c>
      <c r="F32" s="30" t="s">
        <v>131</v>
      </c>
      <c r="G32" s="30"/>
      <c r="H32" s="30"/>
      <c r="I32" s="30"/>
    </row>
    <row r="33" spans="2:9" ht="12.75" customHeight="1" x14ac:dyDescent="0.3">
      <c r="B33" s="30" t="s">
        <v>132</v>
      </c>
      <c r="C33" s="30" t="str">
        <f>Techs!B36</f>
        <v>T-INDGHGO</v>
      </c>
      <c r="D33" s="30" t="str">
        <f>Techs!C36</f>
        <v>Transformation process Industrial process emissions from others</v>
      </c>
      <c r="E33" s="30" t="s">
        <v>88</v>
      </c>
      <c r="F33" s="30" t="s">
        <v>131</v>
      </c>
      <c r="G33" s="30"/>
      <c r="H33" s="30"/>
      <c r="I33" s="30"/>
    </row>
    <row r="34" spans="2:9" ht="12.75" customHeight="1" x14ac:dyDescent="0.3">
      <c r="B34" s="30" t="s">
        <v>220</v>
      </c>
      <c r="C34" s="30" t="str">
        <f>B34&amp;Comm!C6</f>
        <v>MINSUPFRKM</v>
      </c>
      <c r="D34" s="30" t="str">
        <f>"Mining "&amp;Comm!D6</f>
        <v>Mining Forest Reference CO2 uptake</v>
      </c>
      <c r="E34" s="30" t="s">
        <v>88</v>
      </c>
      <c r="F34" s="30" t="s">
        <v>131</v>
      </c>
      <c r="G34" s="30"/>
      <c r="H34" s="30"/>
      <c r="I34" s="30"/>
    </row>
    <row r="35" spans="2:9" ht="12.75" customHeight="1" x14ac:dyDescent="0.3">
      <c r="B35" s="30" t="s">
        <v>220</v>
      </c>
      <c r="C35" s="30" t="str">
        <f>B35&amp;Comm!C7</f>
        <v>MINSUPFCKM</v>
      </c>
      <c r="D35" s="30" t="str">
        <f>"Mining "&amp;Comm!D7</f>
        <v>Mining Forest Conifiers CO2 uptake</v>
      </c>
      <c r="E35" s="30" t="s">
        <v>88</v>
      </c>
      <c r="F35" s="30" t="s">
        <v>131</v>
      </c>
      <c r="G35" s="30"/>
      <c r="H35" s="30"/>
      <c r="I35" s="30"/>
    </row>
    <row r="36" spans="2:9" ht="12.75" customHeight="1" x14ac:dyDescent="0.3">
      <c r="B36" s="30" t="s">
        <v>220</v>
      </c>
      <c r="C36" s="30" t="str">
        <f>B36&amp;Comm!C8</f>
        <v>MINSUPFBKM</v>
      </c>
      <c r="D36" s="30" t="str">
        <f>"Mining "&amp;Comm!D8</f>
        <v>Mining Forest Broad leaves CO2 uptake</v>
      </c>
      <c r="E36" s="30" t="s">
        <v>88</v>
      </c>
      <c r="F36" s="30" t="s">
        <v>131</v>
      </c>
      <c r="G36" s="30"/>
      <c r="H36" s="30"/>
      <c r="I36" s="30"/>
    </row>
    <row r="37" spans="2:9" ht="12.75" customHeight="1" x14ac:dyDescent="0.3">
      <c r="B37" s="30" t="s">
        <v>220</v>
      </c>
      <c r="C37" s="30" t="str">
        <f>B37&amp;Comm!C9</f>
        <v>MINAGRKM2</v>
      </c>
      <c r="D37" s="30" t="str">
        <f>"Mining "&amp;Comm!D9</f>
        <v>Mining Agriculture km2</v>
      </c>
      <c r="E37" s="30" t="s">
        <v>46</v>
      </c>
      <c r="F37" s="30" t="s">
        <v>46</v>
      </c>
      <c r="G37" s="30"/>
      <c r="H37" s="30"/>
      <c r="I37" s="30"/>
    </row>
    <row r="38" spans="2:9" ht="12.75" customHeight="1" x14ac:dyDescent="0.3">
      <c r="B38" s="30" t="s">
        <v>220</v>
      </c>
      <c r="C38" s="30" t="str">
        <f>"MIN"&amp;"AGR"&amp;Comm!C13</f>
        <v>MINAGRAGRCH4</v>
      </c>
      <c r="D38" s="30" t="str">
        <f>"Mining process "&amp;Comm!D13</f>
        <v>Mining process Agriculture CH4 emissions</v>
      </c>
      <c r="E38" s="30" t="str">
        <f>E21</f>
        <v>kt CO2 eq.</v>
      </c>
      <c r="F38" s="30" t="str">
        <f>F21</f>
        <v>kta</v>
      </c>
      <c r="G38" s="30"/>
      <c r="H38" s="30"/>
      <c r="I38" s="30"/>
    </row>
    <row r="39" spans="2:9" ht="12.75" customHeight="1" x14ac:dyDescent="0.3">
      <c r="B39" s="30" t="s">
        <v>220</v>
      </c>
      <c r="C39" s="30" t="str">
        <f>"MIN"&amp;"AGR"&amp;Comm!C14</f>
        <v>MINAGRAGRN2O</v>
      </c>
      <c r="D39" s="30" t="str">
        <f>"Mining process "&amp;Comm!D14</f>
        <v>Mining process Agriculture N2O emissions</v>
      </c>
      <c r="E39" s="30" t="str">
        <f t="shared" ref="E39:F39" si="0">E22</f>
        <v>kt CO2 eq.</v>
      </c>
      <c r="F39" s="30" t="str">
        <f t="shared" si="0"/>
        <v>kta</v>
      </c>
    </row>
    <row r="40" spans="2:9" ht="12.75" customHeight="1" x14ac:dyDescent="0.3">
      <c r="B40" s="30" t="s">
        <v>220</v>
      </c>
      <c r="C40" s="30" t="str">
        <f>"MIN"&amp;"AGR"&amp;Comm!C15</f>
        <v>MINAGRAGRCO2</v>
      </c>
      <c r="D40" s="30" t="str">
        <f>"Mining process "&amp;Comm!D15</f>
        <v>Mining process Agriculture CO2 emissions</v>
      </c>
      <c r="E40" s="30" t="str">
        <f t="shared" ref="E40:F40" si="1">E23</f>
        <v>kt CO2 eq.</v>
      </c>
      <c r="F40" s="30" t="str">
        <f t="shared" si="1"/>
        <v>kta</v>
      </c>
    </row>
    <row r="41" spans="2:9" ht="12.75" customHeight="1" x14ac:dyDescent="0.3">
      <c r="B41" s="30" t="s">
        <v>220</v>
      </c>
      <c r="C41" s="30" t="str">
        <f>"MIN"&amp;"AGR"&amp;Comm!C16</f>
        <v>MINAGRWSTCH4</v>
      </c>
      <c r="D41" s="30" t="str">
        <f>"Mining process "&amp;Comm!D16</f>
        <v>Mining process Waste CH4 Emissions</v>
      </c>
      <c r="E41" s="30" t="str">
        <f t="shared" ref="E41:F41" si="2">E24</f>
        <v>kt CO2 eq.</v>
      </c>
      <c r="F41" s="30" t="str">
        <f t="shared" si="2"/>
        <v>kta</v>
      </c>
    </row>
    <row r="42" spans="2:9" ht="12.75" customHeight="1" x14ac:dyDescent="0.3">
      <c r="B42" s="30" t="s">
        <v>220</v>
      </c>
      <c r="C42" s="30" t="str">
        <f>"MIN"&amp;"AGR"&amp;Comm!C17</f>
        <v>MINAGRWSTN2O</v>
      </c>
      <c r="D42" s="30" t="str">
        <f>"Mining process "&amp;Comm!D17</f>
        <v>Mining process Waste N2O Emissions</v>
      </c>
      <c r="E42" s="30" t="str">
        <f t="shared" ref="E42:F42" si="3">E25</f>
        <v>kt CO2 eq.</v>
      </c>
      <c r="F42" s="30" t="str">
        <f t="shared" si="3"/>
        <v>kta</v>
      </c>
    </row>
    <row r="43" spans="2:9" ht="12.75" customHeight="1" x14ac:dyDescent="0.3">
      <c r="B43" s="30" t="s">
        <v>220</v>
      </c>
      <c r="C43" s="30" t="str">
        <f>"MIN"&amp;"AGR"&amp;Comm!C18</f>
        <v>MINAGRWSTCO2</v>
      </c>
      <c r="D43" s="30" t="str">
        <f>"Mining process "&amp;Comm!D18</f>
        <v>Mining process Waste CO2 Emissions</v>
      </c>
      <c r="E43" s="30" t="str">
        <f t="shared" ref="E43:F44" si="4">E26</f>
        <v>kt CO2 eq.</v>
      </c>
      <c r="F43" s="30" t="str">
        <f t="shared" si="4"/>
        <v>kta</v>
      </c>
    </row>
    <row r="44" spans="2:9" ht="12.75" customHeight="1" x14ac:dyDescent="0.3">
      <c r="B44" s="30" t="s">
        <v>220</v>
      </c>
      <c r="C44" s="30" t="str">
        <f>"MIN"&amp;Comm!C25</f>
        <v>MININDPRC</v>
      </c>
      <c r="D44" s="30" t="str">
        <f>"Mining process "&amp;Comm!D25</f>
        <v>Mining process Process related emissions</v>
      </c>
      <c r="E44" s="30" t="str">
        <f t="shared" si="4"/>
        <v>kt CO2 eq.</v>
      </c>
      <c r="F44" s="30" t="str">
        <f t="shared" si="4"/>
        <v>kta</v>
      </c>
    </row>
    <row r="45" spans="2:9" ht="12.75" customHeight="1" x14ac:dyDescent="0.3">
      <c r="B45" s="30"/>
      <c r="C45" s="30"/>
      <c r="D45" s="30"/>
      <c r="E45" s="30"/>
      <c r="F45" s="30"/>
    </row>
    <row r="46" spans="2:9" ht="12.75" customHeight="1" x14ac:dyDescent="0.3">
      <c r="B46" s="30"/>
      <c r="C46" s="30"/>
      <c r="D46" s="30"/>
      <c r="E46" s="30"/>
      <c r="F46" s="30"/>
    </row>
  </sheetData>
  <phoneticPr fontId="2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6A78-7EF0-4251-AB66-0FCDCFBE6C0A}">
  <dimension ref="B4:AH47"/>
  <sheetViews>
    <sheetView topLeftCell="A17" zoomScaleNormal="100" workbookViewId="0">
      <selection activeCell="F35" sqref="F35"/>
    </sheetView>
  </sheetViews>
  <sheetFormatPr defaultRowHeight="14.4" x14ac:dyDescent="0.3"/>
  <cols>
    <col min="2" max="2" width="12.33203125" bestFit="1" customWidth="1"/>
    <col min="3" max="3" width="49.6640625" bestFit="1" customWidth="1"/>
    <col min="5" max="5" width="10" bestFit="1" customWidth="1"/>
    <col min="14" max="14" width="10" customWidth="1"/>
    <col min="15" max="15" width="10.6640625" customWidth="1"/>
    <col min="16" max="17" width="9.6640625" customWidth="1"/>
    <col min="26" max="31" width="12.109375" bestFit="1" customWidth="1"/>
  </cols>
  <sheetData>
    <row r="4" spans="2:24" x14ac:dyDescent="0.3">
      <c r="B4" s="1"/>
      <c r="C4" s="2"/>
      <c r="D4" s="2"/>
      <c r="E4" s="2"/>
      <c r="F4" s="3"/>
      <c r="G4" s="3"/>
      <c r="I4" s="4" t="s">
        <v>0</v>
      </c>
      <c r="J4" s="2"/>
      <c r="K4" s="1"/>
    </row>
    <row r="5" spans="2:24" ht="41.4" x14ac:dyDescent="0.3">
      <c r="B5" s="5" t="s">
        <v>1</v>
      </c>
      <c r="C5" s="5" t="s">
        <v>2</v>
      </c>
      <c r="D5" s="5" t="s">
        <v>3</v>
      </c>
      <c r="E5" s="5" t="s">
        <v>4</v>
      </c>
      <c r="F5" s="6" t="s">
        <v>5</v>
      </c>
      <c r="G5" s="118" t="s">
        <v>222</v>
      </c>
      <c r="H5" s="7" t="s">
        <v>6</v>
      </c>
      <c r="I5" s="123" t="s">
        <v>241</v>
      </c>
      <c r="J5" s="8" t="s">
        <v>7</v>
      </c>
      <c r="K5" s="6" t="s">
        <v>8</v>
      </c>
      <c r="L5" s="102" t="s">
        <v>221</v>
      </c>
      <c r="M5" s="121" t="s">
        <v>227</v>
      </c>
      <c r="N5" s="121" t="s">
        <v>242</v>
      </c>
      <c r="O5" s="121" t="s">
        <v>243</v>
      </c>
      <c r="P5" s="121" t="s">
        <v>250</v>
      </c>
      <c r="Q5" s="121" t="s">
        <v>251</v>
      </c>
      <c r="R5" s="121" t="s">
        <v>252</v>
      </c>
      <c r="S5" s="121" t="s">
        <v>253</v>
      </c>
      <c r="T5" s="121" t="s">
        <v>254</v>
      </c>
      <c r="U5" s="121" t="s">
        <v>255</v>
      </c>
      <c r="V5" s="121" t="s">
        <v>257</v>
      </c>
      <c r="W5" s="121" t="s">
        <v>258</v>
      </c>
      <c r="X5" s="121" t="s">
        <v>259</v>
      </c>
    </row>
    <row r="6" spans="2:24" ht="28.2" thickBot="1" x14ac:dyDescent="0.35">
      <c r="B6" s="9" t="s">
        <v>9</v>
      </c>
      <c r="C6" s="10"/>
      <c r="D6" s="9"/>
      <c r="E6" s="10"/>
      <c r="F6" s="11"/>
      <c r="G6" s="119"/>
      <c r="H6" s="12" t="s">
        <v>10</v>
      </c>
      <c r="I6" s="124"/>
      <c r="J6" s="13"/>
      <c r="K6" s="11"/>
      <c r="M6" s="122"/>
    </row>
    <row r="7" spans="2:24" ht="15" thickBot="1" x14ac:dyDescent="0.35">
      <c r="B7" s="14" t="s">
        <v>11</v>
      </c>
      <c r="C7" s="15"/>
      <c r="D7" s="15"/>
      <c r="E7" s="15"/>
      <c r="F7" s="16"/>
      <c r="G7" s="120"/>
      <c r="H7" s="17"/>
      <c r="I7" s="120"/>
      <c r="J7" s="18"/>
      <c r="K7" s="19" t="s">
        <v>12</v>
      </c>
    </row>
    <row r="8" spans="2:24" x14ac:dyDescent="0.3">
      <c r="B8" t="s">
        <v>141</v>
      </c>
      <c r="C8" t="s">
        <v>142</v>
      </c>
      <c r="E8" t="s">
        <v>163</v>
      </c>
      <c r="F8" t="str">
        <f t="shared" ref="F8:F22" si="0">B8&amp;"DMD"</f>
        <v>SUPFORREFDMD</v>
      </c>
      <c r="H8" t="s">
        <v>85</v>
      </c>
      <c r="I8">
        <v>2010</v>
      </c>
      <c r="J8">
        <v>1</v>
      </c>
      <c r="K8">
        <v>100</v>
      </c>
      <c r="M8">
        <v>-1</v>
      </c>
      <c r="N8">
        <v>1</v>
      </c>
    </row>
    <row r="9" spans="2:24" x14ac:dyDescent="0.3">
      <c r="B9" t="s">
        <v>143</v>
      </c>
      <c r="C9" t="s">
        <v>145</v>
      </c>
      <c r="E9" t="s">
        <v>164</v>
      </c>
      <c r="F9" t="str">
        <f t="shared" si="0"/>
        <v>SUPFORCONDMD</v>
      </c>
      <c r="H9" t="s">
        <v>85</v>
      </c>
      <c r="I9">
        <v>2010</v>
      </c>
      <c r="J9">
        <v>1</v>
      </c>
      <c r="K9">
        <v>100</v>
      </c>
      <c r="M9">
        <v>-1</v>
      </c>
      <c r="N9">
        <v>1</v>
      </c>
    </row>
    <row r="10" spans="2:24" x14ac:dyDescent="0.3">
      <c r="B10" s="46" t="s">
        <v>144</v>
      </c>
      <c r="C10" s="46" t="s">
        <v>146</v>
      </c>
      <c r="D10" s="46"/>
      <c r="E10" s="46" t="s">
        <v>165</v>
      </c>
      <c r="F10" t="str">
        <f t="shared" si="0"/>
        <v>SUPFORBRODMD</v>
      </c>
      <c r="G10" s="46"/>
      <c r="H10" s="46" t="s">
        <v>85</v>
      </c>
      <c r="I10" s="46">
        <v>2010</v>
      </c>
      <c r="J10" s="46">
        <v>1</v>
      </c>
      <c r="K10" s="46">
        <v>100</v>
      </c>
      <c r="L10" s="46"/>
      <c r="M10" s="46">
        <v>-1</v>
      </c>
      <c r="N10" s="105">
        <v>1</v>
      </c>
    </row>
    <row r="11" spans="2:24" ht="15" thickBot="1" x14ac:dyDescent="0.35">
      <c r="B11" s="104" t="s">
        <v>234</v>
      </c>
      <c r="C11" s="104" t="s">
        <v>235</v>
      </c>
      <c r="D11" s="104"/>
      <c r="E11" s="104" t="str">
        <f>E8</f>
        <v>SUPFRKM</v>
      </c>
      <c r="F11" s="104" t="str">
        <f t="shared" si="0"/>
        <v>SUPFOREMISDMD</v>
      </c>
      <c r="G11" s="104"/>
      <c r="H11" s="104" t="s">
        <v>85</v>
      </c>
      <c r="I11" s="104">
        <v>2010</v>
      </c>
      <c r="J11" s="104">
        <v>1</v>
      </c>
      <c r="K11" s="104">
        <v>100</v>
      </c>
      <c r="M11">
        <v>1</v>
      </c>
      <c r="N11" s="105"/>
      <c r="O11">
        <v>1</v>
      </c>
    </row>
    <row r="12" spans="2:24" x14ac:dyDescent="0.3">
      <c r="B12" t="s">
        <v>190</v>
      </c>
      <c r="C12" t="s">
        <v>185</v>
      </c>
      <c r="E12" t="s">
        <v>244</v>
      </c>
      <c r="F12" t="str">
        <f t="shared" si="0"/>
        <v>AGRFERCH4DMD</v>
      </c>
      <c r="G12" s="46"/>
      <c r="H12" t="s">
        <v>85</v>
      </c>
      <c r="I12">
        <v>2010</v>
      </c>
      <c r="J12">
        <v>1</v>
      </c>
      <c r="P12">
        <v>1</v>
      </c>
    </row>
    <row r="13" spans="2:24" x14ac:dyDescent="0.3">
      <c r="B13" t="s">
        <v>188</v>
      </c>
      <c r="C13" t="s">
        <v>186</v>
      </c>
      <c r="E13" t="s">
        <v>244</v>
      </c>
      <c r="F13" t="str">
        <f t="shared" si="0"/>
        <v>AGRMNRCH4DMD</v>
      </c>
      <c r="H13" t="s">
        <v>85</v>
      </c>
      <c r="I13">
        <v>2010</v>
      </c>
      <c r="J13">
        <v>1</v>
      </c>
      <c r="P13">
        <v>1</v>
      </c>
    </row>
    <row r="14" spans="2:24" x14ac:dyDescent="0.3">
      <c r="B14" t="s">
        <v>189</v>
      </c>
      <c r="C14" t="s">
        <v>187</v>
      </c>
      <c r="E14" t="s">
        <v>245</v>
      </c>
      <c r="F14" t="str">
        <f t="shared" si="0"/>
        <v>AGRMNRN2ODMD</v>
      </c>
      <c r="H14" t="s">
        <v>85</v>
      </c>
      <c r="I14">
        <v>2010</v>
      </c>
      <c r="J14">
        <v>1</v>
      </c>
      <c r="Q14">
        <v>1</v>
      </c>
    </row>
    <row r="15" spans="2:24" x14ac:dyDescent="0.3">
      <c r="B15" t="s">
        <v>191</v>
      </c>
      <c r="C15" t="s">
        <v>194</v>
      </c>
      <c r="E15" t="s">
        <v>244</v>
      </c>
      <c r="F15" t="str">
        <f t="shared" si="0"/>
        <v>AGRFEZCH4DMD</v>
      </c>
      <c r="H15" t="s">
        <v>85</v>
      </c>
      <c r="I15">
        <v>2010</v>
      </c>
      <c r="J15">
        <v>1</v>
      </c>
      <c r="P15">
        <v>1</v>
      </c>
    </row>
    <row r="16" spans="2:24" x14ac:dyDescent="0.3">
      <c r="B16" t="s">
        <v>192</v>
      </c>
      <c r="C16" t="s">
        <v>195</v>
      </c>
      <c r="E16" t="s">
        <v>245</v>
      </c>
      <c r="F16" t="str">
        <f t="shared" si="0"/>
        <v>AGRFEZN2ODMD</v>
      </c>
      <c r="H16" t="s">
        <v>85</v>
      </c>
      <c r="I16">
        <v>2010</v>
      </c>
      <c r="J16">
        <v>1</v>
      </c>
      <c r="Q16">
        <v>1</v>
      </c>
    </row>
    <row r="17" spans="2:34" x14ac:dyDescent="0.3">
      <c r="B17" s="46" t="s">
        <v>193</v>
      </c>
      <c r="C17" s="46" t="s">
        <v>196</v>
      </c>
      <c r="D17" s="46"/>
      <c r="E17" s="46" t="s">
        <v>246</v>
      </c>
      <c r="F17" t="str">
        <f t="shared" si="0"/>
        <v>AGRFEZCO2DMD</v>
      </c>
      <c r="G17" s="46"/>
      <c r="H17" s="46" t="s">
        <v>85</v>
      </c>
      <c r="I17" s="46">
        <v>2010</v>
      </c>
      <c r="J17" s="46">
        <v>1</v>
      </c>
      <c r="K17" s="46"/>
      <c r="R17">
        <v>1</v>
      </c>
    </row>
    <row r="18" spans="2:34" ht="15" thickBot="1" x14ac:dyDescent="0.35">
      <c r="B18" s="104" t="s">
        <v>223</v>
      </c>
      <c r="C18" s="104" t="s">
        <v>224</v>
      </c>
      <c r="D18" s="104"/>
      <c r="E18" s="104" t="s">
        <v>147</v>
      </c>
      <c r="F18" s="104" t="str">
        <f t="shared" si="0"/>
        <v>AGROTHCO2DMD</v>
      </c>
      <c r="G18" s="104"/>
      <c r="H18" s="104" t="s">
        <v>85</v>
      </c>
      <c r="I18" s="104">
        <v>2010</v>
      </c>
      <c r="J18" s="104">
        <v>1</v>
      </c>
      <c r="K18" s="104"/>
      <c r="R18">
        <v>1</v>
      </c>
    </row>
    <row r="19" spans="2:34" x14ac:dyDescent="0.3">
      <c r="B19" t="s">
        <v>176</v>
      </c>
      <c r="C19" t="s">
        <v>174</v>
      </c>
      <c r="D19" s="46"/>
      <c r="E19" t="s">
        <v>247</v>
      </c>
      <c r="F19" t="str">
        <f t="shared" si="0"/>
        <v>SUPWSTCH4DMD</v>
      </c>
      <c r="H19" t="s">
        <v>85</v>
      </c>
      <c r="I19">
        <v>2010</v>
      </c>
      <c r="J19">
        <v>1</v>
      </c>
      <c r="K19" s="46"/>
      <c r="S19">
        <v>1</v>
      </c>
    </row>
    <row r="20" spans="2:34" x14ac:dyDescent="0.3">
      <c r="B20" t="s">
        <v>177</v>
      </c>
      <c r="C20" t="s">
        <v>173</v>
      </c>
      <c r="E20" t="s">
        <v>248</v>
      </c>
      <c r="F20" t="str">
        <f t="shared" si="0"/>
        <v>SUPWSTN2ODMD</v>
      </c>
      <c r="H20" t="s">
        <v>85</v>
      </c>
      <c r="I20">
        <v>2010</v>
      </c>
      <c r="J20">
        <v>1</v>
      </c>
      <c r="T20">
        <v>1</v>
      </c>
      <c r="AA20" t="s">
        <v>240</v>
      </c>
    </row>
    <row r="21" spans="2:34" ht="15" thickBot="1" x14ac:dyDescent="0.35">
      <c r="B21" s="104" t="s">
        <v>178</v>
      </c>
      <c r="C21" s="104" t="s">
        <v>175</v>
      </c>
      <c r="D21" s="104"/>
      <c r="E21" s="104" t="s">
        <v>249</v>
      </c>
      <c r="F21" s="104" t="str">
        <f t="shared" si="0"/>
        <v>SUPWSTCO2DMD</v>
      </c>
      <c r="G21" s="104"/>
      <c r="H21" s="104" t="s">
        <v>85</v>
      </c>
      <c r="I21" s="104">
        <v>2010</v>
      </c>
      <c r="J21" s="104">
        <v>1</v>
      </c>
      <c r="K21" s="104"/>
      <c r="U21">
        <v>1</v>
      </c>
    </row>
    <row r="22" spans="2:34" ht="13.8" customHeight="1" x14ac:dyDescent="0.3">
      <c r="B22" t="s">
        <v>197</v>
      </c>
      <c r="C22" t="s">
        <v>148</v>
      </c>
      <c r="E22" t="s">
        <v>147</v>
      </c>
      <c r="F22" t="str">
        <f t="shared" si="0"/>
        <v>SUPAGRCRS1DMD</v>
      </c>
      <c r="G22" s="46"/>
      <c r="H22" t="s">
        <v>85</v>
      </c>
      <c r="I22">
        <v>2010</v>
      </c>
      <c r="J22">
        <v>4.8100000000000005</v>
      </c>
      <c r="Q22">
        <v>1</v>
      </c>
      <c r="AA22" s="106" t="s">
        <v>203</v>
      </c>
    </row>
    <row r="23" spans="2:34" ht="13.8" customHeight="1" x14ac:dyDescent="0.3">
      <c r="G23" s="46" t="s">
        <v>133</v>
      </c>
      <c r="I23">
        <v>2010</v>
      </c>
      <c r="J23" s="105"/>
      <c r="L23">
        <v>8.7671517671517663</v>
      </c>
      <c r="AA23" s="107"/>
      <c r="AB23" s="108"/>
      <c r="AC23" s="125" t="s">
        <v>182</v>
      </c>
      <c r="AD23" s="126"/>
      <c r="AE23" s="127"/>
      <c r="AF23" s="125" t="s">
        <v>183</v>
      </c>
      <c r="AG23" s="126"/>
      <c r="AH23" s="127"/>
    </row>
    <row r="24" spans="2:34" ht="13.8" customHeight="1" x14ac:dyDescent="0.3">
      <c r="B24" t="s">
        <v>198</v>
      </c>
      <c r="C24" t="s">
        <v>149</v>
      </c>
      <c r="E24" t="s">
        <v>147</v>
      </c>
      <c r="F24" t="str">
        <f>B24&amp;"DMD"</f>
        <v>SUPAGRCRS2DMD</v>
      </c>
      <c r="G24" s="46"/>
      <c r="H24" t="s">
        <v>85</v>
      </c>
      <c r="I24">
        <v>2010</v>
      </c>
      <c r="J24">
        <v>0.94000000000000006</v>
      </c>
      <c r="Q24">
        <v>1</v>
      </c>
      <c r="AA24" s="98"/>
      <c r="AB24" s="46"/>
      <c r="AC24" s="115" t="str">
        <f>B22</f>
        <v>SUPAGRCRS1</v>
      </c>
      <c r="AD24" s="116" t="str">
        <f>B26</f>
        <v>SUPAGRCRS3</v>
      </c>
      <c r="AE24" s="117" t="str">
        <f>B32</f>
        <v>SUPAGRCRS5</v>
      </c>
      <c r="AF24" s="115" t="str">
        <f>B24</f>
        <v>SUPAGRCRS2</v>
      </c>
      <c r="AG24" s="116" t="str">
        <f>B29</f>
        <v>SUPAGRCRS4</v>
      </c>
      <c r="AH24" s="117" t="str">
        <f>B33</f>
        <v>SUPAGRCRS6</v>
      </c>
    </row>
    <row r="25" spans="2:34" x14ac:dyDescent="0.3">
      <c r="G25" s="46" t="s">
        <v>133</v>
      </c>
      <c r="I25">
        <v>2010</v>
      </c>
      <c r="J25" s="105"/>
      <c r="L25">
        <v>22.425531914893615</v>
      </c>
      <c r="AA25" s="109" t="s">
        <v>204</v>
      </c>
      <c r="AB25" s="110"/>
      <c r="AC25" s="109" t="s">
        <v>205</v>
      </c>
      <c r="AD25" s="110" t="s">
        <v>206</v>
      </c>
      <c r="AE25" s="111" t="s">
        <v>207</v>
      </c>
      <c r="AF25" s="109" t="s">
        <v>205</v>
      </c>
      <c r="AG25" s="110" t="s">
        <v>206</v>
      </c>
      <c r="AH25" s="111" t="s">
        <v>207</v>
      </c>
    </row>
    <row r="26" spans="2:34" x14ac:dyDescent="0.3">
      <c r="B26" t="s">
        <v>199</v>
      </c>
      <c r="C26" t="s">
        <v>150</v>
      </c>
      <c r="E26" t="s">
        <v>147</v>
      </c>
      <c r="F26" t="str">
        <f>B26&amp;"DMD"</f>
        <v>SUPAGRCRS3DMD</v>
      </c>
      <c r="G26" s="46"/>
      <c r="H26" t="s">
        <v>85</v>
      </c>
      <c r="I26">
        <v>2010</v>
      </c>
      <c r="J26">
        <v>0.40000000000000036</v>
      </c>
      <c r="P26">
        <v>1</v>
      </c>
      <c r="Z26" t="s">
        <v>109</v>
      </c>
      <c r="AA26" s="112" t="s">
        <v>208</v>
      </c>
      <c r="AB26" s="103" t="s">
        <v>209</v>
      </c>
      <c r="AC26" s="98">
        <v>42.17</v>
      </c>
      <c r="AD26">
        <v>30.8</v>
      </c>
      <c r="AE26" s="113"/>
      <c r="AF26" s="98">
        <v>21.08</v>
      </c>
      <c r="AG26">
        <v>15.4</v>
      </c>
      <c r="AH26" s="113"/>
    </row>
    <row r="27" spans="2:34" x14ac:dyDescent="0.3">
      <c r="G27" s="46" t="s">
        <v>135</v>
      </c>
      <c r="I27">
        <v>2010</v>
      </c>
      <c r="J27" s="105"/>
      <c r="L27">
        <v>8.3249999999999922</v>
      </c>
      <c r="Z27" t="s">
        <v>86</v>
      </c>
      <c r="AA27" s="112" t="s">
        <v>210</v>
      </c>
      <c r="AB27" s="103" t="s">
        <v>209</v>
      </c>
      <c r="AC27" s="98">
        <v>0</v>
      </c>
      <c r="AD27">
        <v>0.40000000000000036</v>
      </c>
      <c r="AE27" s="113">
        <v>7.2</v>
      </c>
      <c r="AF27" s="98">
        <v>0</v>
      </c>
      <c r="AG27">
        <v>0.40000000000000036</v>
      </c>
      <c r="AH27" s="113">
        <v>7.2</v>
      </c>
    </row>
    <row r="28" spans="2:34" ht="13.8" customHeight="1" x14ac:dyDescent="0.3">
      <c r="G28" s="46" t="s">
        <v>133</v>
      </c>
      <c r="I28">
        <v>2010</v>
      </c>
      <c r="J28" s="105"/>
      <c r="L28">
        <v>76.999999999999929</v>
      </c>
      <c r="Z28" t="s">
        <v>95</v>
      </c>
      <c r="AA28" s="112" t="s">
        <v>218</v>
      </c>
      <c r="AB28" s="103"/>
      <c r="AC28" s="98">
        <f>SUM(AC29:AC32)</f>
        <v>4.8100000000000005</v>
      </c>
      <c r="AD28" s="98">
        <f t="shared" ref="AD28:AH28" si="1">SUM(AD29:AD32)</f>
        <v>3.3299999999999996</v>
      </c>
      <c r="AE28" s="98">
        <f t="shared" si="1"/>
        <v>0</v>
      </c>
      <c r="AF28" s="98">
        <f t="shared" si="1"/>
        <v>0.94000000000000006</v>
      </c>
      <c r="AG28" s="98">
        <f t="shared" si="1"/>
        <v>0.89</v>
      </c>
      <c r="AH28" s="98">
        <f t="shared" si="1"/>
        <v>0</v>
      </c>
    </row>
    <row r="29" spans="2:34" ht="13.8" customHeight="1" x14ac:dyDescent="0.3">
      <c r="B29" t="s">
        <v>200</v>
      </c>
      <c r="C29" t="s">
        <v>151</v>
      </c>
      <c r="E29" t="s">
        <v>147</v>
      </c>
      <c r="F29" t="str">
        <f>B29&amp;"DMD"</f>
        <v>SUPAGRCRS4DMD</v>
      </c>
      <c r="G29" s="46"/>
      <c r="H29" t="s">
        <v>85</v>
      </c>
      <c r="I29">
        <v>2010</v>
      </c>
      <c r="J29">
        <v>0.40000000000000036</v>
      </c>
      <c r="P29">
        <v>1</v>
      </c>
      <c r="Z29" t="s">
        <v>95</v>
      </c>
      <c r="AA29" s="114" t="s">
        <v>211</v>
      </c>
      <c r="AB29" s="103" t="s">
        <v>209</v>
      </c>
      <c r="AC29" s="98">
        <v>3.87</v>
      </c>
      <c r="AD29">
        <v>2.44</v>
      </c>
      <c r="AE29" s="113"/>
      <c r="AF29" s="98">
        <v>0</v>
      </c>
      <c r="AG29">
        <v>0</v>
      </c>
      <c r="AH29" s="113"/>
    </row>
    <row r="30" spans="2:34" ht="13.8" customHeight="1" x14ac:dyDescent="0.3">
      <c r="G30" s="46" t="s">
        <v>135</v>
      </c>
      <c r="I30">
        <v>2010</v>
      </c>
      <c r="J30" s="105"/>
      <c r="L30">
        <v>2.2249999999999979</v>
      </c>
      <c r="Z30" t="s">
        <v>95</v>
      </c>
      <c r="AA30" s="114" t="s">
        <v>212</v>
      </c>
      <c r="AB30" s="103" t="s">
        <v>209</v>
      </c>
      <c r="AC30" s="98">
        <v>0.78</v>
      </c>
      <c r="AD30">
        <v>0.78</v>
      </c>
      <c r="AE30" s="113"/>
      <c r="AF30" s="98">
        <v>0.78</v>
      </c>
      <c r="AG30">
        <v>0.78</v>
      </c>
      <c r="AH30" s="113"/>
    </row>
    <row r="31" spans="2:34" x14ac:dyDescent="0.3">
      <c r="G31" s="46" t="s">
        <v>133</v>
      </c>
      <c r="I31">
        <v>2010</v>
      </c>
      <c r="J31" s="105"/>
      <c r="L31">
        <v>38.499999999999964</v>
      </c>
      <c r="Z31" t="s">
        <v>95</v>
      </c>
      <c r="AA31" s="114" t="s">
        <v>213</v>
      </c>
      <c r="AB31" s="103" t="s">
        <v>209</v>
      </c>
      <c r="AC31" s="98">
        <v>0.01</v>
      </c>
      <c r="AD31">
        <v>0.01</v>
      </c>
      <c r="AE31" s="113"/>
      <c r="AF31" s="98">
        <v>0.01</v>
      </c>
      <c r="AG31">
        <v>0.01</v>
      </c>
      <c r="AH31" s="113"/>
    </row>
    <row r="32" spans="2:34" x14ac:dyDescent="0.3">
      <c r="B32" t="s">
        <v>201</v>
      </c>
      <c r="C32" t="s">
        <v>152</v>
      </c>
      <c r="E32" t="s">
        <v>147</v>
      </c>
      <c r="F32" t="str">
        <f>B32&amp;"DMD"</f>
        <v>SUPAGRCRS5DMD</v>
      </c>
      <c r="G32" s="46"/>
      <c r="H32" t="s">
        <v>85</v>
      </c>
      <c r="I32">
        <v>2010</v>
      </c>
      <c r="J32">
        <v>7.2</v>
      </c>
      <c r="P32">
        <v>1</v>
      </c>
      <c r="Z32" t="s">
        <v>95</v>
      </c>
      <c r="AA32" s="114" t="s">
        <v>214</v>
      </c>
      <c r="AB32" s="103" t="s">
        <v>209</v>
      </c>
      <c r="AC32" s="98">
        <v>0.15</v>
      </c>
      <c r="AD32">
        <v>0.1</v>
      </c>
      <c r="AE32" s="113"/>
      <c r="AF32" s="98">
        <v>0.15</v>
      </c>
      <c r="AG32">
        <v>0.1</v>
      </c>
      <c r="AH32" s="113"/>
    </row>
    <row r="33" spans="2:34" x14ac:dyDescent="0.3">
      <c r="B33" t="s">
        <v>202</v>
      </c>
      <c r="C33" t="s">
        <v>153</v>
      </c>
      <c r="E33" t="s">
        <v>147</v>
      </c>
      <c r="F33" t="str">
        <f>B33&amp;"DMD"</f>
        <v>SUPAGRCRS6DMD</v>
      </c>
      <c r="G33" s="46"/>
      <c r="H33" t="s">
        <v>85</v>
      </c>
      <c r="I33">
        <v>2010</v>
      </c>
      <c r="J33">
        <v>7.2</v>
      </c>
      <c r="P33">
        <v>1</v>
      </c>
      <c r="AA33" s="112" t="s">
        <v>215</v>
      </c>
      <c r="AB33" s="103" t="s">
        <v>209</v>
      </c>
      <c r="AC33" s="98">
        <v>0.4</v>
      </c>
      <c r="AD33">
        <v>0.4</v>
      </c>
      <c r="AE33" s="113"/>
      <c r="AF33" s="98">
        <v>0.4</v>
      </c>
      <c r="AG33">
        <v>0.4</v>
      </c>
      <c r="AH33" s="113"/>
    </row>
    <row r="34" spans="2:34" x14ac:dyDescent="0.3">
      <c r="B34" t="s">
        <v>260</v>
      </c>
      <c r="C34" t="str">
        <f>"Transformation process "&amp;Comm!D26</f>
        <v>Transformation process Industrial process emissions from cement industry</v>
      </c>
      <c r="E34" t="str">
        <f>$F$47</f>
        <v>INDPRC</v>
      </c>
      <c r="F34" s="46" t="str">
        <f>B34&amp;"DMD"</f>
        <v>T-INDGHGGDMD</v>
      </c>
      <c r="G34" s="46"/>
      <c r="H34" t="s">
        <v>85</v>
      </c>
      <c r="I34">
        <v>2010</v>
      </c>
      <c r="J34" s="105">
        <v>1</v>
      </c>
      <c r="V34">
        <v>1</v>
      </c>
      <c r="AA34" s="112" t="s">
        <v>184</v>
      </c>
      <c r="AB34" s="103" t="s">
        <v>209</v>
      </c>
      <c r="AC34" s="98">
        <v>42.17</v>
      </c>
      <c r="AD34">
        <v>31.200000000000003</v>
      </c>
      <c r="AE34" s="113">
        <v>7.2</v>
      </c>
      <c r="AF34" s="98">
        <v>21.08</v>
      </c>
      <c r="AG34">
        <v>15.8</v>
      </c>
      <c r="AH34" s="113">
        <v>7.2</v>
      </c>
    </row>
    <row r="35" spans="2:34" x14ac:dyDescent="0.3">
      <c r="B35" t="s">
        <v>261</v>
      </c>
      <c r="C35" t="str">
        <f>"Transformation process "&amp;Comm!D27</f>
        <v>Transformation process Industrial process emissions from Colling appliances</v>
      </c>
      <c r="E35" t="str">
        <f>$F$47</f>
        <v>INDPRC</v>
      </c>
      <c r="F35" s="46" t="str">
        <f>B35&amp;"DMD"</f>
        <v>T-INDGHGCDMD</v>
      </c>
      <c r="G35" s="46"/>
      <c r="H35" t="s">
        <v>85</v>
      </c>
      <c r="I35">
        <v>2010</v>
      </c>
      <c r="J35" s="105">
        <v>1</v>
      </c>
      <c r="W35">
        <v>1</v>
      </c>
      <c r="AA35" s="112" t="s">
        <v>216</v>
      </c>
      <c r="AB35" s="103" t="s">
        <v>209</v>
      </c>
      <c r="AC35" s="98">
        <v>5.2100000000000009</v>
      </c>
      <c r="AD35">
        <v>3.7299999999999995</v>
      </c>
      <c r="AE35" s="113">
        <v>0</v>
      </c>
      <c r="AF35" s="98">
        <v>1.34</v>
      </c>
      <c r="AG35">
        <v>1.29</v>
      </c>
      <c r="AH35" s="113">
        <v>0</v>
      </c>
    </row>
    <row r="36" spans="2:34" x14ac:dyDescent="0.3">
      <c r="B36" t="s">
        <v>262</v>
      </c>
      <c r="C36" t="str">
        <f>"Transformation process "&amp;Comm!D28</f>
        <v>Transformation process Industrial process emissions from others</v>
      </c>
      <c r="E36" t="str">
        <f>$F$47</f>
        <v>INDPRC</v>
      </c>
      <c r="F36" s="46" t="str">
        <f>B36&amp;"DMD"</f>
        <v>T-INDGHGODMD</v>
      </c>
      <c r="G36" s="46"/>
      <c r="H36" t="s">
        <v>85</v>
      </c>
      <c r="I36">
        <v>2010</v>
      </c>
      <c r="J36" s="105">
        <v>1</v>
      </c>
      <c r="X36">
        <v>1</v>
      </c>
      <c r="AA36" s="109" t="s">
        <v>217</v>
      </c>
      <c r="AB36" s="110" t="s">
        <v>209</v>
      </c>
      <c r="AC36" s="100">
        <v>0.4</v>
      </c>
      <c r="AD36" s="99">
        <v>0.4</v>
      </c>
      <c r="AE36" s="111">
        <v>0</v>
      </c>
      <c r="AF36" s="100">
        <v>0.4</v>
      </c>
      <c r="AG36" s="99">
        <v>0.4</v>
      </c>
      <c r="AH36" s="111">
        <v>0</v>
      </c>
    </row>
    <row r="37" spans="2:34" x14ac:dyDescent="0.3">
      <c r="B37" t="str">
        <f>Process!C34</f>
        <v>MINSUPFRKM</v>
      </c>
      <c r="C37" t="str">
        <f>Process!D34</f>
        <v>Mining Forest Reference CO2 uptake</v>
      </c>
      <c r="F37" t="str">
        <f>Comm!C6</f>
        <v>SUPFRKM</v>
      </c>
      <c r="H37" t="s">
        <v>85</v>
      </c>
      <c r="I37">
        <v>2010</v>
      </c>
      <c r="J37" s="105">
        <v>1</v>
      </c>
    </row>
    <row r="38" spans="2:34" x14ac:dyDescent="0.3">
      <c r="B38" t="str">
        <f>Process!C35</f>
        <v>MINSUPFCKM</v>
      </c>
      <c r="C38" t="str">
        <f>Process!D35</f>
        <v>Mining Forest Conifiers CO2 uptake</v>
      </c>
      <c r="F38" t="str">
        <f>Comm!C7</f>
        <v>SUPFCKM</v>
      </c>
      <c r="H38" t="s">
        <v>85</v>
      </c>
      <c r="I38">
        <v>2010</v>
      </c>
      <c r="J38" s="105">
        <v>1</v>
      </c>
    </row>
    <row r="39" spans="2:34" x14ac:dyDescent="0.3">
      <c r="B39" t="str">
        <f>Process!C36</f>
        <v>MINSUPFBKM</v>
      </c>
      <c r="C39" t="str">
        <f>Process!D36</f>
        <v>Mining Forest Broad leaves CO2 uptake</v>
      </c>
      <c r="F39" t="str">
        <f>Comm!C8</f>
        <v>SUPFBKM</v>
      </c>
      <c r="H39" t="s">
        <v>85</v>
      </c>
      <c r="I39">
        <v>2010</v>
      </c>
      <c r="J39" s="105">
        <v>1</v>
      </c>
    </row>
    <row r="40" spans="2:34" x14ac:dyDescent="0.3">
      <c r="B40" t="str">
        <f>Process!C37</f>
        <v>MINAGRKM2</v>
      </c>
      <c r="C40" t="str">
        <f>Process!D37</f>
        <v>Mining Agriculture km2</v>
      </c>
      <c r="F40" t="str">
        <f>Comm!C9</f>
        <v>AGRKM2</v>
      </c>
      <c r="H40" t="s">
        <v>85</v>
      </c>
      <c r="I40">
        <v>2010</v>
      </c>
      <c r="J40" s="105">
        <v>1</v>
      </c>
    </row>
    <row r="41" spans="2:34" x14ac:dyDescent="0.3">
      <c r="B41" t="str">
        <f>Process!C38</f>
        <v>MINAGRAGRCH4</v>
      </c>
      <c r="C41" t="str">
        <f>Process!D38</f>
        <v>Mining process Agriculture CH4 emissions</v>
      </c>
      <c r="F41" t="str">
        <f>Comm!C19</f>
        <v>MAGRCH4</v>
      </c>
      <c r="H41" t="s">
        <v>85</v>
      </c>
      <c r="I41">
        <v>2010</v>
      </c>
      <c r="J41" s="105">
        <v>1</v>
      </c>
    </row>
    <row r="42" spans="2:34" x14ac:dyDescent="0.3">
      <c r="B42" t="str">
        <f>Process!C39</f>
        <v>MINAGRAGRN2O</v>
      </c>
      <c r="C42" t="str">
        <f>Process!D39</f>
        <v>Mining process Agriculture N2O emissions</v>
      </c>
      <c r="F42" t="str">
        <f>Comm!C20</f>
        <v>MAGRN2O</v>
      </c>
      <c r="H42" t="s">
        <v>85</v>
      </c>
      <c r="I42">
        <v>2010</v>
      </c>
      <c r="J42" s="105">
        <v>1</v>
      </c>
    </row>
    <row r="43" spans="2:34" x14ac:dyDescent="0.3">
      <c r="B43" t="str">
        <f>Process!C40</f>
        <v>MINAGRAGRCO2</v>
      </c>
      <c r="C43" t="str">
        <f>Process!D40</f>
        <v>Mining process Agriculture CO2 emissions</v>
      </c>
      <c r="F43" t="str">
        <f>Comm!C21</f>
        <v>MAGRCO2</v>
      </c>
      <c r="H43" t="s">
        <v>85</v>
      </c>
      <c r="I43">
        <v>2010</v>
      </c>
      <c r="J43" s="105">
        <v>1</v>
      </c>
    </row>
    <row r="44" spans="2:34" x14ac:dyDescent="0.3">
      <c r="B44" t="str">
        <f>Process!C41</f>
        <v>MINAGRWSTCH4</v>
      </c>
      <c r="C44" t="str">
        <f>Process!D41</f>
        <v>Mining process Waste CH4 Emissions</v>
      </c>
      <c r="F44" t="str">
        <f>Comm!C22</f>
        <v>MWSTCH4</v>
      </c>
      <c r="H44" t="s">
        <v>85</v>
      </c>
      <c r="I44">
        <v>2010</v>
      </c>
      <c r="J44" s="105">
        <v>1</v>
      </c>
    </row>
    <row r="45" spans="2:34" x14ac:dyDescent="0.3">
      <c r="B45" t="str">
        <f>Process!C42</f>
        <v>MINAGRWSTN2O</v>
      </c>
      <c r="C45" t="str">
        <f>Process!D42</f>
        <v>Mining process Waste N2O Emissions</v>
      </c>
      <c r="F45" t="str">
        <f>Comm!C23</f>
        <v>MWSTN2O</v>
      </c>
      <c r="H45" t="s">
        <v>85</v>
      </c>
      <c r="I45">
        <v>2010</v>
      </c>
      <c r="J45" s="105">
        <v>1</v>
      </c>
    </row>
    <row r="46" spans="2:34" x14ac:dyDescent="0.3">
      <c r="B46" t="str">
        <f>Process!C43</f>
        <v>MINAGRWSTCO2</v>
      </c>
      <c r="C46" t="str">
        <f>Process!D43</f>
        <v>Mining process Waste CO2 Emissions</v>
      </c>
      <c r="F46" t="str">
        <f>Comm!C24</f>
        <v>MWSTCO2</v>
      </c>
      <c r="H46" t="s">
        <v>85</v>
      </c>
      <c r="I46">
        <v>2010</v>
      </c>
      <c r="J46" s="105">
        <v>1</v>
      </c>
    </row>
    <row r="47" spans="2:34" x14ac:dyDescent="0.3">
      <c r="B47" t="str">
        <f>Process!C44</f>
        <v>MININDPRC</v>
      </c>
      <c r="C47" t="str">
        <f>Process!D44</f>
        <v>Mining process Process related emissions</v>
      </c>
      <c r="F47" t="str">
        <f>Comm!C25</f>
        <v>INDPRC</v>
      </c>
      <c r="H47" t="s">
        <v>85</v>
      </c>
      <c r="I47">
        <v>2010</v>
      </c>
      <c r="J47" s="105">
        <v>1</v>
      </c>
    </row>
  </sheetData>
  <mergeCells count="2">
    <mergeCell ref="AC23:AE23"/>
    <mergeCell ref="AF23:AH23"/>
  </mergeCells>
  <phoneticPr fontId="2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B2:AW35"/>
  <sheetViews>
    <sheetView workbookViewId="0">
      <selection activeCell="D14" sqref="D14"/>
    </sheetView>
  </sheetViews>
  <sheetFormatPr defaultColWidth="8.88671875" defaultRowHeight="14.4" x14ac:dyDescent="0.3"/>
  <cols>
    <col min="2" max="2" width="28.44140625" customWidth="1"/>
    <col min="3" max="3" width="32.44140625" bestFit="1" customWidth="1"/>
    <col min="4" max="6" width="18.33203125" bestFit="1" customWidth="1"/>
    <col min="7" max="7" width="13.109375" bestFit="1" customWidth="1"/>
  </cols>
  <sheetData>
    <row r="2" spans="2:49" x14ac:dyDescent="0.3">
      <c r="B2" t="s">
        <v>84</v>
      </c>
    </row>
    <row r="3" spans="2:49" ht="15" thickBot="1" x14ac:dyDescent="0.35"/>
    <row r="4" spans="2:49" x14ac:dyDescent="0.3">
      <c r="B4" s="42" t="s">
        <v>78</v>
      </c>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4"/>
    </row>
    <row r="5" spans="2:49" x14ac:dyDescent="0.3">
      <c r="B5" s="66" t="s">
        <v>51</v>
      </c>
      <c r="C5" s="53" t="s">
        <v>71</v>
      </c>
      <c r="D5" s="52">
        <v>2005</v>
      </c>
      <c r="E5" s="52">
        <v>2006</v>
      </c>
      <c r="F5" s="52">
        <v>2007</v>
      </c>
      <c r="G5" s="52">
        <v>2008</v>
      </c>
      <c r="H5" s="52">
        <v>2009</v>
      </c>
      <c r="I5" s="52">
        <v>2010</v>
      </c>
      <c r="J5" s="52">
        <v>2011</v>
      </c>
      <c r="K5" s="52">
        <v>2012</v>
      </c>
      <c r="L5" s="52">
        <v>2013</v>
      </c>
      <c r="M5" s="52">
        <v>2014</v>
      </c>
      <c r="N5" s="52">
        <v>2015</v>
      </c>
      <c r="O5" s="52">
        <v>2016</v>
      </c>
      <c r="P5" s="52">
        <v>2017</v>
      </c>
      <c r="Q5" s="52">
        <v>2018</v>
      </c>
      <c r="R5" s="52">
        <v>2019</v>
      </c>
      <c r="S5" s="52">
        <v>2020</v>
      </c>
      <c r="T5" s="52">
        <v>2021</v>
      </c>
      <c r="U5" s="52">
        <v>2022</v>
      </c>
      <c r="V5" s="52">
        <v>2023</v>
      </c>
      <c r="W5" s="52">
        <v>2024</v>
      </c>
      <c r="X5" s="52">
        <v>2025</v>
      </c>
      <c r="Y5" s="52">
        <v>2026</v>
      </c>
      <c r="Z5" s="52">
        <v>2027</v>
      </c>
      <c r="AA5" s="52">
        <v>2028</v>
      </c>
      <c r="AB5" s="52">
        <v>2029</v>
      </c>
      <c r="AC5" s="52">
        <v>2030</v>
      </c>
      <c r="AD5" s="52">
        <v>2031</v>
      </c>
      <c r="AE5" s="52">
        <v>2032</v>
      </c>
      <c r="AF5" s="52">
        <v>2033</v>
      </c>
      <c r="AG5" s="52">
        <v>2034</v>
      </c>
      <c r="AH5" s="52">
        <v>2035</v>
      </c>
      <c r="AI5" s="52">
        <v>2036</v>
      </c>
      <c r="AJ5" s="52">
        <v>2037</v>
      </c>
      <c r="AK5" s="52">
        <v>2038</v>
      </c>
      <c r="AL5" s="52">
        <v>2039</v>
      </c>
      <c r="AM5" s="52">
        <v>2040</v>
      </c>
      <c r="AN5" s="52">
        <v>2041</v>
      </c>
      <c r="AO5" s="52">
        <v>2042</v>
      </c>
      <c r="AP5" s="52">
        <v>2043</v>
      </c>
      <c r="AQ5" s="52">
        <v>2044</v>
      </c>
      <c r="AR5" s="52">
        <v>2045</v>
      </c>
      <c r="AS5" s="52">
        <v>2046</v>
      </c>
      <c r="AT5" s="52">
        <v>2047</v>
      </c>
      <c r="AU5" s="52">
        <v>2048</v>
      </c>
      <c r="AV5" s="52">
        <v>2049</v>
      </c>
      <c r="AW5" s="65">
        <v>2050</v>
      </c>
    </row>
    <row r="6" spans="2:49" x14ac:dyDescent="0.3">
      <c r="B6" s="45" t="s">
        <v>50</v>
      </c>
      <c r="C6" s="63">
        <f>SUM(D6:AW6)+$D$34</f>
        <v>7672.3909090909101</v>
      </c>
      <c r="D6" s="46">
        <f>D35</f>
        <v>40.1</v>
      </c>
      <c r="E6" s="46">
        <f t="shared" ref="E6:N6" si="0">E35</f>
        <v>40.1</v>
      </c>
      <c r="F6" s="46">
        <f t="shared" si="0"/>
        <v>40.1</v>
      </c>
      <c r="G6" s="46">
        <f t="shared" si="0"/>
        <v>40.1</v>
      </c>
      <c r="H6" s="46">
        <f t="shared" si="0"/>
        <v>40.1</v>
      </c>
      <c r="I6" s="46">
        <f t="shared" si="0"/>
        <v>40.1</v>
      </c>
      <c r="J6" s="46">
        <f t="shared" si="0"/>
        <v>40.1</v>
      </c>
      <c r="K6" s="46">
        <f t="shared" si="0"/>
        <v>18</v>
      </c>
      <c r="L6" s="46">
        <f t="shared" si="0"/>
        <v>48.6</v>
      </c>
      <c r="M6" s="46">
        <f t="shared" si="0"/>
        <v>5.0999999999999996</v>
      </c>
      <c r="N6" s="46">
        <f t="shared" si="0"/>
        <v>28.7</v>
      </c>
      <c r="O6" s="59">
        <f>AVERAGE(D6:N6)</f>
        <v>34.645454545454548</v>
      </c>
      <c r="P6" s="59">
        <f>O6</f>
        <v>34.645454545454548</v>
      </c>
      <c r="Q6" s="59">
        <f t="shared" ref="Q6:AW6" si="1">P6</f>
        <v>34.645454545454548</v>
      </c>
      <c r="R6" s="59">
        <f t="shared" si="1"/>
        <v>34.645454545454548</v>
      </c>
      <c r="S6" s="59">
        <f t="shared" si="1"/>
        <v>34.645454545454548</v>
      </c>
      <c r="T6" s="59">
        <f t="shared" si="1"/>
        <v>34.645454545454548</v>
      </c>
      <c r="U6" s="59">
        <f t="shared" si="1"/>
        <v>34.645454545454548</v>
      </c>
      <c r="V6" s="59">
        <f t="shared" si="1"/>
        <v>34.645454545454548</v>
      </c>
      <c r="W6" s="59">
        <f t="shared" si="1"/>
        <v>34.645454545454548</v>
      </c>
      <c r="X6" s="59">
        <f t="shared" si="1"/>
        <v>34.645454545454548</v>
      </c>
      <c r="Y6" s="59">
        <f t="shared" si="1"/>
        <v>34.645454545454548</v>
      </c>
      <c r="Z6" s="59">
        <f t="shared" si="1"/>
        <v>34.645454545454548</v>
      </c>
      <c r="AA6" s="59">
        <f t="shared" si="1"/>
        <v>34.645454545454548</v>
      </c>
      <c r="AB6" s="59">
        <f t="shared" si="1"/>
        <v>34.645454545454548</v>
      </c>
      <c r="AC6" s="59">
        <f t="shared" si="1"/>
        <v>34.645454545454548</v>
      </c>
      <c r="AD6" s="59">
        <f t="shared" si="1"/>
        <v>34.645454545454548</v>
      </c>
      <c r="AE6" s="59">
        <f t="shared" si="1"/>
        <v>34.645454545454548</v>
      </c>
      <c r="AF6" s="59">
        <f t="shared" si="1"/>
        <v>34.645454545454548</v>
      </c>
      <c r="AG6" s="59">
        <f t="shared" si="1"/>
        <v>34.645454545454548</v>
      </c>
      <c r="AH6" s="59">
        <f t="shared" si="1"/>
        <v>34.645454545454548</v>
      </c>
      <c r="AI6" s="59">
        <f t="shared" si="1"/>
        <v>34.645454545454548</v>
      </c>
      <c r="AJ6" s="59">
        <f t="shared" si="1"/>
        <v>34.645454545454548</v>
      </c>
      <c r="AK6" s="59">
        <f t="shared" si="1"/>
        <v>34.645454545454548</v>
      </c>
      <c r="AL6" s="59">
        <f t="shared" si="1"/>
        <v>34.645454545454548</v>
      </c>
      <c r="AM6" s="59">
        <f t="shared" si="1"/>
        <v>34.645454545454548</v>
      </c>
      <c r="AN6" s="59">
        <f t="shared" si="1"/>
        <v>34.645454545454548</v>
      </c>
      <c r="AO6" s="59">
        <f t="shared" si="1"/>
        <v>34.645454545454548</v>
      </c>
      <c r="AP6" s="59">
        <f t="shared" si="1"/>
        <v>34.645454545454548</v>
      </c>
      <c r="AQ6" s="59">
        <f t="shared" si="1"/>
        <v>34.645454545454548</v>
      </c>
      <c r="AR6" s="59">
        <f t="shared" si="1"/>
        <v>34.645454545454548</v>
      </c>
      <c r="AS6" s="59">
        <f t="shared" si="1"/>
        <v>34.645454545454548</v>
      </c>
      <c r="AT6" s="59">
        <f t="shared" si="1"/>
        <v>34.645454545454548</v>
      </c>
      <c r="AU6" s="59">
        <f t="shared" si="1"/>
        <v>34.645454545454548</v>
      </c>
      <c r="AV6" s="59">
        <f t="shared" si="1"/>
        <v>34.645454545454548</v>
      </c>
      <c r="AW6" s="60">
        <f t="shared" si="1"/>
        <v>34.645454545454548</v>
      </c>
    </row>
    <row r="7" spans="2:49" x14ac:dyDescent="0.3">
      <c r="B7" s="45" t="s">
        <v>74</v>
      </c>
      <c r="C7" s="63">
        <f>SUM(D7:AW7)+$D$34</f>
        <v>6181.5539393939398</v>
      </c>
      <c r="D7" s="46">
        <f>D6</f>
        <v>40.1</v>
      </c>
      <c r="E7" s="46">
        <f t="shared" ref="E7:N7" si="2">E6</f>
        <v>40.1</v>
      </c>
      <c r="F7" s="46">
        <f t="shared" si="2"/>
        <v>40.1</v>
      </c>
      <c r="G7" s="46">
        <f t="shared" si="2"/>
        <v>40.1</v>
      </c>
      <c r="H7" s="46">
        <f t="shared" si="2"/>
        <v>40.1</v>
      </c>
      <c r="I7" s="46">
        <f t="shared" si="2"/>
        <v>40.1</v>
      </c>
      <c r="J7" s="46">
        <f t="shared" si="2"/>
        <v>40.1</v>
      </c>
      <c r="K7" s="46">
        <f t="shared" si="2"/>
        <v>18</v>
      </c>
      <c r="L7" s="46">
        <f t="shared" si="2"/>
        <v>48.6</v>
      </c>
      <c r="M7" s="46">
        <f t="shared" si="2"/>
        <v>5.0999999999999996</v>
      </c>
      <c r="N7" s="46">
        <f t="shared" si="2"/>
        <v>28.7</v>
      </c>
      <c r="O7" s="59">
        <f>AVERAGE(D7:N7)</f>
        <v>34.645454545454548</v>
      </c>
      <c r="P7" s="59">
        <f>O7</f>
        <v>34.645454545454548</v>
      </c>
      <c r="Q7" s="59">
        <f t="shared" ref="Q7:R7" si="3">P7</f>
        <v>34.645454545454548</v>
      </c>
      <c r="R7" s="59">
        <f t="shared" si="3"/>
        <v>34.645454545454548</v>
      </c>
      <c r="S7" s="59">
        <f>$F$28</f>
        <v>-13.446060606060595</v>
      </c>
      <c r="T7" s="59">
        <f t="shared" ref="T7:AW7" si="4">S7</f>
        <v>-13.446060606060595</v>
      </c>
      <c r="U7" s="59">
        <f t="shared" si="4"/>
        <v>-13.446060606060595</v>
      </c>
      <c r="V7" s="59">
        <f t="shared" si="4"/>
        <v>-13.446060606060595</v>
      </c>
      <c r="W7" s="59">
        <f t="shared" si="4"/>
        <v>-13.446060606060595</v>
      </c>
      <c r="X7" s="59">
        <f t="shared" si="4"/>
        <v>-13.446060606060595</v>
      </c>
      <c r="Y7" s="59">
        <f t="shared" si="4"/>
        <v>-13.446060606060595</v>
      </c>
      <c r="Z7" s="59">
        <f t="shared" si="4"/>
        <v>-13.446060606060595</v>
      </c>
      <c r="AA7" s="59">
        <f t="shared" si="4"/>
        <v>-13.446060606060595</v>
      </c>
      <c r="AB7" s="59">
        <f t="shared" si="4"/>
        <v>-13.446060606060595</v>
      </c>
      <c r="AC7" s="59">
        <f t="shared" si="4"/>
        <v>-13.446060606060595</v>
      </c>
      <c r="AD7" s="59">
        <f t="shared" si="4"/>
        <v>-13.446060606060595</v>
      </c>
      <c r="AE7" s="59">
        <f t="shared" si="4"/>
        <v>-13.446060606060595</v>
      </c>
      <c r="AF7" s="59">
        <f t="shared" si="4"/>
        <v>-13.446060606060595</v>
      </c>
      <c r="AG7" s="59">
        <f t="shared" si="4"/>
        <v>-13.446060606060595</v>
      </c>
      <c r="AH7" s="59">
        <f t="shared" si="4"/>
        <v>-13.446060606060595</v>
      </c>
      <c r="AI7" s="59">
        <f t="shared" si="4"/>
        <v>-13.446060606060595</v>
      </c>
      <c r="AJ7" s="59">
        <f t="shared" si="4"/>
        <v>-13.446060606060595</v>
      </c>
      <c r="AK7" s="59">
        <f t="shared" si="4"/>
        <v>-13.446060606060595</v>
      </c>
      <c r="AL7" s="59">
        <f t="shared" si="4"/>
        <v>-13.446060606060595</v>
      </c>
      <c r="AM7" s="59">
        <f t="shared" si="4"/>
        <v>-13.446060606060595</v>
      </c>
      <c r="AN7" s="59">
        <f t="shared" si="4"/>
        <v>-13.446060606060595</v>
      </c>
      <c r="AO7" s="59">
        <f t="shared" si="4"/>
        <v>-13.446060606060595</v>
      </c>
      <c r="AP7" s="59">
        <f t="shared" si="4"/>
        <v>-13.446060606060595</v>
      </c>
      <c r="AQ7" s="59">
        <f t="shared" si="4"/>
        <v>-13.446060606060595</v>
      </c>
      <c r="AR7" s="59">
        <f t="shared" si="4"/>
        <v>-13.446060606060595</v>
      </c>
      <c r="AS7" s="59">
        <f t="shared" si="4"/>
        <v>-13.446060606060595</v>
      </c>
      <c r="AT7" s="59">
        <f t="shared" si="4"/>
        <v>-13.446060606060595</v>
      </c>
      <c r="AU7" s="59">
        <f t="shared" si="4"/>
        <v>-13.446060606060595</v>
      </c>
      <c r="AV7" s="59">
        <f t="shared" si="4"/>
        <v>-13.446060606060595</v>
      </c>
      <c r="AW7" s="60">
        <f t="shared" si="4"/>
        <v>-13.446060606060595</v>
      </c>
    </row>
    <row r="8" spans="2:49" x14ac:dyDescent="0.3">
      <c r="B8" s="45" t="s">
        <v>72</v>
      </c>
      <c r="C8" s="63">
        <f>SUM(D8:AW8)+$D$34</f>
        <v>8315.3872727272756</v>
      </c>
      <c r="D8" s="46">
        <f>D6</f>
        <v>40.1</v>
      </c>
      <c r="E8" s="46">
        <f t="shared" ref="E8:N8" si="5">E6</f>
        <v>40.1</v>
      </c>
      <c r="F8" s="46">
        <f t="shared" si="5"/>
        <v>40.1</v>
      </c>
      <c r="G8" s="46">
        <f t="shared" si="5"/>
        <v>40.1</v>
      </c>
      <c r="H8" s="46">
        <f t="shared" si="5"/>
        <v>40.1</v>
      </c>
      <c r="I8" s="46">
        <f t="shared" si="5"/>
        <v>40.1</v>
      </c>
      <c r="J8" s="46">
        <f t="shared" si="5"/>
        <v>40.1</v>
      </c>
      <c r="K8" s="46">
        <f t="shared" si="5"/>
        <v>18</v>
      </c>
      <c r="L8" s="46">
        <f t="shared" si="5"/>
        <v>48.6</v>
      </c>
      <c r="M8" s="46">
        <f t="shared" si="5"/>
        <v>5.0999999999999996</v>
      </c>
      <c r="N8" s="46">
        <f t="shared" si="5"/>
        <v>28.7</v>
      </c>
      <c r="O8" s="59">
        <f t="shared" ref="O8:O9" si="6">AVERAGE(D8:N8)</f>
        <v>34.645454545454548</v>
      </c>
      <c r="P8" s="59">
        <f t="shared" ref="P8:R8" si="7">O8</f>
        <v>34.645454545454548</v>
      </c>
      <c r="Q8" s="59">
        <f t="shared" si="7"/>
        <v>34.645454545454548</v>
      </c>
      <c r="R8" s="59">
        <f t="shared" si="7"/>
        <v>34.645454545454548</v>
      </c>
      <c r="S8" s="59">
        <f>$E$28</f>
        <v>55.387272727272737</v>
      </c>
      <c r="T8" s="59">
        <f t="shared" ref="T8:AW8" si="8">S8</f>
        <v>55.387272727272737</v>
      </c>
      <c r="U8" s="59">
        <f t="shared" si="8"/>
        <v>55.387272727272737</v>
      </c>
      <c r="V8" s="59">
        <f t="shared" si="8"/>
        <v>55.387272727272737</v>
      </c>
      <c r="W8" s="59">
        <f t="shared" si="8"/>
        <v>55.387272727272737</v>
      </c>
      <c r="X8" s="59">
        <f t="shared" si="8"/>
        <v>55.387272727272737</v>
      </c>
      <c r="Y8" s="59">
        <f t="shared" si="8"/>
        <v>55.387272727272737</v>
      </c>
      <c r="Z8" s="59">
        <f t="shared" si="8"/>
        <v>55.387272727272737</v>
      </c>
      <c r="AA8" s="59">
        <f t="shared" si="8"/>
        <v>55.387272727272737</v>
      </c>
      <c r="AB8" s="59">
        <f t="shared" si="8"/>
        <v>55.387272727272737</v>
      </c>
      <c r="AC8" s="59">
        <f t="shared" si="8"/>
        <v>55.387272727272737</v>
      </c>
      <c r="AD8" s="59">
        <f t="shared" si="8"/>
        <v>55.387272727272737</v>
      </c>
      <c r="AE8" s="59">
        <f t="shared" si="8"/>
        <v>55.387272727272737</v>
      </c>
      <c r="AF8" s="59">
        <f t="shared" si="8"/>
        <v>55.387272727272737</v>
      </c>
      <c r="AG8" s="59">
        <f t="shared" si="8"/>
        <v>55.387272727272737</v>
      </c>
      <c r="AH8" s="59">
        <f t="shared" si="8"/>
        <v>55.387272727272737</v>
      </c>
      <c r="AI8" s="59">
        <f t="shared" si="8"/>
        <v>55.387272727272737</v>
      </c>
      <c r="AJ8" s="59">
        <f t="shared" si="8"/>
        <v>55.387272727272737</v>
      </c>
      <c r="AK8" s="59">
        <f t="shared" si="8"/>
        <v>55.387272727272737</v>
      </c>
      <c r="AL8" s="59">
        <f t="shared" si="8"/>
        <v>55.387272727272737</v>
      </c>
      <c r="AM8" s="59">
        <f t="shared" si="8"/>
        <v>55.387272727272737</v>
      </c>
      <c r="AN8" s="59">
        <f t="shared" si="8"/>
        <v>55.387272727272737</v>
      </c>
      <c r="AO8" s="59">
        <f t="shared" si="8"/>
        <v>55.387272727272737</v>
      </c>
      <c r="AP8" s="59">
        <f t="shared" si="8"/>
        <v>55.387272727272737</v>
      </c>
      <c r="AQ8" s="59">
        <f t="shared" si="8"/>
        <v>55.387272727272737</v>
      </c>
      <c r="AR8" s="59">
        <f t="shared" si="8"/>
        <v>55.387272727272737</v>
      </c>
      <c r="AS8" s="59">
        <f t="shared" si="8"/>
        <v>55.387272727272737</v>
      </c>
      <c r="AT8" s="59">
        <f t="shared" si="8"/>
        <v>55.387272727272737</v>
      </c>
      <c r="AU8" s="59">
        <f t="shared" si="8"/>
        <v>55.387272727272737</v>
      </c>
      <c r="AV8" s="59">
        <f t="shared" si="8"/>
        <v>55.387272727272737</v>
      </c>
      <c r="AW8" s="60">
        <f t="shared" si="8"/>
        <v>55.387272727272737</v>
      </c>
    </row>
    <row r="9" spans="2:49" ht="15" thickBot="1" x14ac:dyDescent="0.35">
      <c r="B9" s="48" t="s">
        <v>73</v>
      </c>
      <c r="C9" s="64">
        <f>SUM(D9:AW9)+$D$34</f>
        <v>10449.220606060602</v>
      </c>
      <c r="D9" s="49">
        <f>D8</f>
        <v>40.1</v>
      </c>
      <c r="E9" s="49">
        <f t="shared" ref="E9" si="9">E8</f>
        <v>40.1</v>
      </c>
      <c r="F9" s="49">
        <f t="shared" ref="F9" si="10">F8</f>
        <v>40.1</v>
      </c>
      <c r="G9" s="49">
        <f t="shared" ref="G9" si="11">G8</f>
        <v>40.1</v>
      </c>
      <c r="H9" s="49">
        <f t="shared" ref="H9" si="12">H8</f>
        <v>40.1</v>
      </c>
      <c r="I9" s="49">
        <f t="shared" ref="I9" si="13">I8</f>
        <v>40.1</v>
      </c>
      <c r="J9" s="49">
        <f t="shared" ref="J9" si="14">J8</f>
        <v>40.1</v>
      </c>
      <c r="K9" s="49">
        <f t="shared" ref="K9" si="15">K8</f>
        <v>18</v>
      </c>
      <c r="L9" s="49">
        <f t="shared" ref="L9" si="16">L8</f>
        <v>48.6</v>
      </c>
      <c r="M9" s="49">
        <f t="shared" ref="M9" si="17">M8</f>
        <v>5.0999999999999996</v>
      </c>
      <c r="N9" s="49">
        <f t="shared" ref="N9" si="18">N8</f>
        <v>28.7</v>
      </c>
      <c r="O9" s="61">
        <f t="shared" si="6"/>
        <v>34.645454545454548</v>
      </c>
      <c r="P9" s="61">
        <f t="shared" ref="P9:R9" si="19">O9</f>
        <v>34.645454545454548</v>
      </c>
      <c r="Q9" s="61">
        <f t="shared" si="19"/>
        <v>34.645454545454548</v>
      </c>
      <c r="R9" s="61">
        <f t="shared" si="19"/>
        <v>34.645454545454548</v>
      </c>
      <c r="S9" s="61">
        <f>$D$28</f>
        <v>124.22060606060607</v>
      </c>
      <c r="T9" s="61">
        <f t="shared" ref="T9:AW9" si="20">S9</f>
        <v>124.22060606060607</v>
      </c>
      <c r="U9" s="61">
        <f t="shared" si="20"/>
        <v>124.22060606060607</v>
      </c>
      <c r="V9" s="61">
        <f t="shared" si="20"/>
        <v>124.22060606060607</v>
      </c>
      <c r="W9" s="61">
        <f t="shared" si="20"/>
        <v>124.22060606060607</v>
      </c>
      <c r="X9" s="61">
        <f t="shared" si="20"/>
        <v>124.22060606060607</v>
      </c>
      <c r="Y9" s="61">
        <f t="shared" si="20"/>
        <v>124.22060606060607</v>
      </c>
      <c r="Z9" s="61">
        <f t="shared" si="20"/>
        <v>124.22060606060607</v>
      </c>
      <c r="AA9" s="61">
        <f t="shared" si="20"/>
        <v>124.22060606060607</v>
      </c>
      <c r="AB9" s="61">
        <f t="shared" si="20"/>
        <v>124.22060606060607</v>
      </c>
      <c r="AC9" s="61">
        <f t="shared" si="20"/>
        <v>124.22060606060607</v>
      </c>
      <c r="AD9" s="61">
        <f t="shared" si="20"/>
        <v>124.22060606060607</v>
      </c>
      <c r="AE9" s="61">
        <f t="shared" si="20"/>
        <v>124.22060606060607</v>
      </c>
      <c r="AF9" s="61">
        <f t="shared" si="20"/>
        <v>124.22060606060607</v>
      </c>
      <c r="AG9" s="61">
        <f t="shared" si="20"/>
        <v>124.22060606060607</v>
      </c>
      <c r="AH9" s="61">
        <f t="shared" si="20"/>
        <v>124.22060606060607</v>
      </c>
      <c r="AI9" s="61">
        <f t="shared" si="20"/>
        <v>124.22060606060607</v>
      </c>
      <c r="AJ9" s="61">
        <f t="shared" si="20"/>
        <v>124.22060606060607</v>
      </c>
      <c r="AK9" s="61">
        <f t="shared" si="20"/>
        <v>124.22060606060607</v>
      </c>
      <c r="AL9" s="61">
        <f t="shared" si="20"/>
        <v>124.22060606060607</v>
      </c>
      <c r="AM9" s="61">
        <f t="shared" si="20"/>
        <v>124.22060606060607</v>
      </c>
      <c r="AN9" s="61">
        <f t="shared" si="20"/>
        <v>124.22060606060607</v>
      </c>
      <c r="AO9" s="61">
        <f t="shared" si="20"/>
        <v>124.22060606060607</v>
      </c>
      <c r="AP9" s="61">
        <f t="shared" si="20"/>
        <v>124.22060606060607</v>
      </c>
      <c r="AQ9" s="61">
        <f t="shared" si="20"/>
        <v>124.22060606060607</v>
      </c>
      <c r="AR9" s="61">
        <f t="shared" si="20"/>
        <v>124.22060606060607</v>
      </c>
      <c r="AS9" s="61">
        <f t="shared" si="20"/>
        <v>124.22060606060607</v>
      </c>
      <c r="AT9" s="61">
        <f t="shared" si="20"/>
        <v>124.22060606060607</v>
      </c>
      <c r="AU9" s="61">
        <f t="shared" si="20"/>
        <v>124.22060606060607</v>
      </c>
      <c r="AV9" s="61">
        <f t="shared" si="20"/>
        <v>124.22060606060607</v>
      </c>
      <c r="AW9" s="62">
        <f t="shared" si="20"/>
        <v>124.22060606060607</v>
      </c>
    </row>
    <row r="11" spans="2:49" ht="15" thickBot="1" x14ac:dyDescent="0.35"/>
    <row r="12" spans="2:49" x14ac:dyDescent="0.3">
      <c r="B12" s="42" t="s">
        <v>82</v>
      </c>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4"/>
    </row>
    <row r="13" spans="2:49" x14ac:dyDescent="0.3">
      <c r="B13" s="66" t="s">
        <v>51</v>
      </c>
      <c r="C13" s="67" t="s">
        <v>79</v>
      </c>
      <c r="D13" s="51">
        <v>2005</v>
      </c>
      <c r="E13" s="52">
        <v>2006</v>
      </c>
      <c r="F13" s="52">
        <v>2007</v>
      </c>
      <c r="G13" s="52">
        <v>2008</v>
      </c>
      <c r="H13" s="52">
        <v>2009</v>
      </c>
      <c r="I13" s="52">
        <v>2010</v>
      </c>
      <c r="J13" s="52">
        <v>2011</v>
      </c>
      <c r="K13" s="52">
        <v>2012</v>
      </c>
      <c r="L13" s="52">
        <v>2013</v>
      </c>
      <c r="M13" s="52">
        <v>2014</v>
      </c>
      <c r="N13" s="52">
        <v>2015</v>
      </c>
      <c r="O13" s="52">
        <v>2016</v>
      </c>
      <c r="P13" s="52">
        <v>2017</v>
      </c>
      <c r="Q13" s="52">
        <v>2018</v>
      </c>
      <c r="R13" s="52">
        <v>2019</v>
      </c>
      <c r="S13" s="52">
        <v>2020</v>
      </c>
      <c r="T13" s="52">
        <v>2021</v>
      </c>
      <c r="U13" s="52">
        <v>2022</v>
      </c>
      <c r="V13" s="52">
        <v>2023</v>
      </c>
      <c r="W13" s="52">
        <v>2024</v>
      </c>
      <c r="X13" s="52">
        <v>2025</v>
      </c>
      <c r="Y13" s="52">
        <v>2026</v>
      </c>
      <c r="Z13" s="52">
        <v>2027</v>
      </c>
      <c r="AA13" s="52">
        <v>2028</v>
      </c>
      <c r="AB13" s="52">
        <v>2029</v>
      </c>
      <c r="AC13" s="52">
        <v>2030</v>
      </c>
      <c r="AD13" s="52">
        <v>2031</v>
      </c>
      <c r="AE13" s="52">
        <v>2032</v>
      </c>
      <c r="AF13" s="52">
        <v>2033</v>
      </c>
      <c r="AG13" s="52">
        <v>2034</v>
      </c>
      <c r="AH13" s="52">
        <v>2035</v>
      </c>
      <c r="AI13" s="52">
        <v>2036</v>
      </c>
      <c r="AJ13" s="52">
        <v>2037</v>
      </c>
      <c r="AK13" s="52">
        <v>2038</v>
      </c>
      <c r="AL13" s="52">
        <v>2039</v>
      </c>
      <c r="AM13" s="52">
        <v>2040</v>
      </c>
      <c r="AN13" s="52">
        <v>2041</v>
      </c>
      <c r="AO13" s="52">
        <v>2042</v>
      </c>
      <c r="AP13" s="52">
        <v>2043</v>
      </c>
      <c r="AQ13" s="52">
        <v>2044</v>
      </c>
      <c r="AR13" s="52">
        <v>2045</v>
      </c>
      <c r="AS13" s="52">
        <v>2046</v>
      </c>
      <c r="AT13" s="52">
        <v>2047</v>
      </c>
      <c r="AU13" s="52">
        <v>2048</v>
      </c>
      <c r="AV13" s="52">
        <v>2049</v>
      </c>
      <c r="AW13" s="65">
        <v>2050</v>
      </c>
    </row>
    <row r="14" spans="2:49" x14ac:dyDescent="0.3">
      <c r="B14" s="45" t="s">
        <v>50</v>
      </c>
      <c r="C14" s="63">
        <f>SUM(D14:AW14)</f>
        <v>37.667436363636376</v>
      </c>
      <c r="D14" s="46">
        <f>D6*100*10/1000000</f>
        <v>4.0099999999999997E-2</v>
      </c>
      <c r="E14" s="46">
        <f>E6*100*10/1000000+D14</f>
        <v>8.0199999999999994E-2</v>
      </c>
      <c r="F14" s="46">
        <f t="shared" ref="F14:AW14" si="21">F6*100*10/1000000+E14</f>
        <v>0.12029999999999999</v>
      </c>
      <c r="G14" s="46">
        <f t="shared" si="21"/>
        <v>0.16039999999999999</v>
      </c>
      <c r="H14" s="46">
        <f>H6*100*10/1000000+G14</f>
        <v>0.20049999999999998</v>
      </c>
      <c r="I14" s="46">
        <f t="shared" si="21"/>
        <v>0.24059999999999998</v>
      </c>
      <c r="J14" s="46">
        <f t="shared" si="21"/>
        <v>0.28069999999999995</v>
      </c>
      <c r="K14" s="46">
        <f t="shared" si="21"/>
        <v>0.29869999999999997</v>
      </c>
      <c r="L14" s="46">
        <f t="shared" si="21"/>
        <v>0.34729999999999994</v>
      </c>
      <c r="M14" s="46">
        <f t="shared" si="21"/>
        <v>0.35239999999999994</v>
      </c>
      <c r="N14" s="46">
        <f t="shared" si="21"/>
        <v>0.38109999999999994</v>
      </c>
      <c r="O14" s="46">
        <f t="shared" si="21"/>
        <v>0.41574545454545447</v>
      </c>
      <c r="P14" s="46">
        <f t="shared" si="21"/>
        <v>0.45039090909090901</v>
      </c>
      <c r="Q14" s="46">
        <f t="shared" si="21"/>
        <v>0.48503636363636354</v>
      </c>
      <c r="R14" s="46">
        <f t="shared" si="21"/>
        <v>0.51968181818181813</v>
      </c>
      <c r="S14" s="46">
        <f t="shared" si="21"/>
        <v>0.55432727272727267</v>
      </c>
      <c r="T14" s="46">
        <f t="shared" si="21"/>
        <v>0.5889727272727272</v>
      </c>
      <c r="U14" s="46">
        <f t="shared" si="21"/>
        <v>0.62361818181818174</v>
      </c>
      <c r="V14" s="46">
        <f t="shared" si="21"/>
        <v>0.65826363636363627</v>
      </c>
      <c r="W14" s="46">
        <f t="shared" si="21"/>
        <v>0.69290909090909081</v>
      </c>
      <c r="X14" s="46">
        <f t="shared" si="21"/>
        <v>0.72755454545454534</v>
      </c>
      <c r="Y14" s="46">
        <f t="shared" si="21"/>
        <v>0.76219999999999988</v>
      </c>
      <c r="Z14" s="46">
        <f t="shared" si="21"/>
        <v>0.79684545454545441</v>
      </c>
      <c r="AA14" s="46">
        <f t="shared" si="21"/>
        <v>0.83149090909090895</v>
      </c>
      <c r="AB14" s="46">
        <f t="shared" si="21"/>
        <v>0.86613636363636348</v>
      </c>
      <c r="AC14" s="46">
        <f t="shared" si="21"/>
        <v>0.90078181818181802</v>
      </c>
      <c r="AD14" s="46">
        <f t="shared" si="21"/>
        <v>0.93542727272727255</v>
      </c>
      <c r="AE14" s="46">
        <f t="shared" si="21"/>
        <v>0.97007272727272709</v>
      </c>
      <c r="AF14" s="46">
        <f t="shared" si="21"/>
        <v>1.0047181818181816</v>
      </c>
      <c r="AG14" s="46">
        <f t="shared" si="21"/>
        <v>1.0393636363636363</v>
      </c>
      <c r="AH14" s="46">
        <f t="shared" si="21"/>
        <v>1.0740090909090909</v>
      </c>
      <c r="AI14" s="46">
        <f t="shared" si="21"/>
        <v>1.1086545454545456</v>
      </c>
      <c r="AJ14" s="46">
        <f t="shared" si="21"/>
        <v>1.1433000000000002</v>
      </c>
      <c r="AK14" s="46">
        <f t="shared" si="21"/>
        <v>1.1779454545454549</v>
      </c>
      <c r="AL14" s="46">
        <f t="shared" si="21"/>
        <v>1.2125909090909095</v>
      </c>
      <c r="AM14" s="46">
        <f t="shared" si="21"/>
        <v>1.2472363636363641</v>
      </c>
      <c r="AN14" s="46">
        <f t="shared" si="21"/>
        <v>1.2818818181818188</v>
      </c>
      <c r="AO14" s="46">
        <f t="shared" si="21"/>
        <v>1.3165272727272734</v>
      </c>
      <c r="AP14" s="46">
        <f t="shared" si="21"/>
        <v>1.3511727272727281</v>
      </c>
      <c r="AQ14" s="46">
        <f t="shared" si="21"/>
        <v>1.3858181818181827</v>
      </c>
      <c r="AR14" s="46">
        <f t="shared" si="21"/>
        <v>1.4204636363636374</v>
      </c>
      <c r="AS14" s="46">
        <f t="shared" si="21"/>
        <v>1.455109090909092</v>
      </c>
      <c r="AT14" s="46">
        <f t="shared" si="21"/>
        <v>1.4897545454545467</v>
      </c>
      <c r="AU14" s="46">
        <f t="shared" si="21"/>
        <v>1.5244000000000013</v>
      </c>
      <c r="AV14" s="46">
        <f t="shared" si="21"/>
        <v>1.559045454545456</v>
      </c>
      <c r="AW14" s="47">
        <f t="shared" si="21"/>
        <v>1.5936909090909106</v>
      </c>
    </row>
    <row r="15" spans="2:49" x14ac:dyDescent="0.3">
      <c r="B15" s="45" t="s">
        <v>74</v>
      </c>
      <c r="C15" s="63">
        <f t="shared" ref="C15:C17" si="22">SUM(D15:AW15)</f>
        <v>13.814044848484864</v>
      </c>
      <c r="D15" s="46">
        <f t="shared" ref="D15:D17" si="23">D7*100*10/1000000</f>
        <v>4.0099999999999997E-2</v>
      </c>
      <c r="E15" s="46">
        <f t="shared" ref="E15:E17" si="24">E7*100*10/1000000+D15</f>
        <v>8.0199999999999994E-2</v>
      </c>
      <c r="F15" s="46">
        <f t="shared" ref="F15:AW15" si="25">F7*100*10/1000000+E15</f>
        <v>0.12029999999999999</v>
      </c>
      <c r="G15" s="46">
        <f t="shared" si="25"/>
        <v>0.16039999999999999</v>
      </c>
      <c r="H15" s="46">
        <f t="shared" si="25"/>
        <v>0.20049999999999998</v>
      </c>
      <c r="I15" s="46">
        <f t="shared" si="25"/>
        <v>0.24059999999999998</v>
      </c>
      <c r="J15" s="46">
        <f t="shared" si="25"/>
        <v>0.28069999999999995</v>
      </c>
      <c r="K15" s="46">
        <f t="shared" si="25"/>
        <v>0.29869999999999997</v>
      </c>
      <c r="L15" s="46">
        <f t="shared" si="25"/>
        <v>0.34729999999999994</v>
      </c>
      <c r="M15" s="46">
        <f t="shared" si="25"/>
        <v>0.35239999999999994</v>
      </c>
      <c r="N15" s="46">
        <f t="shared" si="25"/>
        <v>0.38109999999999994</v>
      </c>
      <c r="O15" s="46">
        <f t="shared" si="25"/>
        <v>0.41574545454545447</v>
      </c>
      <c r="P15" s="46">
        <f t="shared" si="25"/>
        <v>0.45039090909090901</v>
      </c>
      <c r="Q15" s="46">
        <f t="shared" si="25"/>
        <v>0.48503636363636354</v>
      </c>
      <c r="R15" s="46">
        <f t="shared" si="25"/>
        <v>0.51968181818181813</v>
      </c>
      <c r="S15" s="46">
        <f t="shared" si="25"/>
        <v>0.50623575757575756</v>
      </c>
      <c r="T15" s="46">
        <f t="shared" si="25"/>
        <v>0.49278969696969699</v>
      </c>
      <c r="U15" s="46">
        <f t="shared" si="25"/>
        <v>0.47934363636363642</v>
      </c>
      <c r="V15" s="46">
        <f t="shared" si="25"/>
        <v>0.46589757575757584</v>
      </c>
      <c r="W15" s="46">
        <f t="shared" si="25"/>
        <v>0.45245151515151527</v>
      </c>
      <c r="X15" s="46">
        <f t="shared" si="25"/>
        <v>0.4390054545454547</v>
      </c>
      <c r="Y15" s="46">
        <f t="shared" si="25"/>
        <v>0.42555939393939413</v>
      </c>
      <c r="Z15" s="46">
        <f t="shared" si="25"/>
        <v>0.41211333333333355</v>
      </c>
      <c r="AA15" s="46">
        <f t="shared" si="25"/>
        <v>0.39866727272727298</v>
      </c>
      <c r="AB15" s="46">
        <f t="shared" si="25"/>
        <v>0.38522121212121241</v>
      </c>
      <c r="AC15" s="46">
        <f t="shared" si="25"/>
        <v>0.37177515151515184</v>
      </c>
      <c r="AD15" s="46">
        <f t="shared" si="25"/>
        <v>0.35832909090909126</v>
      </c>
      <c r="AE15" s="46">
        <f t="shared" si="25"/>
        <v>0.34488303030303069</v>
      </c>
      <c r="AF15" s="46">
        <f t="shared" si="25"/>
        <v>0.33143696969697012</v>
      </c>
      <c r="AG15" s="46">
        <f t="shared" si="25"/>
        <v>0.31799090909090955</v>
      </c>
      <c r="AH15" s="46">
        <f t="shared" si="25"/>
        <v>0.30454484848484897</v>
      </c>
      <c r="AI15" s="46">
        <f t="shared" si="25"/>
        <v>0.2910987878787884</v>
      </c>
      <c r="AJ15" s="46">
        <f t="shared" si="25"/>
        <v>0.27765272727272783</v>
      </c>
      <c r="AK15" s="46">
        <f t="shared" si="25"/>
        <v>0.26420666666666726</v>
      </c>
      <c r="AL15" s="46">
        <f t="shared" si="25"/>
        <v>0.25076060606060668</v>
      </c>
      <c r="AM15" s="46">
        <f t="shared" si="25"/>
        <v>0.23731454545454608</v>
      </c>
      <c r="AN15" s="46">
        <f t="shared" si="25"/>
        <v>0.22386848484848548</v>
      </c>
      <c r="AO15" s="46">
        <f t="shared" si="25"/>
        <v>0.21042242424242488</v>
      </c>
      <c r="AP15" s="46">
        <f t="shared" si="25"/>
        <v>0.19697636363636428</v>
      </c>
      <c r="AQ15" s="46">
        <f t="shared" si="25"/>
        <v>0.18353030303030368</v>
      </c>
      <c r="AR15" s="46">
        <f t="shared" si="25"/>
        <v>0.17008424242424308</v>
      </c>
      <c r="AS15" s="46">
        <f t="shared" si="25"/>
        <v>0.15663818181818248</v>
      </c>
      <c r="AT15" s="46">
        <f t="shared" si="25"/>
        <v>0.14319212121212188</v>
      </c>
      <c r="AU15" s="46">
        <f t="shared" si="25"/>
        <v>0.12974606060606128</v>
      </c>
      <c r="AV15" s="46">
        <f t="shared" si="25"/>
        <v>0.11630000000000068</v>
      </c>
      <c r="AW15" s="47">
        <f t="shared" si="25"/>
        <v>0.10285393939394008</v>
      </c>
    </row>
    <row r="16" spans="2:49" x14ac:dyDescent="0.3">
      <c r="B16" s="45" t="s">
        <v>72</v>
      </c>
      <c r="C16" s="63">
        <f t="shared" si="22"/>
        <v>47.955378181818219</v>
      </c>
      <c r="D16" s="46">
        <f t="shared" si="23"/>
        <v>4.0099999999999997E-2</v>
      </c>
      <c r="E16" s="46">
        <f t="shared" si="24"/>
        <v>8.0199999999999994E-2</v>
      </c>
      <c r="F16" s="46">
        <f t="shared" ref="F16:AW16" si="26">F8*100*10/1000000+E16</f>
        <v>0.12029999999999999</v>
      </c>
      <c r="G16" s="46">
        <f t="shared" si="26"/>
        <v>0.16039999999999999</v>
      </c>
      <c r="H16" s="46">
        <f t="shared" si="26"/>
        <v>0.20049999999999998</v>
      </c>
      <c r="I16" s="46">
        <f t="shared" si="26"/>
        <v>0.24059999999999998</v>
      </c>
      <c r="J16" s="46">
        <f t="shared" si="26"/>
        <v>0.28069999999999995</v>
      </c>
      <c r="K16" s="46">
        <f t="shared" si="26"/>
        <v>0.29869999999999997</v>
      </c>
      <c r="L16" s="46">
        <f t="shared" si="26"/>
        <v>0.34729999999999994</v>
      </c>
      <c r="M16" s="46">
        <f t="shared" si="26"/>
        <v>0.35239999999999994</v>
      </c>
      <c r="N16" s="46">
        <f t="shared" si="26"/>
        <v>0.38109999999999994</v>
      </c>
      <c r="O16" s="46">
        <f t="shared" si="26"/>
        <v>0.41574545454545447</v>
      </c>
      <c r="P16" s="46">
        <f t="shared" si="26"/>
        <v>0.45039090909090901</v>
      </c>
      <c r="Q16" s="46">
        <f t="shared" si="26"/>
        <v>0.48503636363636354</v>
      </c>
      <c r="R16" s="46">
        <f t="shared" si="26"/>
        <v>0.51968181818181813</v>
      </c>
      <c r="S16" s="46">
        <f t="shared" si="26"/>
        <v>0.57506909090909086</v>
      </c>
      <c r="T16" s="46">
        <f t="shared" si="26"/>
        <v>0.63045636363636359</v>
      </c>
      <c r="U16" s="46">
        <f t="shared" si="26"/>
        <v>0.68584363636363632</v>
      </c>
      <c r="V16" s="46">
        <f t="shared" si="26"/>
        <v>0.74123090909090905</v>
      </c>
      <c r="W16" s="46">
        <f t="shared" si="26"/>
        <v>0.79661818181818178</v>
      </c>
      <c r="X16" s="46">
        <f t="shared" si="26"/>
        <v>0.85200545454545451</v>
      </c>
      <c r="Y16" s="46">
        <f t="shared" si="26"/>
        <v>0.90739272727272724</v>
      </c>
      <c r="Z16" s="46">
        <f t="shared" si="26"/>
        <v>0.96277999999999997</v>
      </c>
      <c r="AA16" s="46">
        <f t="shared" si="26"/>
        <v>1.0181672727272728</v>
      </c>
      <c r="AB16" s="46">
        <f t="shared" si="26"/>
        <v>1.0735545454545457</v>
      </c>
      <c r="AC16" s="46">
        <f t="shared" si="26"/>
        <v>1.1289418181818185</v>
      </c>
      <c r="AD16" s="46">
        <f t="shared" si="26"/>
        <v>1.1843290909090913</v>
      </c>
      <c r="AE16" s="46">
        <f t="shared" si="26"/>
        <v>1.2397163636363642</v>
      </c>
      <c r="AF16" s="46">
        <f t="shared" si="26"/>
        <v>1.295103636363637</v>
      </c>
      <c r="AG16" s="46">
        <f t="shared" si="26"/>
        <v>1.3504909090909099</v>
      </c>
      <c r="AH16" s="46">
        <f t="shared" si="26"/>
        <v>1.4058781818181827</v>
      </c>
      <c r="AI16" s="46">
        <f t="shared" si="26"/>
        <v>1.4612654545454555</v>
      </c>
      <c r="AJ16" s="46">
        <f t="shared" si="26"/>
        <v>1.5166527272727284</v>
      </c>
      <c r="AK16" s="46">
        <f t="shared" si="26"/>
        <v>1.5720400000000012</v>
      </c>
      <c r="AL16" s="46">
        <f t="shared" si="26"/>
        <v>1.6274272727272741</v>
      </c>
      <c r="AM16" s="46">
        <f t="shared" si="26"/>
        <v>1.6828145454545469</v>
      </c>
      <c r="AN16" s="46">
        <f t="shared" si="26"/>
        <v>1.7382018181818197</v>
      </c>
      <c r="AO16" s="46">
        <f t="shared" si="26"/>
        <v>1.7935890909090926</v>
      </c>
      <c r="AP16" s="46">
        <f t="shared" si="26"/>
        <v>1.8489763636363654</v>
      </c>
      <c r="AQ16" s="46">
        <f t="shared" si="26"/>
        <v>1.9043636363636383</v>
      </c>
      <c r="AR16" s="46">
        <f t="shared" si="26"/>
        <v>1.9597509090909111</v>
      </c>
      <c r="AS16" s="46">
        <f t="shared" si="26"/>
        <v>2.0151381818181839</v>
      </c>
      <c r="AT16" s="46">
        <f t="shared" si="26"/>
        <v>2.0705254545454568</v>
      </c>
      <c r="AU16" s="46">
        <f t="shared" si="26"/>
        <v>2.1259127272727296</v>
      </c>
      <c r="AV16" s="46">
        <f t="shared" si="26"/>
        <v>2.1813000000000025</v>
      </c>
      <c r="AW16" s="47">
        <f t="shared" si="26"/>
        <v>2.2366872727272753</v>
      </c>
    </row>
    <row r="17" spans="2:49" ht="15" thickBot="1" x14ac:dyDescent="0.35">
      <c r="B17" s="48" t="s">
        <v>73</v>
      </c>
      <c r="C17" s="64">
        <f t="shared" si="22"/>
        <v>82.096711515151512</v>
      </c>
      <c r="D17" s="49">
        <f t="shared" si="23"/>
        <v>4.0099999999999997E-2</v>
      </c>
      <c r="E17" s="49">
        <f t="shared" si="24"/>
        <v>8.0199999999999994E-2</v>
      </c>
      <c r="F17" s="49">
        <f t="shared" ref="F17:AW17" si="27">F9*100*10/1000000+E17</f>
        <v>0.12029999999999999</v>
      </c>
      <c r="G17" s="49">
        <f t="shared" si="27"/>
        <v>0.16039999999999999</v>
      </c>
      <c r="H17" s="49">
        <f t="shared" si="27"/>
        <v>0.20049999999999998</v>
      </c>
      <c r="I17" s="49">
        <f t="shared" si="27"/>
        <v>0.24059999999999998</v>
      </c>
      <c r="J17" s="49">
        <f t="shared" si="27"/>
        <v>0.28069999999999995</v>
      </c>
      <c r="K17" s="49">
        <f t="shared" si="27"/>
        <v>0.29869999999999997</v>
      </c>
      <c r="L17" s="49">
        <f t="shared" si="27"/>
        <v>0.34729999999999994</v>
      </c>
      <c r="M17" s="49">
        <f t="shared" si="27"/>
        <v>0.35239999999999994</v>
      </c>
      <c r="N17" s="49">
        <f t="shared" si="27"/>
        <v>0.38109999999999994</v>
      </c>
      <c r="O17" s="49">
        <f t="shared" si="27"/>
        <v>0.41574545454545447</v>
      </c>
      <c r="P17" s="49">
        <f t="shared" si="27"/>
        <v>0.45039090909090901</v>
      </c>
      <c r="Q17" s="49">
        <f t="shared" si="27"/>
        <v>0.48503636363636354</v>
      </c>
      <c r="R17" s="49">
        <f t="shared" si="27"/>
        <v>0.51968181818181813</v>
      </c>
      <c r="S17" s="49">
        <f t="shared" si="27"/>
        <v>0.64390242424242417</v>
      </c>
      <c r="T17" s="49">
        <f t="shared" si="27"/>
        <v>0.7681230303030302</v>
      </c>
      <c r="U17" s="49">
        <f t="shared" si="27"/>
        <v>0.89234363636363623</v>
      </c>
      <c r="V17" s="49">
        <f t="shared" si="27"/>
        <v>1.0165642424242423</v>
      </c>
      <c r="W17" s="49">
        <f t="shared" si="27"/>
        <v>1.1407848484848484</v>
      </c>
      <c r="X17" s="49">
        <f t="shared" si="27"/>
        <v>1.2650054545454545</v>
      </c>
      <c r="Y17" s="49">
        <f t="shared" si="27"/>
        <v>1.3892260606060607</v>
      </c>
      <c r="Z17" s="49">
        <f t="shared" si="27"/>
        <v>1.5134466666666668</v>
      </c>
      <c r="AA17" s="49">
        <f t="shared" si="27"/>
        <v>1.637667272727273</v>
      </c>
      <c r="AB17" s="49">
        <f t="shared" si="27"/>
        <v>1.7618878787878791</v>
      </c>
      <c r="AC17" s="49">
        <f t="shared" si="27"/>
        <v>1.8861084848484853</v>
      </c>
      <c r="AD17" s="49">
        <f t="shared" si="27"/>
        <v>2.0103290909090914</v>
      </c>
      <c r="AE17" s="49">
        <f t="shared" si="27"/>
        <v>2.1345496969696973</v>
      </c>
      <c r="AF17" s="49">
        <f t="shared" si="27"/>
        <v>2.2587703030303032</v>
      </c>
      <c r="AG17" s="49">
        <f t="shared" si="27"/>
        <v>2.3829909090909092</v>
      </c>
      <c r="AH17" s="49">
        <f t="shared" si="27"/>
        <v>2.5072115151515151</v>
      </c>
      <c r="AI17" s="49">
        <f t="shared" si="27"/>
        <v>2.631432121212121</v>
      </c>
      <c r="AJ17" s="49">
        <f t="shared" si="27"/>
        <v>2.7556527272727269</v>
      </c>
      <c r="AK17" s="49">
        <f t="shared" si="27"/>
        <v>2.8798733333333328</v>
      </c>
      <c r="AL17" s="49">
        <f t="shared" si="27"/>
        <v>3.0040939393939388</v>
      </c>
      <c r="AM17" s="49">
        <f t="shared" si="27"/>
        <v>3.1283145454545447</v>
      </c>
      <c r="AN17" s="49">
        <f t="shared" si="27"/>
        <v>3.2525351515151506</v>
      </c>
      <c r="AO17" s="49">
        <f t="shared" si="27"/>
        <v>3.3767557575757565</v>
      </c>
      <c r="AP17" s="49">
        <f t="shared" si="27"/>
        <v>3.5009763636363624</v>
      </c>
      <c r="AQ17" s="49">
        <f t="shared" si="27"/>
        <v>3.6251969696969684</v>
      </c>
      <c r="AR17" s="49">
        <f t="shared" si="27"/>
        <v>3.7494175757575743</v>
      </c>
      <c r="AS17" s="49">
        <f t="shared" si="27"/>
        <v>3.8736381818181802</v>
      </c>
      <c r="AT17" s="49">
        <f t="shared" si="27"/>
        <v>3.9978587878787861</v>
      </c>
      <c r="AU17" s="49">
        <f t="shared" si="27"/>
        <v>4.1220793939393925</v>
      </c>
      <c r="AV17" s="49">
        <f t="shared" si="27"/>
        <v>4.2462999999999989</v>
      </c>
      <c r="AW17" s="50">
        <f t="shared" si="27"/>
        <v>4.3705206060606052</v>
      </c>
    </row>
    <row r="23" spans="2:49" ht="15" thickBot="1" x14ac:dyDescent="0.35">
      <c r="B23" t="s">
        <v>80</v>
      </c>
    </row>
    <row r="24" spans="2:49" x14ac:dyDescent="0.3">
      <c r="B24" s="54"/>
      <c r="C24" s="55">
        <v>2019</v>
      </c>
      <c r="D24" s="55" t="s">
        <v>75</v>
      </c>
      <c r="E24" s="55" t="s">
        <v>76</v>
      </c>
      <c r="F24" s="55" t="s">
        <v>77</v>
      </c>
      <c r="G24" s="56" t="s">
        <v>83</v>
      </c>
    </row>
    <row r="25" spans="2:49" x14ac:dyDescent="0.3">
      <c r="B25" s="57" t="s">
        <v>48</v>
      </c>
      <c r="C25" s="46">
        <f>D34+SUM(D6:R6)</f>
        <v>6598.3818181818178</v>
      </c>
      <c r="D25" s="46">
        <f>D26*D27</f>
        <v>10325</v>
      </c>
      <c r="E25" s="46">
        <f>E26*E27</f>
        <v>8260</v>
      </c>
      <c r="F25" s="46">
        <f>F26*F27</f>
        <v>6195</v>
      </c>
      <c r="G25" s="47">
        <f>C6</f>
        <v>7672.3909090909101</v>
      </c>
    </row>
    <row r="26" spans="2:49" x14ac:dyDescent="0.3">
      <c r="B26" s="57" t="s">
        <v>49</v>
      </c>
      <c r="C26" s="46">
        <f>41300</f>
        <v>41300</v>
      </c>
      <c r="D26" s="46">
        <f>41300</f>
        <v>41300</v>
      </c>
      <c r="E26" s="46">
        <f>41300</f>
        <v>41300</v>
      </c>
      <c r="F26" s="46">
        <f>41300</f>
        <v>41300</v>
      </c>
      <c r="G26" s="47">
        <f>41300</f>
        <v>41300</v>
      </c>
    </row>
    <row r="27" spans="2:49" x14ac:dyDescent="0.3">
      <c r="B27" s="57" t="s">
        <v>47</v>
      </c>
      <c r="C27" s="46">
        <f>C25/C26</f>
        <v>0.15976711424169052</v>
      </c>
      <c r="D27" s="46">
        <v>0.25</v>
      </c>
      <c r="E27" s="46">
        <v>0.2</v>
      </c>
      <c r="F27" s="46">
        <v>0.15</v>
      </c>
      <c r="G27" s="47">
        <f>G25/G26</f>
        <v>0.18577217697556683</v>
      </c>
    </row>
    <row r="28" spans="2:49" ht="15" thickBot="1" x14ac:dyDescent="0.35">
      <c r="B28" s="58" t="s">
        <v>81</v>
      </c>
      <c r="C28" s="49"/>
      <c r="D28" s="49">
        <f>(D25-$C$25)/30</f>
        <v>124.22060606060607</v>
      </c>
      <c r="E28" s="49">
        <f>(E25-$C$25)/30</f>
        <v>55.387272727272737</v>
      </c>
      <c r="F28" s="49">
        <f>(F25-$C$25)/30</f>
        <v>-13.446060606060595</v>
      </c>
      <c r="G28" s="50">
        <v>34.645454545454548</v>
      </c>
    </row>
    <row r="30" spans="2:49" x14ac:dyDescent="0.3">
      <c r="B30" t="s">
        <v>70</v>
      </c>
    </row>
    <row r="31" spans="2:49" ht="17.399999999999999" x14ac:dyDescent="0.35">
      <c r="B31" s="37" t="s">
        <v>52</v>
      </c>
      <c r="C31" s="36"/>
      <c r="D31" s="36"/>
      <c r="E31" s="36"/>
      <c r="F31" s="36"/>
      <c r="G31" s="36"/>
      <c r="H31" s="36"/>
      <c r="I31" s="36"/>
      <c r="J31" s="36"/>
      <c r="K31" s="36"/>
      <c r="L31" s="36"/>
      <c r="M31" s="36"/>
      <c r="N31" s="36"/>
      <c r="O31" s="36"/>
    </row>
    <row r="32" spans="2:49" x14ac:dyDescent="0.3">
      <c r="B32" s="38" t="s">
        <v>53</v>
      </c>
      <c r="C32" s="36"/>
      <c r="D32" s="36"/>
      <c r="E32" s="36"/>
      <c r="F32" s="36"/>
      <c r="G32" s="36"/>
      <c r="H32" s="36"/>
      <c r="I32" s="36"/>
      <c r="J32" s="36"/>
      <c r="K32" s="36"/>
      <c r="L32" s="36"/>
      <c r="M32" s="36"/>
      <c r="N32" s="36"/>
      <c r="O32" s="36"/>
    </row>
    <row r="33" spans="2:15" x14ac:dyDescent="0.3">
      <c r="B33" s="36"/>
      <c r="C33" s="36"/>
      <c r="D33" s="39" t="s">
        <v>54</v>
      </c>
      <c r="E33" s="39" t="s">
        <v>55</v>
      </c>
      <c r="F33" s="39" t="s">
        <v>56</v>
      </c>
      <c r="G33" s="39" t="s">
        <v>57</v>
      </c>
      <c r="H33" s="39" t="s">
        <v>58</v>
      </c>
      <c r="I33" s="39" t="s">
        <v>59</v>
      </c>
      <c r="J33" s="39" t="s">
        <v>60</v>
      </c>
      <c r="K33" s="39" t="s">
        <v>61</v>
      </c>
      <c r="L33" s="39" t="s">
        <v>62</v>
      </c>
      <c r="M33" s="39" t="s">
        <v>63</v>
      </c>
      <c r="N33" s="39" t="s">
        <v>64</v>
      </c>
      <c r="O33" s="39" t="s">
        <v>65</v>
      </c>
    </row>
    <row r="34" spans="2:15" x14ac:dyDescent="0.3">
      <c r="B34" s="39" t="s">
        <v>66</v>
      </c>
      <c r="C34" s="39" t="s">
        <v>67</v>
      </c>
      <c r="D34" s="40">
        <v>6078.7</v>
      </c>
      <c r="E34" s="40">
        <v>6112.1</v>
      </c>
      <c r="F34" s="40">
        <v>6145.6</v>
      </c>
      <c r="G34" s="40">
        <v>6179.1</v>
      </c>
      <c r="H34" s="40">
        <v>6212.6</v>
      </c>
      <c r="I34" s="40">
        <v>6246</v>
      </c>
      <c r="J34" s="40">
        <v>6279.5</v>
      </c>
      <c r="K34" s="40">
        <v>6313</v>
      </c>
      <c r="L34" s="40">
        <v>6327.7</v>
      </c>
      <c r="M34" s="40">
        <v>6374.9</v>
      </c>
      <c r="N34" s="40">
        <v>6375.2</v>
      </c>
      <c r="O34" s="40">
        <v>6377.9</v>
      </c>
    </row>
    <row r="35" spans="2:15" x14ac:dyDescent="0.3">
      <c r="B35" s="36"/>
      <c r="C35" s="39" t="s">
        <v>68</v>
      </c>
      <c r="D35" s="40">
        <v>40.1</v>
      </c>
      <c r="E35" s="40">
        <v>40.1</v>
      </c>
      <c r="F35" s="40">
        <v>40.1</v>
      </c>
      <c r="G35" s="40">
        <v>40.1</v>
      </c>
      <c r="H35" s="40">
        <v>40.1</v>
      </c>
      <c r="I35" s="40">
        <v>40.1</v>
      </c>
      <c r="J35" s="40">
        <v>40.1</v>
      </c>
      <c r="K35" s="40">
        <v>18</v>
      </c>
      <c r="L35" s="40">
        <v>48.6</v>
      </c>
      <c r="M35" s="40">
        <v>5.0999999999999996</v>
      </c>
      <c r="N35" s="40">
        <v>28.7</v>
      </c>
      <c r="O35" s="41" t="s">
        <v>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P44"/>
  <sheetViews>
    <sheetView topLeftCell="A13" workbookViewId="0">
      <selection activeCell="E42" sqref="E42"/>
    </sheetView>
  </sheetViews>
  <sheetFormatPr defaultColWidth="9.109375" defaultRowHeight="14.4" x14ac:dyDescent="0.3"/>
  <cols>
    <col min="1" max="1" width="53" style="68" bestFit="1" customWidth="1"/>
    <col min="2" max="42" width="6" style="68" bestFit="1" customWidth="1"/>
    <col min="43" max="16384" width="9.109375" style="68"/>
  </cols>
  <sheetData>
    <row r="1" spans="1:42" ht="15.6" x14ac:dyDescent="0.3">
      <c r="A1" s="69" t="s">
        <v>89</v>
      </c>
    </row>
    <row r="2" spans="1:42" x14ac:dyDescent="0.3">
      <c r="A2" s="68" t="s">
        <v>115</v>
      </c>
    </row>
    <row r="3" spans="1:42" ht="15" thickBot="1" x14ac:dyDescent="0.35"/>
    <row r="4" spans="1:42" ht="15" thickBot="1" x14ac:dyDescent="0.35">
      <c r="A4" s="70" t="s">
        <v>90</v>
      </c>
    </row>
    <row r="5" spans="1:42" ht="15" thickBot="1" x14ac:dyDescent="0.35">
      <c r="A5" s="71" t="s">
        <v>86</v>
      </c>
      <c r="B5" s="72">
        <v>2010</v>
      </c>
      <c r="C5" s="72">
        <v>2011</v>
      </c>
      <c r="D5" s="72">
        <v>2012</v>
      </c>
      <c r="E5" s="72">
        <v>2013</v>
      </c>
      <c r="F5" s="72">
        <v>2014</v>
      </c>
      <c r="G5" s="72">
        <v>2015</v>
      </c>
      <c r="H5" s="72">
        <v>2016</v>
      </c>
      <c r="I5" s="73">
        <v>2017</v>
      </c>
      <c r="J5" s="74">
        <v>2018</v>
      </c>
      <c r="K5" s="73">
        <v>2019</v>
      </c>
      <c r="L5" s="74">
        <v>2020</v>
      </c>
      <c r="M5" s="73">
        <v>2021</v>
      </c>
      <c r="N5" s="74">
        <v>2022</v>
      </c>
      <c r="O5" s="73">
        <v>2023</v>
      </c>
      <c r="P5" s="74">
        <v>2024</v>
      </c>
      <c r="Q5" s="73">
        <v>2025</v>
      </c>
      <c r="R5" s="74">
        <v>2026</v>
      </c>
      <c r="S5" s="73">
        <v>2027</v>
      </c>
      <c r="T5" s="74">
        <v>2028</v>
      </c>
      <c r="U5" s="73">
        <v>2029</v>
      </c>
      <c r="V5" s="74">
        <v>2030</v>
      </c>
      <c r="W5" s="73">
        <v>2031</v>
      </c>
      <c r="X5" s="74">
        <v>2032</v>
      </c>
      <c r="Y5" s="73">
        <v>2033</v>
      </c>
      <c r="Z5" s="74">
        <v>2034</v>
      </c>
      <c r="AA5" s="73">
        <v>2035</v>
      </c>
      <c r="AB5" s="74">
        <v>2036</v>
      </c>
      <c r="AC5" s="73">
        <v>2037</v>
      </c>
      <c r="AD5" s="74">
        <v>2038</v>
      </c>
      <c r="AE5" s="73">
        <v>2039</v>
      </c>
      <c r="AF5" s="74">
        <v>2040</v>
      </c>
      <c r="AG5" s="73">
        <v>2041</v>
      </c>
      <c r="AH5" s="74">
        <v>2042</v>
      </c>
      <c r="AI5" s="73">
        <v>2043</v>
      </c>
      <c r="AJ5" s="74">
        <v>2044</v>
      </c>
      <c r="AK5" s="73">
        <v>2045</v>
      </c>
      <c r="AL5" s="74">
        <v>2046</v>
      </c>
      <c r="AM5" s="73">
        <v>2047</v>
      </c>
      <c r="AN5" s="74">
        <v>2048</v>
      </c>
      <c r="AO5" s="73">
        <v>2049</v>
      </c>
      <c r="AP5" s="74">
        <v>2050</v>
      </c>
    </row>
    <row r="6" spans="1:42" x14ac:dyDescent="0.3">
      <c r="A6" s="94" t="s">
        <v>91</v>
      </c>
      <c r="B6" s="75">
        <v>3631</v>
      </c>
      <c r="C6" s="75">
        <v>3590</v>
      </c>
      <c r="D6" s="75">
        <v>3672</v>
      </c>
      <c r="E6" s="75">
        <v>3694</v>
      </c>
      <c r="F6" s="75">
        <v>3695</v>
      </c>
      <c r="G6" s="75">
        <v>3667</v>
      </c>
      <c r="H6" s="75">
        <v>3712</v>
      </c>
      <c r="I6" s="75">
        <v>3472</v>
      </c>
      <c r="J6" s="75">
        <v>3771</v>
      </c>
      <c r="K6" s="75">
        <v>3800.5</v>
      </c>
      <c r="L6" s="75">
        <v>3830</v>
      </c>
      <c r="M6" s="75">
        <v>3865</v>
      </c>
      <c r="N6" s="75">
        <v>3900</v>
      </c>
      <c r="O6" s="75">
        <v>3935</v>
      </c>
      <c r="P6" s="75">
        <v>3970</v>
      </c>
      <c r="Q6" s="75">
        <v>4005</v>
      </c>
      <c r="R6" s="75">
        <v>4043</v>
      </c>
      <c r="S6" s="75">
        <v>4081</v>
      </c>
      <c r="T6" s="75">
        <v>4119</v>
      </c>
      <c r="U6" s="75">
        <v>4157</v>
      </c>
      <c r="V6" s="75">
        <v>4195</v>
      </c>
      <c r="W6" s="75">
        <v>4195</v>
      </c>
      <c r="X6" s="75">
        <v>4195</v>
      </c>
      <c r="Y6" s="75">
        <v>4195</v>
      </c>
      <c r="Z6" s="75">
        <v>4195</v>
      </c>
      <c r="AA6" s="75">
        <v>4195</v>
      </c>
      <c r="AB6" s="75">
        <v>4195</v>
      </c>
      <c r="AC6" s="75">
        <v>4195</v>
      </c>
      <c r="AD6" s="75">
        <v>4195</v>
      </c>
      <c r="AE6" s="75">
        <v>4195</v>
      </c>
      <c r="AF6" s="75">
        <v>4195</v>
      </c>
      <c r="AG6" s="75">
        <v>4195</v>
      </c>
      <c r="AH6" s="75">
        <v>4195</v>
      </c>
      <c r="AI6" s="75">
        <v>4195</v>
      </c>
      <c r="AJ6" s="75">
        <v>4195</v>
      </c>
      <c r="AK6" s="75">
        <v>4195</v>
      </c>
      <c r="AL6" s="75">
        <v>4195</v>
      </c>
      <c r="AM6" s="75">
        <v>4195</v>
      </c>
      <c r="AN6" s="75">
        <v>4195</v>
      </c>
      <c r="AO6" s="75">
        <v>4195</v>
      </c>
      <c r="AP6" s="75">
        <v>4195</v>
      </c>
    </row>
    <row r="7" spans="1:42" x14ac:dyDescent="0.3">
      <c r="A7" s="96" t="s">
        <v>92</v>
      </c>
      <c r="B7" s="75">
        <v>2004</v>
      </c>
      <c r="C7" s="75">
        <v>1990</v>
      </c>
      <c r="D7" s="75">
        <v>1917</v>
      </c>
      <c r="E7" s="75">
        <v>1862</v>
      </c>
      <c r="F7" s="75">
        <v>1887</v>
      </c>
      <c r="G7" s="75">
        <v>1869</v>
      </c>
      <c r="H7" s="75">
        <v>1847</v>
      </c>
      <c r="I7" s="75">
        <v>1780</v>
      </c>
      <c r="J7" s="75">
        <v>1757.5</v>
      </c>
      <c r="K7" s="75">
        <v>1712.75</v>
      </c>
      <c r="L7" s="75">
        <v>1668</v>
      </c>
      <c r="M7" s="75">
        <v>1655.4</v>
      </c>
      <c r="N7" s="75">
        <v>1642.8</v>
      </c>
      <c r="O7" s="75">
        <v>1630.2</v>
      </c>
      <c r="P7" s="75">
        <v>1617.6</v>
      </c>
      <c r="Q7" s="75">
        <v>1605</v>
      </c>
      <c r="R7" s="75">
        <v>1589</v>
      </c>
      <c r="S7" s="75">
        <v>1573</v>
      </c>
      <c r="T7" s="75">
        <v>1557</v>
      </c>
      <c r="U7" s="75">
        <v>1541</v>
      </c>
      <c r="V7" s="75">
        <v>1525</v>
      </c>
      <c r="W7" s="75">
        <v>1525</v>
      </c>
      <c r="X7" s="75">
        <v>1525</v>
      </c>
      <c r="Y7" s="75">
        <v>1525</v>
      </c>
      <c r="Z7" s="75">
        <v>1525</v>
      </c>
      <c r="AA7" s="75">
        <v>1525</v>
      </c>
      <c r="AB7" s="75">
        <v>1525</v>
      </c>
      <c r="AC7" s="75">
        <v>1525</v>
      </c>
      <c r="AD7" s="75">
        <v>1525</v>
      </c>
      <c r="AE7" s="75">
        <v>1525</v>
      </c>
      <c r="AF7" s="75">
        <v>1525</v>
      </c>
      <c r="AG7" s="75">
        <v>1525</v>
      </c>
      <c r="AH7" s="75">
        <v>1525</v>
      </c>
      <c r="AI7" s="75">
        <v>1525</v>
      </c>
      <c r="AJ7" s="75">
        <v>1525</v>
      </c>
      <c r="AK7" s="75">
        <v>1525</v>
      </c>
      <c r="AL7" s="75">
        <v>1525</v>
      </c>
      <c r="AM7" s="75">
        <v>1525</v>
      </c>
      <c r="AN7" s="75">
        <v>1525</v>
      </c>
      <c r="AO7" s="75">
        <v>1525</v>
      </c>
      <c r="AP7" s="75">
        <v>1525</v>
      </c>
    </row>
    <row r="8" spans="1:42" s="76" customFormat="1" x14ac:dyDescent="0.3">
      <c r="A8" s="97" t="s">
        <v>93</v>
      </c>
      <c r="B8" s="77">
        <v>2.63</v>
      </c>
      <c r="C8" s="77">
        <v>2.63</v>
      </c>
      <c r="D8" s="77">
        <v>2.63</v>
      </c>
      <c r="E8" s="77">
        <v>2.63</v>
      </c>
      <c r="F8" s="77">
        <v>2.63</v>
      </c>
      <c r="G8" s="77">
        <v>2.63</v>
      </c>
      <c r="H8" s="77">
        <v>2.63</v>
      </c>
      <c r="I8" s="77">
        <v>2.63</v>
      </c>
      <c r="J8" s="77">
        <v>2.63</v>
      </c>
      <c r="K8" s="77">
        <v>2.63</v>
      </c>
      <c r="L8" s="77">
        <v>2.63</v>
      </c>
      <c r="M8" s="77">
        <v>2.63</v>
      </c>
      <c r="N8" s="77">
        <v>2.63</v>
      </c>
      <c r="O8" s="77">
        <v>2.63</v>
      </c>
      <c r="P8" s="77">
        <v>2.63</v>
      </c>
      <c r="Q8" s="77">
        <v>2.63</v>
      </c>
      <c r="R8" s="77">
        <v>2.63</v>
      </c>
      <c r="S8" s="77">
        <v>2.63</v>
      </c>
      <c r="T8" s="77">
        <v>2.63</v>
      </c>
      <c r="U8" s="77">
        <v>2.63</v>
      </c>
      <c r="V8" s="77">
        <v>2.63</v>
      </c>
      <c r="W8" s="77">
        <v>2.63</v>
      </c>
      <c r="X8" s="77">
        <v>2.63</v>
      </c>
      <c r="Y8" s="77">
        <v>2.63</v>
      </c>
      <c r="Z8" s="77">
        <v>2.63</v>
      </c>
      <c r="AA8" s="77">
        <v>2.63</v>
      </c>
      <c r="AB8" s="77">
        <v>2.63</v>
      </c>
      <c r="AC8" s="77">
        <v>2.63</v>
      </c>
      <c r="AD8" s="77">
        <v>2.63</v>
      </c>
      <c r="AE8" s="77">
        <v>2.63</v>
      </c>
      <c r="AF8" s="77">
        <v>2.63</v>
      </c>
      <c r="AG8" s="77">
        <v>2.63</v>
      </c>
      <c r="AH8" s="77">
        <v>2.63</v>
      </c>
      <c r="AI8" s="77">
        <v>2.63</v>
      </c>
      <c r="AJ8" s="77">
        <v>2.63</v>
      </c>
      <c r="AK8" s="77">
        <v>2.63</v>
      </c>
      <c r="AL8" s="77">
        <v>2.63</v>
      </c>
      <c r="AM8" s="77">
        <v>2.63</v>
      </c>
      <c r="AN8" s="77">
        <v>2.63</v>
      </c>
      <c r="AO8" s="77">
        <v>2.63</v>
      </c>
      <c r="AP8" s="77">
        <v>2.63</v>
      </c>
    </row>
    <row r="9" spans="1:42" s="78" customFormat="1" x14ac:dyDescent="0.3">
      <c r="A9" s="78" t="s">
        <v>94</v>
      </c>
      <c r="B9" s="79">
        <f t="shared" ref="B9:AP9" si="0">SUM(B6:B8)</f>
        <v>5637.63</v>
      </c>
      <c r="C9" s="79">
        <f t="shared" si="0"/>
        <v>5582.63</v>
      </c>
      <c r="D9" s="79">
        <f t="shared" si="0"/>
        <v>5591.63</v>
      </c>
      <c r="E9" s="79">
        <f t="shared" si="0"/>
        <v>5558.63</v>
      </c>
      <c r="F9" s="79">
        <f t="shared" si="0"/>
        <v>5584.63</v>
      </c>
      <c r="G9" s="79">
        <f t="shared" si="0"/>
        <v>5538.63</v>
      </c>
      <c r="H9" s="79">
        <f t="shared" si="0"/>
        <v>5561.63</v>
      </c>
      <c r="I9" s="79">
        <f t="shared" si="0"/>
        <v>5254.63</v>
      </c>
      <c r="J9" s="79">
        <f t="shared" si="0"/>
        <v>5531.13</v>
      </c>
      <c r="K9" s="79">
        <f t="shared" si="0"/>
        <v>5515.88</v>
      </c>
      <c r="L9" s="79">
        <f t="shared" si="0"/>
        <v>5500.63</v>
      </c>
      <c r="M9" s="79">
        <f t="shared" si="0"/>
        <v>5523.03</v>
      </c>
      <c r="N9" s="79">
        <f t="shared" si="0"/>
        <v>5545.43</v>
      </c>
      <c r="O9" s="79">
        <f t="shared" si="0"/>
        <v>5567.83</v>
      </c>
      <c r="P9" s="79">
        <f t="shared" si="0"/>
        <v>5590.2300000000005</v>
      </c>
      <c r="Q9" s="79">
        <f t="shared" si="0"/>
        <v>5612.63</v>
      </c>
      <c r="R9" s="79">
        <f t="shared" si="0"/>
        <v>5634.63</v>
      </c>
      <c r="S9" s="79">
        <f t="shared" si="0"/>
        <v>5656.63</v>
      </c>
      <c r="T9" s="79">
        <f t="shared" si="0"/>
        <v>5678.63</v>
      </c>
      <c r="U9" s="79">
        <f t="shared" si="0"/>
        <v>5700.63</v>
      </c>
      <c r="V9" s="79">
        <f t="shared" si="0"/>
        <v>5722.63</v>
      </c>
      <c r="W9" s="79">
        <f t="shared" si="0"/>
        <v>5722.63</v>
      </c>
      <c r="X9" s="79">
        <f t="shared" si="0"/>
        <v>5722.63</v>
      </c>
      <c r="Y9" s="79">
        <f t="shared" si="0"/>
        <v>5722.63</v>
      </c>
      <c r="Z9" s="79">
        <f t="shared" si="0"/>
        <v>5722.63</v>
      </c>
      <c r="AA9" s="79">
        <f t="shared" si="0"/>
        <v>5722.63</v>
      </c>
      <c r="AB9" s="79">
        <f t="shared" si="0"/>
        <v>5722.63</v>
      </c>
      <c r="AC9" s="79">
        <f t="shared" si="0"/>
        <v>5722.63</v>
      </c>
      <c r="AD9" s="79">
        <f t="shared" si="0"/>
        <v>5722.63</v>
      </c>
      <c r="AE9" s="79">
        <f t="shared" si="0"/>
        <v>5722.63</v>
      </c>
      <c r="AF9" s="79">
        <f t="shared" si="0"/>
        <v>5722.63</v>
      </c>
      <c r="AG9" s="79">
        <f t="shared" si="0"/>
        <v>5722.63</v>
      </c>
      <c r="AH9" s="79">
        <f t="shared" si="0"/>
        <v>5722.63</v>
      </c>
      <c r="AI9" s="79">
        <f t="shared" si="0"/>
        <v>5722.63</v>
      </c>
      <c r="AJ9" s="79">
        <f t="shared" si="0"/>
        <v>5722.63</v>
      </c>
      <c r="AK9" s="79">
        <f t="shared" si="0"/>
        <v>5722.63</v>
      </c>
      <c r="AL9" s="79">
        <f t="shared" si="0"/>
        <v>5722.63</v>
      </c>
      <c r="AM9" s="79">
        <f t="shared" si="0"/>
        <v>5722.63</v>
      </c>
      <c r="AN9" s="79">
        <f t="shared" si="0"/>
        <v>5722.63</v>
      </c>
      <c r="AO9" s="79">
        <f t="shared" si="0"/>
        <v>5722.63</v>
      </c>
      <c r="AP9" s="79">
        <f t="shared" si="0"/>
        <v>5722.63</v>
      </c>
    </row>
    <row r="11" spans="1:42" ht="15" thickBot="1" x14ac:dyDescent="0.35">
      <c r="A11" s="71" t="s">
        <v>95</v>
      </c>
      <c r="B11" s="72">
        <v>2010</v>
      </c>
      <c r="C11" s="72">
        <v>2011</v>
      </c>
      <c r="D11" s="72">
        <v>2012</v>
      </c>
      <c r="E11" s="72">
        <v>2013</v>
      </c>
      <c r="F11" s="72">
        <v>2014</v>
      </c>
      <c r="G11" s="72">
        <v>2015</v>
      </c>
      <c r="H11" s="72">
        <v>2016</v>
      </c>
      <c r="I11" s="73">
        <v>2017</v>
      </c>
      <c r="J11" s="74">
        <v>2018</v>
      </c>
      <c r="K11" s="73">
        <v>2019</v>
      </c>
      <c r="L11" s="74">
        <v>2020</v>
      </c>
      <c r="M11" s="73">
        <v>2021</v>
      </c>
      <c r="N11" s="74">
        <v>2022</v>
      </c>
      <c r="O11" s="73">
        <v>2023</v>
      </c>
      <c r="P11" s="74">
        <v>2024</v>
      </c>
      <c r="Q11" s="73">
        <v>2025</v>
      </c>
      <c r="R11" s="74">
        <v>2026</v>
      </c>
      <c r="S11" s="73">
        <v>2027</v>
      </c>
      <c r="T11" s="74">
        <v>2028</v>
      </c>
      <c r="U11" s="73">
        <v>2029</v>
      </c>
      <c r="V11" s="74">
        <v>2030</v>
      </c>
      <c r="W11" s="73">
        <v>2031</v>
      </c>
      <c r="X11" s="74">
        <v>2032</v>
      </c>
      <c r="Y11" s="73">
        <v>2033</v>
      </c>
      <c r="Z11" s="74">
        <v>2034</v>
      </c>
      <c r="AA11" s="73">
        <v>2035</v>
      </c>
      <c r="AB11" s="74">
        <v>2036</v>
      </c>
      <c r="AC11" s="73">
        <v>2037</v>
      </c>
      <c r="AD11" s="74">
        <v>2038</v>
      </c>
      <c r="AE11" s="73">
        <v>2039</v>
      </c>
      <c r="AF11" s="74">
        <v>2040</v>
      </c>
      <c r="AG11" s="73">
        <v>2041</v>
      </c>
      <c r="AH11" s="74">
        <v>2042</v>
      </c>
      <c r="AI11" s="73">
        <v>2043</v>
      </c>
      <c r="AJ11" s="74">
        <v>2044</v>
      </c>
      <c r="AK11" s="73">
        <v>2045</v>
      </c>
      <c r="AL11" s="74">
        <v>2046</v>
      </c>
      <c r="AM11" s="73">
        <v>2047</v>
      </c>
      <c r="AN11" s="74">
        <v>2048</v>
      </c>
      <c r="AO11" s="73">
        <v>2049</v>
      </c>
      <c r="AP11" s="74">
        <v>2050</v>
      </c>
    </row>
    <row r="12" spans="1:42" x14ac:dyDescent="0.3">
      <c r="A12" s="96" t="s">
        <v>96</v>
      </c>
      <c r="B12" s="75">
        <v>641</v>
      </c>
      <c r="C12" s="75">
        <v>627</v>
      </c>
      <c r="D12" s="75">
        <v>614</v>
      </c>
      <c r="E12" s="75">
        <v>616</v>
      </c>
      <c r="F12" s="75">
        <v>612</v>
      </c>
      <c r="G12" s="75">
        <v>600</v>
      </c>
      <c r="H12" s="75">
        <v>588</v>
      </c>
      <c r="I12" s="75">
        <v>572.16</v>
      </c>
      <c r="J12" s="75">
        <v>549.80999999999995</v>
      </c>
      <c r="K12" s="75">
        <v>538.63499999999999</v>
      </c>
      <c r="L12" s="75">
        <v>527.46</v>
      </c>
      <c r="M12" s="75">
        <v>527.46</v>
      </c>
      <c r="N12" s="75">
        <v>527.46</v>
      </c>
      <c r="O12" s="75">
        <v>527.46</v>
      </c>
      <c r="P12" s="75">
        <v>527.46</v>
      </c>
      <c r="Q12" s="75">
        <v>527.46</v>
      </c>
      <c r="R12" s="75">
        <v>526.26800000000003</v>
      </c>
      <c r="S12" s="75">
        <v>525.07600000000002</v>
      </c>
      <c r="T12" s="75">
        <v>523.88400000000001</v>
      </c>
      <c r="U12" s="75">
        <v>522.69200000000001</v>
      </c>
      <c r="V12" s="75">
        <v>521.5</v>
      </c>
      <c r="W12" s="75">
        <v>521.5</v>
      </c>
      <c r="X12" s="75">
        <v>521.5</v>
      </c>
      <c r="Y12" s="75">
        <v>521.5</v>
      </c>
      <c r="Z12" s="75">
        <v>521.5</v>
      </c>
      <c r="AA12" s="75">
        <v>521.5</v>
      </c>
      <c r="AB12" s="75">
        <v>521.5</v>
      </c>
      <c r="AC12" s="75">
        <v>521.5</v>
      </c>
      <c r="AD12" s="75">
        <v>521.5</v>
      </c>
      <c r="AE12" s="75">
        <v>521.5</v>
      </c>
      <c r="AF12" s="75">
        <v>521.5</v>
      </c>
      <c r="AG12" s="75">
        <v>521.5</v>
      </c>
      <c r="AH12" s="75">
        <v>521.5</v>
      </c>
      <c r="AI12" s="75">
        <v>521.5</v>
      </c>
      <c r="AJ12" s="75">
        <v>521.5</v>
      </c>
      <c r="AK12" s="75">
        <v>521.5</v>
      </c>
      <c r="AL12" s="75">
        <v>521.5</v>
      </c>
      <c r="AM12" s="75">
        <v>521.5</v>
      </c>
      <c r="AN12" s="75">
        <v>521.5</v>
      </c>
      <c r="AO12" s="75">
        <v>521.5</v>
      </c>
      <c r="AP12" s="75">
        <v>521.5</v>
      </c>
    </row>
    <row r="13" spans="1:42" x14ac:dyDescent="0.3">
      <c r="A13" s="95" t="s">
        <v>97</v>
      </c>
      <c r="B13" s="75">
        <v>153.8425</v>
      </c>
      <c r="C13" s="75">
        <v>151.04875000000001</v>
      </c>
      <c r="D13" s="75">
        <v>148.255</v>
      </c>
      <c r="E13" s="75">
        <v>145.46125000000001</v>
      </c>
      <c r="F13" s="75">
        <v>142.66750000000002</v>
      </c>
      <c r="G13" s="75">
        <v>139.87375</v>
      </c>
      <c r="H13" s="75">
        <v>137.08000000000001</v>
      </c>
      <c r="I13" s="75">
        <v>134.1</v>
      </c>
      <c r="J13" s="75">
        <v>132.61000000000001</v>
      </c>
      <c r="K13" s="75">
        <v>130.375</v>
      </c>
      <c r="L13" s="75">
        <v>128.13999999999999</v>
      </c>
      <c r="M13" s="75">
        <v>128.13999999999999</v>
      </c>
      <c r="N13" s="75">
        <v>128.13999999999999</v>
      </c>
      <c r="O13" s="75">
        <v>128.13999999999999</v>
      </c>
      <c r="P13" s="75">
        <v>128.13999999999999</v>
      </c>
      <c r="Q13" s="75">
        <v>128.13999999999999</v>
      </c>
      <c r="R13" s="75">
        <v>127.54399999999998</v>
      </c>
      <c r="S13" s="75">
        <v>126.94799999999999</v>
      </c>
      <c r="T13" s="75">
        <v>126.35199999999999</v>
      </c>
      <c r="U13" s="75">
        <v>125.756</v>
      </c>
      <c r="V13" s="75">
        <v>125.16</v>
      </c>
      <c r="W13" s="75">
        <v>125.16</v>
      </c>
      <c r="X13" s="75">
        <v>125.16</v>
      </c>
      <c r="Y13" s="75">
        <v>125.16</v>
      </c>
      <c r="Z13" s="75">
        <v>125.16</v>
      </c>
      <c r="AA13" s="75">
        <v>125.16</v>
      </c>
      <c r="AB13" s="75">
        <v>125.16</v>
      </c>
      <c r="AC13" s="75">
        <v>125.16</v>
      </c>
      <c r="AD13" s="75">
        <v>125.16</v>
      </c>
      <c r="AE13" s="75">
        <v>125.16</v>
      </c>
      <c r="AF13" s="75">
        <v>125.16</v>
      </c>
      <c r="AG13" s="75">
        <v>125.16</v>
      </c>
      <c r="AH13" s="75">
        <v>125.16</v>
      </c>
      <c r="AI13" s="75">
        <v>125.16</v>
      </c>
      <c r="AJ13" s="75">
        <v>125.16</v>
      </c>
      <c r="AK13" s="75">
        <v>125.16</v>
      </c>
      <c r="AL13" s="75">
        <v>125.16</v>
      </c>
      <c r="AM13" s="75">
        <v>125.16</v>
      </c>
      <c r="AN13" s="75">
        <v>125.16</v>
      </c>
      <c r="AO13" s="75">
        <v>125.16</v>
      </c>
      <c r="AP13" s="75">
        <v>125.16</v>
      </c>
    </row>
    <row r="14" spans="1:42" x14ac:dyDescent="0.3">
      <c r="A14" s="94" t="s">
        <v>98</v>
      </c>
      <c r="B14" s="75">
        <v>932.74</v>
      </c>
      <c r="C14" s="75">
        <v>933.73333333333335</v>
      </c>
      <c r="D14" s="75">
        <v>934.72666666666669</v>
      </c>
      <c r="E14" s="75">
        <v>935.72</v>
      </c>
      <c r="F14" s="75">
        <v>953.6</v>
      </c>
      <c r="G14" s="75">
        <v>986.38</v>
      </c>
      <c r="H14" s="75">
        <v>1135.3800000000001</v>
      </c>
      <c r="I14" s="75">
        <v>1218.82</v>
      </c>
      <c r="J14" s="75">
        <v>1208.3899999999999</v>
      </c>
      <c r="K14" s="75">
        <v>1244.895</v>
      </c>
      <c r="L14" s="75">
        <v>1281.3999999999999</v>
      </c>
      <c r="M14" s="75">
        <v>1283.1879999999999</v>
      </c>
      <c r="N14" s="75">
        <v>1284.9759999999999</v>
      </c>
      <c r="O14" s="75">
        <v>1286.7639999999999</v>
      </c>
      <c r="P14" s="75">
        <v>1288.5519999999999</v>
      </c>
      <c r="Q14" s="75">
        <v>1290.3399999999999</v>
      </c>
      <c r="R14" s="75">
        <v>1290.3399999999999</v>
      </c>
      <c r="S14" s="75">
        <v>1290.3399999999999</v>
      </c>
      <c r="T14" s="75">
        <v>1290.3399999999999</v>
      </c>
      <c r="U14" s="75">
        <v>1290.3399999999999</v>
      </c>
      <c r="V14" s="75">
        <v>1290.3399999999999</v>
      </c>
      <c r="W14" s="75">
        <v>1290.3399999999999</v>
      </c>
      <c r="X14" s="75">
        <v>1290.3399999999999</v>
      </c>
      <c r="Y14" s="75">
        <v>1290.3399999999999</v>
      </c>
      <c r="Z14" s="75">
        <v>1290.3399999999999</v>
      </c>
      <c r="AA14" s="75">
        <v>1290.3399999999999</v>
      </c>
      <c r="AB14" s="75">
        <v>1290.3399999999999</v>
      </c>
      <c r="AC14" s="75">
        <v>1290.3399999999999</v>
      </c>
      <c r="AD14" s="75">
        <v>1290.3399999999999</v>
      </c>
      <c r="AE14" s="75">
        <v>1290.3399999999999</v>
      </c>
      <c r="AF14" s="75">
        <v>1290.3399999999999</v>
      </c>
      <c r="AG14" s="75">
        <v>1290.3399999999999</v>
      </c>
      <c r="AH14" s="75">
        <v>1290.3399999999999</v>
      </c>
      <c r="AI14" s="75">
        <v>1290.3399999999999</v>
      </c>
      <c r="AJ14" s="75">
        <v>1290.3399999999999</v>
      </c>
      <c r="AK14" s="75">
        <v>1290.3399999999999</v>
      </c>
      <c r="AL14" s="75">
        <v>1290.3399999999999</v>
      </c>
      <c r="AM14" s="75">
        <v>1290.3399999999999</v>
      </c>
      <c r="AN14" s="75">
        <v>1290.3399999999999</v>
      </c>
      <c r="AO14" s="75">
        <v>1290.3399999999999</v>
      </c>
      <c r="AP14" s="75">
        <v>1290.3399999999999</v>
      </c>
    </row>
    <row r="15" spans="1:42" x14ac:dyDescent="0.3">
      <c r="A15" s="96" t="s">
        <v>99</v>
      </c>
      <c r="B15" s="75">
        <v>974.46</v>
      </c>
      <c r="C15" s="75">
        <v>973.4666666666667</v>
      </c>
      <c r="D15" s="75">
        <v>972.47333333333324</v>
      </c>
      <c r="E15" s="75">
        <v>971.4799999999999</v>
      </c>
      <c r="F15" s="75">
        <v>977.43999999999994</v>
      </c>
      <c r="G15" s="75">
        <v>977.43999999999994</v>
      </c>
      <c r="H15" s="75">
        <v>983.4</v>
      </c>
      <c r="I15" s="75">
        <v>992.34</v>
      </c>
      <c r="J15" s="75">
        <v>1004.26</v>
      </c>
      <c r="K15" s="75">
        <v>1014.6899999999999</v>
      </c>
      <c r="L15" s="75">
        <v>1025.1199999999999</v>
      </c>
      <c r="M15" s="75">
        <v>1032.2719999999999</v>
      </c>
      <c r="N15" s="75">
        <v>1039.424</v>
      </c>
      <c r="O15" s="75">
        <v>1046.576</v>
      </c>
      <c r="P15" s="75">
        <v>1053.7280000000001</v>
      </c>
      <c r="Q15" s="75">
        <v>1060.8800000000001</v>
      </c>
      <c r="R15" s="75">
        <v>1066.2440000000001</v>
      </c>
      <c r="S15" s="75">
        <v>1071.6080000000002</v>
      </c>
      <c r="T15" s="75">
        <v>1076.972</v>
      </c>
      <c r="U15" s="75">
        <v>1082.336</v>
      </c>
      <c r="V15" s="75">
        <v>1087.7</v>
      </c>
      <c r="W15" s="75">
        <v>1087.7</v>
      </c>
      <c r="X15" s="75">
        <v>1087.7</v>
      </c>
      <c r="Y15" s="75">
        <v>1087.7</v>
      </c>
      <c r="Z15" s="75">
        <v>1087.7</v>
      </c>
      <c r="AA15" s="75">
        <v>1087.7</v>
      </c>
      <c r="AB15" s="75">
        <v>1087.7</v>
      </c>
      <c r="AC15" s="75">
        <v>1087.7</v>
      </c>
      <c r="AD15" s="75">
        <v>1087.7</v>
      </c>
      <c r="AE15" s="75">
        <v>1087.7</v>
      </c>
      <c r="AF15" s="75">
        <v>1087.7</v>
      </c>
      <c r="AG15" s="75">
        <v>1087.7</v>
      </c>
      <c r="AH15" s="75">
        <v>1087.7</v>
      </c>
      <c r="AI15" s="75">
        <v>1087.7</v>
      </c>
      <c r="AJ15" s="75">
        <v>1087.7</v>
      </c>
      <c r="AK15" s="75">
        <v>1087.7</v>
      </c>
      <c r="AL15" s="75">
        <v>1087.7</v>
      </c>
      <c r="AM15" s="75">
        <v>1087.7</v>
      </c>
      <c r="AN15" s="75">
        <v>1087.7</v>
      </c>
      <c r="AO15" s="75">
        <v>1087.7</v>
      </c>
      <c r="AP15" s="75">
        <v>1087.7</v>
      </c>
    </row>
    <row r="16" spans="1:42" x14ac:dyDescent="0.3">
      <c r="A16" s="96" t="s">
        <v>100</v>
      </c>
      <c r="B16" s="75">
        <v>32.78</v>
      </c>
      <c r="C16" s="75">
        <v>34.766666666666666</v>
      </c>
      <c r="D16" s="75">
        <v>36.753333333333337</v>
      </c>
      <c r="E16" s="75">
        <v>38.74</v>
      </c>
      <c r="F16" s="75">
        <v>38.74</v>
      </c>
      <c r="G16" s="75">
        <v>38.74</v>
      </c>
      <c r="H16" s="75">
        <v>41.72</v>
      </c>
      <c r="I16" s="75">
        <v>38.74</v>
      </c>
      <c r="J16" s="75">
        <v>40.230000000000004</v>
      </c>
      <c r="K16" s="75">
        <v>39.484999999999999</v>
      </c>
      <c r="L16" s="75">
        <v>38.74</v>
      </c>
      <c r="M16" s="75">
        <v>38.74</v>
      </c>
      <c r="N16" s="75">
        <v>38.74</v>
      </c>
      <c r="O16" s="75">
        <v>38.74</v>
      </c>
      <c r="P16" s="75">
        <v>38.74</v>
      </c>
      <c r="Q16" s="75">
        <v>38.74</v>
      </c>
      <c r="R16" s="75">
        <v>38.143999999999998</v>
      </c>
      <c r="S16" s="75">
        <v>37.548000000000002</v>
      </c>
      <c r="T16" s="75">
        <v>36.951999999999998</v>
      </c>
      <c r="U16" s="75">
        <v>36.356000000000002</v>
      </c>
      <c r="V16" s="75">
        <v>35.76</v>
      </c>
      <c r="W16" s="75">
        <v>35.76</v>
      </c>
      <c r="X16" s="75">
        <v>35.76</v>
      </c>
      <c r="Y16" s="75">
        <v>35.76</v>
      </c>
      <c r="Z16" s="75">
        <v>35.76</v>
      </c>
      <c r="AA16" s="75">
        <v>35.76</v>
      </c>
      <c r="AB16" s="75">
        <v>35.76</v>
      </c>
      <c r="AC16" s="75">
        <v>35.76</v>
      </c>
      <c r="AD16" s="75">
        <v>35.76</v>
      </c>
      <c r="AE16" s="75">
        <v>35.76</v>
      </c>
      <c r="AF16" s="75">
        <v>35.76</v>
      </c>
      <c r="AG16" s="75">
        <v>35.76</v>
      </c>
      <c r="AH16" s="75">
        <v>35.76</v>
      </c>
      <c r="AI16" s="75">
        <v>35.76</v>
      </c>
      <c r="AJ16" s="75">
        <v>35.76</v>
      </c>
      <c r="AK16" s="75">
        <v>35.76</v>
      </c>
      <c r="AL16" s="75">
        <v>35.76</v>
      </c>
      <c r="AM16" s="75">
        <v>35.76</v>
      </c>
      <c r="AN16" s="75">
        <v>35.76</v>
      </c>
      <c r="AO16" s="75">
        <v>35.76</v>
      </c>
      <c r="AP16" s="75">
        <v>35.76</v>
      </c>
    </row>
    <row r="17" spans="1:42" x14ac:dyDescent="0.3">
      <c r="A17" s="96" t="s">
        <v>101</v>
      </c>
      <c r="B17" s="75">
        <v>181.78</v>
      </c>
      <c r="C17" s="75">
        <v>182.77333333333334</v>
      </c>
      <c r="D17" s="75">
        <v>183.76666666666665</v>
      </c>
      <c r="E17" s="75">
        <v>184.76</v>
      </c>
      <c r="F17" s="75">
        <v>181.78</v>
      </c>
      <c r="G17" s="75">
        <v>175.82</v>
      </c>
      <c r="H17" s="75">
        <v>175.82</v>
      </c>
      <c r="I17" s="75">
        <v>166.88000000000002</v>
      </c>
      <c r="J17" s="75">
        <v>168.37</v>
      </c>
      <c r="K17" s="75">
        <v>164.64500000000001</v>
      </c>
      <c r="L17" s="75">
        <v>160.92000000000002</v>
      </c>
      <c r="M17" s="75">
        <v>161.51600000000002</v>
      </c>
      <c r="N17" s="75">
        <v>162.11200000000002</v>
      </c>
      <c r="O17" s="75">
        <v>162.708</v>
      </c>
      <c r="P17" s="75">
        <v>163.304</v>
      </c>
      <c r="Q17" s="75">
        <v>163.9</v>
      </c>
      <c r="R17" s="75">
        <v>164.49600000000001</v>
      </c>
      <c r="S17" s="75">
        <v>165.09200000000001</v>
      </c>
      <c r="T17" s="75">
        <v>165.68800000000002</v>
      </c>
      <c r="U17" s="75">
        <v>166.28400000000002</v>
      </c>
      <c r="V17" s="75">
        <v>166.88000000000002</v>
      </c>
      <c r="W17" s="75">
        <v>166.88000000000002</v>
      </c>
      <c r="X17" s="75">
        <v>166.88000000000002</v>
      </c>
      <c r="Y17" s="75">
        <v>166.88000000000002</v>
      </c>
      <c r="Z17" s="75">
        <v>166.88000000000002</v>
      </c>
      <c r="AA17" s="75">
        <v>166.88000000000002</v>
      </c>
      <c r="AB17" s="75">
        <v>166.88000000000002</v>
      </c>
      <c r="AC17" s="75">
        <v>166.88000000000002</v>
      </c>
      <c r="AD17" s="75">
        <v>166.88000000000002</v>
      </c>
      <c r="AE17" s="75">
        <v>166.88000000000002</v>
      </c>
      <c r="AF17" s="75">
        <v>166.88000000000002</v>
      </c>
      <c r="AG17" s="75">
        <v>166.88000000000002</v>
      </c>
      <c r="AH17" s="75">
        <v>166.88000000000002</v>
      </c>
      <c r="AI17" s="75">
        <v>166.88000000000002</v>
      </c>
      <c r="AJ17" s="75">
        <v>166.88000000000002</v>
      </c>
      <c r="AK17" s="75">
        <v>166.88000000000002</v>
      </c>
      <c r="AL17" s="75">
        <v>166.88000000000002</v>
      </c>
      <c r="AM17" s="75">
        <v>166.88000000000002</v>
      </c>
      <c r="AN17" s="75">
        <v>166.88000000000002</v>
      </c>
      <c r="AO17" s="75">
        <v>166.88000000000002</v>
      </c>
      <c r="AP17" s="75">
        <v>166.88000000000002</v>
      </c>
    </row>
    <row r="18" spans="1:42" x14ac:dyDescent="0.3">
      <c r="A18" s="95" t="s">
        <v>102</v>
      </c>
      <c r="B18" s="75">
        <v>584.45249999999999</v>
      </c>
      <c r="C18" s="75">
        <v>588.36374999999998</v>
      </c>
      <c r="D18" s="75">
        <v>592.27499999999998</v>
      </c>
      <c r="E18" s="75">
        <v>596.18624999999997</v>
      </c>
      <c r="F18" s="75">
        <v>600.09749999999997</v>
      </c>
      <c r="G18" s="75">
        <v>604.00874999999996</v>
      </c>
      <c r="H18" s="75">
        <v>607.91999999999996</v>
      </c>
      <c r="I18" s="75">
        <v>640.69999999999993</v>
      </c>
      <c r="J18" s="75">
        <v>618.34999999999991</v>
      </c>
      <c r="K18" s="75">
        <v>623.56499999999994</v>
      </c>
      <c r="L18" s="75">
        <v>628.78</v>
      </c>
      <c r="M18" s="75">
        <v>625.79999999999995</v>
      </c>
      <c r="N18" s="75">
        <v>622.81999999999994</v>
      </c>
      <c r="O18" s="75">
        <v>619.84</v>
      </c>
      <c r="P18" s="75">
        <v>616.86</v>
      </c>
      <c r="Q18" s="75">
        <v>613.88</v>
      </c>
      <c r="R18" s="75">
        <v>611.49599999999998</v>
      </c>
      <c r="S18" s="75">
        <v>609.11199999999997</v>
      </c>
      <c r="T18" s="75">
        <v>606.72800000000007</v>
      </c>
      <c r="U18" s="75">
        <v>604.34400000000005</v>
      </c>
      <c r="V18" s="75">
        <v>601.96</v>
      </c>
      <c r="W18" s="75">
        <v>601.96</v>
      </c>
      <c r="X18" s="75">
        <v>601.96</v>
      </c>
      <c r="Y18" s="75">
        <v>601.96</v>
      </c>
      <c r="Z18" s="75">
        <v>601.96</v>
      </c>
      <c r="AA18" s="75">
        <v>601.96</v>
      </c>
      <c r="AB18" s="75">
        <v>601.96</v>
      </c>
      <c r="AC18" s="75">
        <v>601.96</v>
      </c>
      <c r="AD18" s="75">
        <v>601.96</v>
      </c>
      <c r="AE18" s="75">
        <v>601.96</v>
      </c>
      <c r="AF18" s="75">
        <v>601.96</v>
      </c>
      <c r="AG18" s="75">
        <v>601.96</v>
      </c>
      <c r="AH18" s="75">
        <v>601.96</v>
      </c>
      <c r="AI18" s="75">
        <v>601.96</v>
      </c>
      <c r="AJ18" s="75">
        <v>601.96</v>
      </c>
      <c r="AK18" s="75">
        <v>601.96</v>
      </c>
      <c r="AL18" s="75">
        <v>601.96</v>
      </c>
      <c r="AM18" s="75">
        <v>601.96</v>
      </c>
      <c r="AN18" s="75">
        <v>601.96</v>
      </c>
      <c r="AO18" s="75">
        <v>601.96</v>
      </c>
      <c r="AP18" s="75">
        <v>601.96</v>
      </c>
    </row>
    <row r="19" spans="1:42" x14ac:dyDescent="0.3">
      <c r="A19" s="94" t="s">
        <v>103</v>
      </c>
      <c r="B19" s="75">
        <v>71.52000000000001</v>
      </c>
      <c r="C19" s="75">
        <v>68.540000000000006</v>
      </c>
      <c r="D19" s="75">
        <v>65.56</v>
      </c>
      <c r="E19" s="75">
        <v>62.58</v>
      </c>
      <c r="F19" s="75">
        <v>59.6</v>
      </c>
      <c r="G19" s="75">
        <v>56.620000000000005</v>
      </c>
      <c r="H19" s="75">
        <v>53.64</v>
      </c>
      <c r="I19" s="75">
        <v>14.9</v>
      </c>
      <c r="J19" s="75">
        <v>32.78</v>
      </c>
      <c r="K19" s="75">
        <v>22.35</v>
      </c>
      <c r="L19" s="75">
        <v>11.92</v>
      </c>
      <c r="M19" s="75">
        <v>11.324</v>
      </c>
      <c r="N19" s="75">
        <v>10.728</v>
      </c>
      <c r="O19" s="75">
        <v>10.132</v>
      </c>
      <c r="P19" s="75">
        <v>9.5359999999999996</v>
      </c>
      <c r="Q19" s="75">
        <v>8.94</v>
      </c>
      <c r="R19" s="75">
        <v>20.263999999999996</v>
      </c>
      <c r="S19" s="75">
        <v>31.587999999999994</v>
      </c>
      <c r="T19" s="75">
        <v>42.911999999999999</v>
      </c>
      <c r="U19" s="75">
        <v>54.236000000000004</v>
      </c>
      <c r="V19" s="75">
        <v>65.56</v>
      </c>
      <c r="W19" s="75">
        <v>54.236000000000004</v>
      </c>
      <c r="X19" s="75">
        <v>42.912000000000006</v>
      </c>
      <c r="Y19" s="75">
        <v>31.588000000000001</v>
      </c>
      <c r="Z19" s="75">
        <v>20.264000000000003</v>
      </c>
      <c r="AA19" s="75">
        <v>8.94</v>
      </c>
      <c r="AB19" s="75">
        <v>15.495999999999999</v>
      </c>
      <c r="AC19" s="75">
        <v>22.052</v>
      </c>
      <c r="AD19" s="75">
        <v>28.608000000000004</v>
      </c>
      <c r="AE19" s="75">
        <v>35.164000000000001</v>
      </c>
      <c r="AF19" s="75">
        <v>41.720000000000006</v>
      </c>
      <c r="AG19" s="75">
        <v>41.720000000000006</v>
      </c>
      <c r="AH19" s="75">
        <v>41.720000000000006</v>
      </c>
      <c r="AI19" s="75">
        <v>41.720000000000006</v>
      </c>
      <c r="AJ19" s="75">
        <v>41.720000000000006</v>
      </c>
      <c r="AK19" s="75">
        <v>41.720000000000006</v>
      </c>
      <c r="AL19" s="75">
        <v>41.720000000000006</v>
      </c>
      <c r="AM19" s="75">
        <v>41.720000000000006</v>
      </c>
      <c r="AN19" s="75">
        <v>41.720000000000006</v>
      </c>
      <c r="AO19" s="75">
        <v>41.720000000000006</v>
      </c>
      <c r="AP19" s="75">
        <v>41.720000000000006</v>
      </c>
    </row>
    <row r="20" spans="1:42" x14ac:dyDescent="0.3">
      <c r="A20" s="95" t="s">
        <v>104</v>
      </c>
      <c r="B20" s="75">
        <v>512.9325</v>
      </c>
      <c r="C20" s="75">
        <v>504.92374999999998</v>
      </c>
      <c r="D20" s="75">
        <v>496.91499999999996</v>
      </c>
      <c r="E20" s="75">
        <v>488.90625</v>
      </c>
      <c r="F20" s="75">
        <v>480.89749999999998</v>
      </c>
      <c r="G20" s="75">
        <v>472.88875000000002</v>
      </c>
      <c r="H20" s="75">
        <v>464.88</v>
      </c>
      <c r="I20" s="75">
        <v>420.17999999999995</v>
      </c>
      <c r="J20" s="75">
        <v>441.03999999999996</v>
      </c>
      <c r="K20" s="75">
        <v>429.12</v>
      </c>
      <c r="L20" s="75">
        <v>417.2</v>
      </c>
      <c r="M20" s="75">
        <v>416.60399999999998</v>
      </c>
      <c r="N20" s="75">
        <v>416.00799999999998</v>
      </c>
      <c r="O20" s="75">
        <v>415.41199999999998</v>
      </c>
      <c r="P20" s="75">
        <v>414.81599999999997</v>
      </c>
      <c r="Q20" s="75">
        <v>414.21999999999997</v>
      </c>
      <c r="R20" s="75">
        <v>414.21999999999997</v>
      </c>
      <c r="S20" s="75">
        <v>414.21999999999997</v>
      </c>
      <c r="T20" s="75">
        <v>414.21999999999997</v>
      </c>
      <c r="U20" s="75">
        <v>414.21999999999997</v>
      </c>
      <c r="V20" s="75">
        <v>414.21999999999997</v>
      </c>
      <c r="W20" s="75">
        <v>414.21999999999997</v>
      </c>
      <c r="X20" s="75">
        <v>414.21999999999997</v>
      </c>
      <c r="Y20" s="75">
        <v>414.21999999999997</v>
      </c>
      <c r="Z20" s="75">
        <v>414.21999999999997</v>
      </c>
      <c r="AA20" s="75">
        <v>414.21999999999997</v>
      </c>
      <c r="AB20" s="75">
        <v>414.21999999999997</v>
      </c>
      <c r="AC20" s="75">
        <v>414.21999999999997</v>
      </c>
      <c r="AD20" s="75">
        <v>414.21999999999997</v>
      </c>
      <c r="AE20" s="75">
        <v>414.21999999999997</v>
      </c>
      <c r="AF20" s="75">
        <v>414.21999999999997</v>
      </c>
      <c r="AG20" s="75">
        <v>414.21999999999997</v>
      </c>
      <c r="AH20" s="75">
        <v>414.21999999999997</v>
      </c>
      <c r="AI20" s="75">
        <v>414.21999999999997</v>
      </c>
      <c r="AJ20" s="75">
        <v>414.21999999999997</v>
      </c>
      <c r="AK20" s="75">
        <v>414.21999999999997</v>
      </c>
      <c r="AL20" s="75">
        <v>414.21999999999997</v>
      </c>
      <c r="AM20" s="75">
        <v>414.21999999999997</v>
      </c>
      <c r="AN20" s="75">
        <v>414.21999999999997</v>
      </c>
      <c r="AO20" s="75">
        <v>414.21999999999997</v>
      </c>
      <c r="AP20" s="75">
        <v>414.21999999999997</v>
      </c>
    </row>
    <row r="21" spans="1:42" x14ac:dyDescent="0.3">
      <c r="A21" s="95" t="s">
        <v>105</v>
      </c>
      <c r="B21" s="75">
        <v>205.2475</v>
      </c>
      <c r="C21" s="75">
        <v>202.82625000000002</v>
      </c>
      <c r="D21" s="75">
        <v>200.405</v>
      </c>
      <c r="E21" s="75">
        <v>197.98374999999999</v>
      </c>
      <c r="F21" s="75">
        <v>195.5625</v>
      </c>
      <c r="G21" s="75">
        <v>193.14125000000001</v>
      </c>
      <c r="H21" s="75">
        <f>0.64*298</f>
        <v>190.72</v>
      </c>
      <c r="I21" s="75">
        <v>193.70000000000002</v>
      </c>
      <c r="J21" s="75">
        <v>195.19</v>
      </c>
      <c r="K21" s="75">
        <v>197.42500000000001</v>
      </c>
      <c r="L21" s="75">
        <v>199.66000000000003</v>
      </c>
      <c r="M21" s="75">
        <v>199.66000000000003</v>
      </c>
      <c r="N21" s="75">
        <v>199.66000000000003</v>
      </c>
      <c r="O21" s="75">
        <v>199.66000000000003</v>
      </c>
      <c r="P21" s="75">
        <v>199.66000000000003</v>
      </c>
      <c r="Q21" s="75">
        <v>199.66000000000003</v>
      </c>
      <c r="R21" s="75">
        <v>200.25600000000003</v>
      </c>
      <c r="S21" s="75">
        <v>200.85200000000003</v>
      </c>
      <c r="T21" s="75">
        <v>201.44800000000001</v>
      </c>
      <c r="U21" s="75">
        <v>202.04400000000001</v>
      </c>
      <c r="V21" s="75">
        <v>202.64000000000001</v>
      </c>
      <c r="W21" s="75">
        <v>202.64000000000001</v>
      </c>
      <c r="X21" s="75">
        <v>202.64000000000001</v>
      </c>
      <c r="Y21" s="75">
        <v>202.64000000000001</v>
      </c>
      <c r="Z21" s="75">
        <v>202.64000000000001</v>
      </c>
      <c r="AA21" s="75">
        <v>202.64000000000001</v>
      </c>
      <c r="AB21" s="75">
        <v>202.64000000000001</v>
      </c>
      <c r="AC21" s="75">
        <v>202.64000000000001</v>
      </c>
      <c r="AD21" s="75">
        <v>202.64000000000001</v>
      </c>
      <c r="AE21" s="75">
        <v>202.64000000000001</v>
      </c>
      <c r="AF21" s="75">
        <v>202.64000000000001</v>
      </c>
      <c r="AG21" s="75">
        <v>202.64000000000001</v>
      </c>
      <c r="AH21" s="75">
        <v>202.64000000000001</v>
      </c>
      <c r="AI21" s="75">
        <v>202.64000000000001</v>
      </c>
      <c r="AJ21" s="75">
        <v>202.64000000000001</v>
      </c>
      <c r="AK21" s="75">
        <v>202.64000000000001</v>
      </c>
      <c r="AL21" s="75">
        <v>202.64000000000001</v>
      </c>
      <c r="AM21" s="75">
        <v>202.64000000000001</v>
      </c>
      <c r="AN21" s="75">
        <v>202.64000000000001</v>
      </c>
      <c r="AO21" s="75">
        <v>202.64000000000001</v>
      </c>
      <c r="AP21" s="75">
        <v>202.64000000000001</v>
      </c>
    </row>
    <row r="22" spans="1:42" x14ac:dyDescent="0.3">
      <c r="A22" s="94" t="s">
        <v>106</v>
      </c>
      <c r="B22" s="75">
        <v>390.00749999999999</v>
      </c>
      <c r="C22" s="75">
        <v>387.58625000000001</v>
      </c>
      <c r="D22" s="75">
        <v>385.16500000000002</v>
      </c>
      <c r="E22" s="75">
        <v>382.74375000000003</v>
      </c>
      <c r="F22" s="75">
        <v>380.32249999999999</v>
      </c>
      <c r="G22" s="75">
        <v>377.90125</v>
      </c>
      <c r="H22" s="75">
        <v>375.48</v>
      </c>
      <c r="I22" s="75">
        <v>384.42</v>
      </c>
      <c r="J22" s="75">
        <v>385.91</v>
      </c>
      <c r="K22" s="75">
        <v>391.125</v>
      </c>
      <c r="L22" s="75">
        <v>396.34000000000003</v>
      </c>
      <c r="M22" s="75">
        <v>396.93600000000004</v>
      </c>
      <c r="N22" s="75">
        <v>397.53200000000004</v>
      </c>
      <c r="O22" s="75">
        <v>398.12800000000004</v>
      </c>
      <c r="P22" s="75">
        <v>398.72400000000005</v>
      </c>
      <c r="Q22" s="75">
        <v>399.32000000000005</v>
      </c>
      <c r="R22" s="75">
        <v>401.10800000000006</v>
      </c>
      <c r="S22" s="75">
        <v>402.89600000000007</v>
      </c>
      <c r="T22" s="75">
        <v>404.68400000000003</v>
      </c>
      <c r="U22" s="75">
        <v>406.47200000000004</v>
      </c>
      <c r="V22" s="75">
        <v>408.26000000000005</v>
      </c>
      <c r="W22" s="75">
        <v>408.26000000000005</v>
      </c>
      <c r="X22" s="75">
        <v>408.26000000000005</v>
      </c>
      <c r="Y22" s="75">
        <v>408.26000000000005</v>
      </c>
      <c r="Z22" s="75">
        <v>408.26000000000005</v>
      </c>
      <c r="AA22" s="75">
        <v>408.26000000000005</v>
      </c>
      <c r="AB22" s="75">
        <v>408.26000000000005</v>
      </c>
      <c r="AC22" s="75">
        <v>408.26000000000005</v>
      </c>
      <c r="AD22" s="75">
        <v>408.26000000000005</v>
      </c>
      <c r="AE22" s="75">
        <v>408.26000000000005</v>
      </c>
      <c r="AF22" s="75">
        <v>408.26000000000005</v>
      </c>
      <c r="AG22" s="75">
        <v>408.26000000000005</v>
      </c>
      <c r="AH22" s="75">
        <v>408.26000000000005</v>
      </c>
      <c r="AI22" s="75">
        <v>408.26000000000005</v>
      </c>
      <c r="AJ22" s="75">
        <v>408.26000000000005</v>
      </c>
      <c r="AK22" s="75">
        <v>408.26000000000005</v>
      </c>
      <c r="AL22" s="75">
        <v>408.26000000000005</v>
      </c>
      <c r="AM22" s="75">
        <v>408.26000000000005</v>
      </c>
      <c r="AN22" s="75">
        <v>408.26000000000005</v>
      </c>
      <c r="AO22" s="75">
        <v>408.26000000000005</v>
      </c>
      <c r="AP22" s="75">
        <v>408.26000000000005</v>
      </c>
    </row>
    <row r="23" spans="1:42" x14ac:dyDescent="0.3">
      <c r="A23" s="95" t="s">
        <v>107</v>
      </c>
      <c r="B23" s="80">
        <v>0.89400000000000002</v>
      </c>
      <c r="C23" s="80">
        <v>0.89400000000000002</v>
      </c>
      <c r="D23" s="80">
        <v>0.89400000000000002</v>
      </c>
      <c r="E23" s="80">
        <v>0.89400000000000002</v>
      </c>
      <c r="F23" s="80">
        <v>0.89400000000000002</v>
      </c>
      <c r="G23" s="80">
        <v>0.89400000000000002</v>
      </c>
      <c r="H23" s="80">
        <v>0.89400000000000002</v>
      </c>
      <c r="I23" s="80">
        <v>0.89400000000000002</v>
      </c>
      <c r="J23" s="80">
        <v>0.89400000000000002</v>
      </c>
      <c r="K23" s="80">
        <v>0.89400000000000002</v>
      </c>
      <c r="L23" s="80">
        <v>0.89400000000000002</v>
      </c>
      <c r="M23" s="80">
        <v>0.89400000000000002</v>
      </c>
      <c r="N23" s="80">
        <v>0.89400000000000002</v>
      </c>
      <c r="O23" s="80">
        <v>0.89400000000000002</v>
      </c>
      <c r="P23" s="80">
        <v>0.89400000000000002</v>
      </c>
      <c r="Q23" s="80">
        <v>0.89400000000000002</v>
      </c>
      <c r="R23" s="80">
        <v>0.89400000000000002</v>
      </c>
      <c r="S23" s="80">
        <v>0.89400000000000002</v>
      </c>
      <c r="T23" s="80">
        <v>0.89400000000000002</v>
      </c>
      <c r="U23" s="80">
        <v>0.89400000000000002</v>
      </c>
      <c r="V23" s="80">
        <v>0.89400000000000002</v>
      </c>
      <c r="W23" s="80">
        <v>0.89400000000000002</v>
      </c>
      <c r="X23" s="80">
        <v>0.89400000000000002</v>
      </c>
      <c r="Y23" s="80">
        <v>0.89400000000000002</v>
      </c>
      <c r="Z23" s="80">
        <v>0.89400000000000002</v>
      </c>
      <c r="AA23" s="80">
        <v>0.89400000000000002</v>
      </c>
      <c r="AB23" s="80">
        <v>0.89400000000000002</v>
      </c>
      <c r="AC23" s="80">
        <v>0.89400000000000002</v>
      </c>
      <c r="AD23" s="80">
        <v>0.89400000000000002</v>
      </c>
      <c r="AE23" s="80">
        <v>0.89400000000000002</v>
      </c>
      <c r="AF23" s="80">
        <v>0.89400000000000002</v>
      </c>
      <c r="AG23" s="80">
        <v>0.89400000000000002</v>
      </c>
      <c r="AH23" s="80">
        <v>0.89400000000000002</v>
      </c>
      <c r="AI23" s="80">
        <v>0.89400000000000002</v>
      </c>
      <c r="AJ23" s="80">
        <v>0.89400000000000002</v>
      </c>
      <c r="AK23" s="80">
        <v>0.89400000000000002</v>
      </c>
      <c r="AL23" s="80">
        <v>0.89400000000000002</v>
      </c>
      <c r="AM23" s="80">
        <v>0.89400000000000002</v>
      </c>
      <c r="AN23" s="80">
        <v>0.89400000000000002</v>
      </c>
      <c r="AO23" s="80">
        <v>0.89400000000000002</v>
      </c>
      <c r="AP23" s="80">
        <v>0.89400000000000002</v>
      </c>
    </row>
    <row r="24" spans="1:42" s="78" customFormat="1" x14ac:dyDescent="0.3">
      <c r="A24" s="81" t="s">
        <v>108</v>
      </c>
      <c r="B24" s="79">
        <f t="shared" ref="B24:AP24" si="1">SUM(B12:B23)</f>
        <v>4681.6565000000001</v>
      </c>
      <c r="C24" s="79">
        <f t="shared" si="1"/>
        <v>4655.9227500000006</v>
      </c>
      <c r="D24" s="79">
        <f t="shared" si="1"/>
        <v>4631.1890000000003</v>
      </c>
      <c r="E24" s="79">
        <f t="shared" si="1"/>
        <v>4621.45525</v>
      </c>
      <c r="F24" s="79">
        <f t="shared" si="1"/>
        <v>4623.6015000000007</v>
      </c>
      <c r="G24" s="79">
        <f t="shared" si="1"/>
        <v>4623.7077499999996</v>
      </c>
      <c r="H24" s="79">
        <f t="shared" si="1"/>
        <v>4754.9340000000011</v>
      </c>
      <c r="I24" s="79">
        <f t="shared" si="1"/>
        <v>4777.8339999999998</v>
      </c>
      <c r="J24" s="79">
        <f t="shared" si="1"/>
        <v>4777.8339999999998</v>
      </c>
      <c r="K24" s="79">
        <f t="shared" si="1"/>
        <v>4797.2040000000006</v>
      </c>
      <c r="L24" s="79">
        <f t="shared" si="1"/>
        <v>4816.5739999999996</v>
      </c>
      <c r="M24" s="79">
        <f t="shared" si="1"/>
        <v>4822.5339999999997</v>
      </c>
      <c r="N24" s="79">
        <f t="shared" si="1"/>
        <v>4828.4939999999997</v>
      </c>
      <c r="O24" s="79">
        <f t="shared" si="1"/>
        <v>4834.4539999999997</v>
      </c>
      <c r="P24" s="79">
        <f t="shared" si="1"/>
        <v>4840.4140000000007</v>
      </c>
      <c r="Q24" s="79">
        <f t="shared" si="1"/>
        <v>4846.3739999999998</v>
      </c>
      <c r="R24" s="79">
        <f t="shared" si="1"/>
        <v>4861.2740000000013</v>
      </c>
      <c r="S24" s="79">
        <f t="shared" si="1"/>
        <v>4876.1740000000009</v>
      </c>
      <c r="T24" s="79">
        <f t="shared" si="1"/>
        <v>4891.0740000000005</v>
      </c>
      <c r="U24" s="79">
        <f t="shared" si="1"/>
        <v>4905.9740000000002</v>
      </c>
      <c r="V24" s="79">
        <f t="shared" si="1"/>
        <v>4920.8740000000007</v>
      </c>
      <c r="W24" s="79">
        <f t="shared" si="1"/>
        <v>4909.5500000000011</v>
      </c>
      <c r="X24" s="79">
        <f t="shared" si="1"/>
        <v>4898.2260000000006</v>
      </c>
      <c r="Y24" s="79">
        <f t="shared" si="1"/>
        <v>4886.902000000001</v>
      </c>
      <c r="Z24" s="79">
        <f t="shared" si="1"/>
        <v>4875.5780000000013</v>
      </c>
      <c r="AA24" s="79">
        <f t="shared" si="1"/>
        <v>4864.2540000000008</v>
      </c>
      <c r="AB24" s="79">
        <f t="shared" si="1"/>
        <v>4870.8100000000013</v>
      </c>
      <c r="AC24" s="79">
        <f t="shared" si="1"/>
        <v>4877.3660000000009</v>
      </c>
      <c r="AD24" s="79">
        <f t="shared" si="1"/>
        <v>4883.9220000000014</v>
      </c>
      <c r="AE24" s="79">
        <f t="shared" si="1"/>
        <v>4890.478000000001</v>
      </c>
      <c r="AF24" s="79">
        <f t="shared" si="1"/>
        <v>4897.0340000000006</v>
      </c>
      <c r="AG24" s="79">
        <f t="shared" si="1"/>
        <v>4897.0340000000006</v>
      </c>
      <c r="AH24" s="79">
        <f t="shared" si="1"/>
        <v>4897.0340000000006</v>
      </c>
      <c r="AI24" s="79">
        <f t="shared" si="1"/>
        <v>4897.0340000000006</v>
      </c>
      <c r="AJ24" s="79">
        <f t="shared" si="1"/>
        <v>4897.0340000000006</v>
      </c>
      <c r="AK24" s="79">
        <f t="shared" si="1"/>
        <v>4897.0340000000006</v>
      </c>
      <c r="AL24" s="79">
        <f t="shared" si="1"/>
        <v>4897.0340000000006</v>
      </c>
      <c r="AM24" s="79">
        <f t="shared" si="1"/>
        <v>4897.0340000000006</v>
      </c>
      <c r="AN24" s="79">
        <f t="shared" si="1"/>
        <v>4897.0340000000006</v>
      </c>
      <c r="AO24" s="79">
        <f t="shared" si="1"/>
        <v>4897.0340000000006</v>
      </c>
      <c r="AP24" s="79">
        <f t="shared" si="1"/>
        <v>4897.0340000000006</v>
      </c>
    </row>
    <row r="26" spans="1:42" ht="15" thickBot="1" x14ac:dyDescent="0.35">
      <c r="A26" s="71" t="s">
        <v>109</v>
      </c>
      <c r="B26" s="72">
        <v>2010</v>
      </c>
      <c r="C26" s="72">
        <v>2011</v>
      </c>
      <c r="D26" s="72">
        <v>2012</v>
      </c>
      <c r="E26" s="72">
        <v>2013</v>
      </c>
      <c r="F26" s="72">
        <v>2014</v>
      </c>
      <c r="G26" s="72">
        <v>2015</v>
      </c>
      <c r="H26" s="72">
        <v>2016</v>
      </c>
      <c r="I26" s="73">
        <v>2017</v>
      </c>
      <c r="J26" s="74">
        <v>2018</v>
      </c>
      <c r="K26" s="73">
        <v>2019</v>
      </c>
      <c r="L26" s="74">
        <v>2020</v>
      </c>
      <c r="M26" s="73">
        <v>2021</v>
      </c>
      <c r="N26" s="74">
        <v>2022</v>
      </c>
      <c r="O26" s="73">
        <v>2023</v>
      </c>
      <c r="P26" s="74">
        <v>2024</v>
      </c>
      <c r="Q26" s="73">
        <v>2025</v>
      </c>
      <c r="R26" s="74">
        <v>2026</v>
      </c>
      <c r="S26" s="73">
        <v>2027</v>
      </c>
      <c r="T26" s="74">
        <v>2028</v>
      </c>
      <c r="U26" s="73">
        <v>2029</v>
      </c>
      <c r="V26" s="74">
        <v>2030</v>
      </c>
      <c r="W26" s="73">
        <v>2031</v>
      </c>
      <c r="X26" s="74">
        <v>2032</v>
      </c>
      <c r="Y26" s="73">
        <v>2033</v>
      </c>
      <c r="Z26" s="74">
        <v>2034</v>
      </c>
      <c r="AA26" s="73">
        <v>2035</v>
      </c>
      <c r="AB26" s="74">
        <v>2036</v>
      </c>
      <c r="AC26" s="73">
        <v>2037</v>
      </c>
      <c r="AD26" s="74">
        <v>2038</v>
      </c>
      <c r="AE26" s="73">
        <v>2039</v>
      </c>
      <c r="AF26" s="74">
        <v>2040</v>
      </c>
      <c r="AG26" s="73">
        <v>2041</v>
      </c>
      <c r="AH26" s="74">
        <v>2042</v>
      </c>
      <c r="AI26" s="73">
        <v>2043</v>
      </c>
      <c r="AJ26" s="74">
        <v>2044</v>
      </c>
      <c r="AK26" s="73">
        <v>2045</v>
      </c>
      <c r="AL26" s="74">
        <v>2046</v>
      </c>
      <c r="AM26" s="73">
        <v>2047</v>
      </c>
      <c r="AN26" s="74">
        <v>2048</v>
      </c>
      <c r="AO26" s="73">
        <v>2049</v>
      </c>
      <c r="AP26" s="74">
        <v>2050</v>
      </c>
    </row>
    <row r="27" spans="1:42" x14ac:dyDescent="0.3">
      <c r="A27" s="95" t="s">
        <v>110</v>
      </c>
      <c r="B27" s="75">
        <v>153</v>
      </c>
      <c r="C27" s="75">
        <v>162.83333333333331</v>
      </c>
      <c r="D27" s="75">
        <v>172.66666666666666</v>
      </c>
      <c r="E27" s="75">
        <v>182.5</v>
      </c>
      <c r="F27" s="75">
        <v>192.33333333333334</v>
      </c>
      <c r="G27" s="75">
        <v>166</v>
      </c>
      <c r="H27" s="75">
        <v>212</v>
      </c>
      <c r="I27" s="75">
        <v>206</v>
      </c>
      <c r="J27" s="75">
        <v>206.5</v>
      </c>
      <c r="K27" s="75">
        <v>203.75</v>
      </c>
      <c r="L27" s="75">
        <v>201</v>
      </c>
      <c r="M27" s="75">
        <v>200.2</v>
      </c>
      <c r="N27" s="75">
        <v>199.4</v>
      </c>
      <c r="O27" s="75">
        <v>198.6</v>
      </c>
      <c r="P27" s="75">
        <v>197.8</v>
      </c>
      <c r="Q27" s="75">
        <v>197</v>
      </c>
      <c r="R27" s="75">
        <v>196.4</v>
      </c>
      <c r="S27" s="75">
        <v>195.8</v>
      </c>
      <c r="T27" s="75">
        <v>195.2</v>
      </c>
      <c r="U27" s="75">
        <v>194.6</v>
      </c>
      <c r="V27" s="75">
        <v>194</v>
      </c>
      <c r="W27" s="75">
        <v>194</v>
      </c>
      <c r="X27" s="75">
        <v>194</v>
      </c>
      <c r="Y27" s="75">
        <v>194</v>
      </c>
      <c r="Z27" s="75">
        <v>194</v>
      </c>
      <c r="AA27" s="75">
        <v>194</v>
      </c>
      <c r="AB27" s="75">
        <v>194</v>
      </c>
      <c r="AC27" s="75">
        <v>194</v>
      </c>
      <c r="AD27" s="75">
        <v>194</v>
      </c>
      <c r="AE27" s="75">
        <v>194</v>
      </c>
      <c r="AF27" s="75">
        <v>194</v>
      </c>
      <c r="AG27" s="75">
        <v>194</v>
      </c>
      <c r="AH27" s="75">
        <v>194</v>
      </c>
      <c r="AI27" s="75">
        <v>194</v>
      </c>
      <c r="AJ27" s="75">
        <v>194</v>
      </c>
      <c r="AK27" s="75">
        <v>194</v>
      </c>
      <c r="AL27" s="75">
        <v>194</v>
      </c>
      <c r="AM27" s="75">
        <v>194</v>
      </c>
      <c r="AN27" s="75">
        <v>194</v>
      </c>
      <c r="AO27" s="75">
        <v>194</v>
      </c>
      <c r="AP27" s="75">
        <v>194</v>
      </c>
    </row>
    <row r="28" spans="1:42" x14ac:dyDescent="0.3">
      <c r="A28" s="96" t="s">
        <v>111</v>
      </c>
      <c r="B28" s="68">
        <v>1</v>
      </c>
      <c r="C28" s="68">
        <v>1</v>
      </c>
      <c r="D28" s="68">
        <v>1</v>
      </c>
      <c r="E28" s="68">
        <v>1</v>
      </c>
      <c r="F28" s="68">
        <v>1</v>
      </c>
      <c r="G28" s="68">
        <v>1</v>
      </c>
      <c r="H28" s="68">
        <v>2</v>
      </c>
      <c r="I28" s="68">
        <v>1</v>
      </c>
      <c r="J28" s="68">
        <v>1</v>
      </c>
      <c r="K28" s="68">
        <v>1</v>
      </c>
      <c r="L28" s="68">
        <v>1</v>
      </c>
      <c r="M28" s="68">
        <v>1</v>
      </c>
      <c r="N28" s="68">
        <v>1</v>
      </c>
      <c r="O28" s="68">
        <v>1</v>
      </c>
      <c r="P28" s="68">
        <v>1</v>
      </c>
      <c r="Q28" s="68">
        <v>1</v>
      </c>
      <c r="R28" s="68">
        <v>1</v>
      </c>
      <c r="S28" s="68">
        <v>1</v>
      </c>
      <c r="T28" s="68">
        <v>1</v>
      </c>
      <c r="U28" s="68">
        <v>1</v>
      </c>
      <c r="V28" s="68">
        <v>1</v>
      </c>
      <c r="W28" s="68">
        <v>1</v>
      </c>
      <c r="X28" s="68">
        <v>1</v>
      </c>
      <c r="Y28" s="68">
        <v>1</v>
      </c>
      <c r="Z28" s="68">
        <v>1</v>
      </c>
      <c r="AA28" s="68">
        <v>1</v>
      </c>
      <c r="AB28" s="68">
        <v>1</v>
      </c>
      <c r="AC28" s="68">
        <v>1</v>
      </c>
      <c r="AD28" s="68">
        <v>1</v>
      </c>
      <c r="AE28" s="68">
        <v>1</v>
      </c>
      <c r="AF28" s="68">
        <v>1</v>
      </c>
      <c r="AG28" s="68">
        <v>1</v>
      </c>
      <c r="AH28" s="68">
        <v>1</v>
      </c>
      <c r="AI28" s="68">
        <v>1</v>
      </c>
      <c r="AJ28" s="68">
        <v>1</v>
      </c>
      <c r="AK28" s="68">
        <v>1</v>
      </c>
      <c r="AL28" s="68">
        <v>1</v>
      </c>
      <c r="AM28" s="68">
        <v>1</v>
      </c>
      <c r="AN28" s="68">
        <v>1</v>
      </c>
      <c r="AO28" s="68">
        <v>1</v>
      </c>
      <c r="AP28" s="68">
        <v>1</v>
      </c>
    </row>
    <row r="29" spans="1:42" x14ac:dyDescent="0.3">
      <c r="A29" s="94" t="s">
        <v>112</v>
      </c>
      <c r="B29" s="76">
        <v>3</v>
      </c>
      <c r="C29" s="80">
        <v>4.4000000000000004</v>
      </c>
      <c r="D29" s="80">
        <v>5.8000000000000007</v>
      </c>
      <c r="E29" s="80">
        <v>7.2</v>
      </c>
      <c r="F29" s="80">
        <v>8.6</v>
      </c>
      <c r="G29" s="76">
        <v>10</v>
      </c>
      <c r="H29" s="76">
        <v>3</v>
      </c>
      <c r="I29" s="76">
        <v>4</v>
      </c>
      <c r="J29" s="76">
        <v>4</v>
      </c>
      <c r="K29" s="76">
        <v>4</v>
      </c>
      <c r="L29" s="76">
        <v>4</v>
      </c>
      <c r="M29" s="76">
        <v>4</v>
      </c>
      <c r="N29" s="76">
        <v>4</v>
      </c>
      <c r="O29" s="76">
        <v>4</v>
      </c>
      <c r="P29" s="76">
        <v>4</v>
      </c>
      <c r="Q29" s="76">
        <v>4</v>
      </c>
      <c r="R29" s="76">
        <v>4</v>
      </c>
      <c r="S29" s="76">
        <v>4</v>
      </c>
      <c r="T29" s="76">
        <v>4</v>
      </c>
      <c r="U29" s="76">
        <v>4</v>
      </c>
      <c r="V29" s="76">
        <v>4</v>
      </c>
      <c r="W29" s="76">
        <v>4</v>
      </c>
      <c r="X29" s="76">
        <v>4</v>
      </c>
      <c r="Y29" s="76">
        <v>4</v>
      </c>
      <c r="Z29" s="76">
        <v>4</v>
      </c>
      <c r="AA29" s="76">
        <v>4</v>
      </c>
      <c r="AB29" s="76">
        <v>4</v>
      </c>
      <c r="AC29" s="76">
        <v>4</v>
      </c>
      <c r="AD29" s="76">
        <v>4</v>
      </c>
      <c r="AE29" s="76">
        <v>4</v>
      </c>
      <c r="AF29" s="76">
        <v>4</v>
      </c>
      <c r="AG29" s="76">
        <v>4</v>
      </c>
      <c r="AH29" s="76">
        <v>4</v>
      </c>
      <c r="AI29" s="76">
        <v>4</v>
      </c>
      <c r="AJ29" s="76">
        <v>4</v>
      </c>
      <c r="AK29" s="76">
        <v>4</v>
      </c>
      <c r="AL29" s="76">
        <v>4</v>
      </c>
      <c r="AM29" s="76">
        <v>4</v>
      </c>
      <c r="AN29" s="76">
        <v>4</v>
      </c>
      <c r="AO29" s="76">
        <v>4</v>
      </c>
      <c r="AP29" s="76">
        <v>4</v>
      </c>
    </row>
    <row r="30" spans="1:42" s="78" customFormat="1" x14ac:dyDescent="0.3">
      <c r="A30" s="81" t="s">
        <v>113</v>
      </c>
      <c r="B30" s="79">
        <f t="shared" ref="B30:AP30" si="2">SUM(B27:B29)</f>
        <v>157</v>
      </c>
      <c r="C30" s="79">
        <f t="shared" si="2"/>
        <v>168.23333333333332</v>
      </c>
      <c r="D30" s="79">
        <f t="shared" si="2"/>
        <v>179.46666666666667</v>
      </c>
      <c r="E30" s="79">
        <f t="shared" si="2"/>
        <v>190.7</v>
      </c>
      <c r="F30" s="79">
        <f t="shared" si="2"/>
        <v>201.93333333333334</v>
      </c>
      <c r="G30" s="79">
        <f t="shared" si="2"/>
        <v>177</v>
      </c>
      <c r="H30" s="79">
        <f t="shared" si="2"/>
        <v>217</v>
      </c>
      <c r="I30" s="79">
        <f t="shared" si="2"/>
        <v>211</v>
      </c>
      <c r="J30" s="79">
        <f t="shared" si="2"/>
        <v>211.5</v>
      </c>
      <c r="K30" s="79">
        <f t="shared" si="2"/>
        <v>208.75</v>
      </c>
      <c r="L30" s="79">
        <f t="shared" si="2"/>
        <v>206</v>
      </c>
      <c r="M30" s="79">
        <f t="shared" si="2"/>
        <v>205.2</v>
      </c>
      <c r="N30" s="79">
        <f t="shared" si="2"/>
        <v>204.4</v>
      </c>
      <c r="O30" s="79">
        <f t="shared" si="2"/>
        <v>203.6</v>
      </c>
      <c r="P30" s="79">
        <f t="shared" si="2"/>
        <v>202.8</v>
      </c>
      <c r="Q30" s="79">
        <f t="shared" si="2"/>
        <v>202</v>
      </c>
      <c r="R30" s="79">
        <f t="shared" si="2"/>
        <v>201.4</v>
      </c>
      <c r="S30" s="79">
        <f t="shared" si="2"/>
        <v>200.8</v>
      </c>
      <c r="T30" s="79">
        <f t="shared" si="2"/>
        <v>200.2</v>
      </c>
      <c r="U30" s="79">
        <f t="shared" si="2"/>
        <v>199.6</v>
      </c>
      <c r="V30" s="79">
        <f t="shared" si="2"/>
        <v>199</v>
      </c>
      <c r="W30" s="79">
        <f t="shared" si="2"/>
        <v>199</v>
      </c>
      <c r="X30" s="79">
        <f t="shared" si="2"/>
        <v>199</v>
      </c>
      <c r="Y30" s="79">
        <f t="shared" si="2"/>
        <v>199</v>
      </c>
      <c r="Z30" s="79">
        <f t="shared" si="2"/>
        <v>199</v>
      </c>
      <c r="AA30" s="79">
        <f t="shared" si="2"/>
        <v>199</v>
      </c>
      <c r="AB30" s="79">
        <f t="shared" si="2"/>
        <v>199</v>
      </c>
      <c r="AC30" s="79">
        <f t="shared" si="2"/>
        <v>199</v>
      </c>
      <c r="AD30" s="79">
        <f t="shared" si="2"/>
        <v>199</v>
      </c>
      <c r="AE30" s="79">
        <f t="shared" si="2"/>
        <v>199</v>
      </c>
      <c r="AF30" s="79">
        <f t="shared" si="2"/>
        <v>199</v>
      </c>
      <c r="AG30" s="79">
        <f t="shared" si="2"/>
        <v>199</v>
      </c>
      <c r="AH30" s="79">
        <f t="shared" si="2"/>
        <v>199</v>
      </c>
      <c r="AI30" s="79">
        <f t="shared" si="2"/>
        <v>199</v>
      </c>
      <c r="AJ30" s="79">
        <f t="shared" si="2"/>
        <v>199</v>
      </c>
      <c r="AK30" s="79">
        <f t="shared" si="2"/>
        <v>199</v>
      </c>
      <c r="AL30" s="79">
        <f t="shared" si="2"/>
        <v>199</v>
      </c>
      <c r="AM30" s="79">
        <f t="shared" si="2"/>
        <v>199</v>
      </c>
      <c r="AN30" s="79">
        <f t="shared" si="2"/>
        <v>199</v>
      </c>
      <c r="AO30" s="79">
        <f t="shared" si="2"/>
        <v>199</v>
      </c>
      <c r="AP30" s="79">
        <f t="shared" si="2"/>
        <v>199</v>
      </c>
    </row>
    <row r="31" spans="1:42" s="78" customFormat="1" x14ac:dyDescent="0.3">
      <c r="B31" s="79"/>
      <c r="C31" s="79"/>
      <c r="D31" s="79"/>
      <c r="E31" s="79"/>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row>
    <row r="32" spans="1:42" ht="15" thickBot="1" x14ac:dyDescent="0.35">
      <c r="B32" s="72">
        <v>2010</v>
      </c>
      <c r="C32" s="72">
        <v>2011</v>
      </c>
      <c r="D32" s="72">
        <v>2012</v>
      </c>
      <c r="E32" s="72">
        <v>2013</v>
      </c>
      <c r="F32" s="72">
        <v>2014</v>
      </c>
      <c r="G32" s="72">
        <v>2015</v>
      </c>
      <c r="H32" s="72">
        <v>2016</v>
      </c>
      <c r="I32" s="73">
        <v>2017</v>
      </c>
      <c r="J32" s="74">
        <v>2018</v>
      </c>
      <c r="K32" s="73">
        <v>2019</v>
      </c>
      <c r="L32" s="74">
        <v>2020</v>
      </c>
      <c r="M32" s="73">
        <v>2021</v>
      </c>
      <c r="N32" s="74">
        <v>2022</v>
      </c>
      <c r="O32" s="73">
        <v>2023</v>
      </c>
      <c r="P32" s="74">
        <v>2024</v>
      </c>
      <c r="Q32" s="73">
        <v>2025</v>
      </c>
      <c r="R32" s="74">
        <v>2026</v>
      </c>
      <c r="S32" s="73">
        <v>2027</v>
      </c>
      <c r="T32" s="74">
        <v>2028</v>
      </c>
      <c r="U32" s="73">
        <v>2029</v>
      </c>
      <c r="V32" s="74">
        <v>2030</v>
      </c>
      <c r="W32" s="73">
        <v>2031</v>
      </c>
      <c r="X32" s="74">
        <v>2032</v>
      </c>
      <c r="Y32" s="73">
        <v>2033</v>
      </c>
      <c r="Z32" s="74">
        <v>2034</v>
      </c>
      <c r="AA32" s="73">
        <v>2035</v>
      </c>
      <c r="AB32" s="74">
        <v>2036</v>
      </c>
      <c r="AC32" s="73">
        <v>2037</v>
      </c>
      <c r="AD32" s="74">
        <v>2038</v>
      </c>
      <c r="AE32" s="73">
        <v>2039</v>
      </c>
      <c r="AF32" s="74">
        <v>2040</v>
      </c>
      <c r="AG32" s="73">
        <v>2041</v>
      </c>
      <c r="AH32" s="74">
        <v>2042</v>
      </c>
      <c r="AI32" s="73">
        <v>2043</v>
      </c>
      <c r="AJ32" s="74">
        <v>2044</v>
      </c>
      <c r="AK32" s="73">
        <v>2045</v>
      </c>
      <c r="AL32" s="74">
        <v>2046</v>
      </c>
      <c r="AM32" s="73">
        <v>2047</v>
      </c>
      <c r="AN32" s="74">
        <v>2048</v>
      </c>
      <c r="AO32" s="73">
        <v>2049</v>
      </c>
      <c r="AP32" s="74">
        <v>2050</v>
      </c>
    </row>
    <row r="33" spans="1:42" s="82" customFormat="1" ht="15" thickBot="1" x14ac:dyDescent="0.35">
      <c r="A33" s="83" t="s">
        <v>114</v>
      </c>
      <c r="B33" s="84">
        <f t="shared" ref="B33:AP33" si="3">B9+B24+B30</f>
        <v>10476.2865</v>
      </c>
      <c r="C33" s="84">
        <f t="shared" si="3"/>
        <v>10406.786083333334</v>
      </c>
      <c r="D33" s="84">
        <f t="shared" si="3"/>
        <v>10402.285666666667</v>
      </c>
      <c r="E33" s="84">
        <f t="shared" si="3"/>
        <v>10370.785250000001</v>
      </c>
      <c r="F33" s="84">
        <f t="shared" si="3"/>
        <v>10410.164833333334</v>
      </c>
      <c r="G33" s="84">
        <f t="shared" si="3"/>
        <v>10339.337749999999</v>
      </c>
      <c r="H33" s="84">
        <f t="shared" si="3"/>
        <v>10533.564000000002</v>
      </c>
      <c r="I33" s="84">
        <f t="shared" si="3"/>
        <v>10243.464</v>
      </c>
      <c r="J33" s="84">
        <f t="shared" si="3"/>
        <v>10520.464</v>
      </c>
      <c r="K33" s="84">
        <f t="shared" si="3"/>
        <v>10521.834000000001</v>
      </c>
      <c r="L33" s="84">
        <f t="shared" si="3"/>
        <v>10523.204</v>
      </c>
      <c r="M33" s="84">
        <f t="shared" si="3"/>
        <v>10550.763999999999</v>
      </c>
      <c r="N33" s="84">
        <f t="shared" si="3"/>
        <v>10578.323999999999</v>
      </c>
      <c r="O33" s="84">
        <f t="shared" si="3"/>
        <v>10605.884</v>
      </c>
      <c r="P33" s="84">
        <f t="shared" si="3"/>
        <v>10633.444</v>
      </c>
      <c r="Q33" s="84">
        <f t="shared" si="3"/>
        <v>10661.004000000001</v>
      </c>
      <c r="R33" s="84">
        <f t="shared" si="3"/>
        <v>10697.304000000002</v>
      </c>
      <c r="S33" s="84">
        <f t="shared" si="3"/>
        <v>10733.603999999999</v>
      </c>
      <c r="T33" s="84">
        <f t="shared" si="3"/>
        <v>10769.904000000002</v>
      </c>
      <c r="U33" s="84">
        <f t="shared" si="3"/>
        <v>10806.204</v>
      </c>
      <c r="V33" s="84">
        <f t="shared" si="3"/>
        <v>10842.504000000001</v>
      </c>
      <c r="W33" s="84">
        <f t="shared" si="3"/>
        <v>10831.18</v>
      </c>
      <c r="X33" s="84">
        <f t="shared" si="3"/>
        <v>10819.856</v>
      </c>
      <c r="Y33" s="84">
        <f t="shared" si="3"/>
        <v>10808.532000000001</v>
      </c>
      <c r="Z33" s="84">
        <f t="shared" si="3"/>
        <v>10797.208000000002</v>
      </c>
      <c r="AA33" s="84">
        <f t="shared" si="3"/>
        <v>10785.884000000002</v>
      </c>
      <c r="AB33" s="84">
        <f t="shared" si="3"/>
        <v>10792.440000000002</v>
      </c>
      <c r="AC33" s="84">
        <f t="shared" si="3"/>
        <v>10798.996000000001</v>
      </c>
      <c r="AD33" s="84">
        <f t="shared" si="3"/>
        <v>10805.552000000001</v>
      </c>
      <c r="AE33" s="84">
        <f t="shared" si="3"/>
        <v>10812.108</v>
      </c>
      <c r="AF33" s="84">
        <f t="shared" si="3"/>
        <v>10818.664000000001</v>
      </c>
      <c r="AG33" s="84">
        <f t="shared" si="3"/>
        <v>10818.664000000001</v>
      </c>
      <c r="AH33" s="84">
        <f t="shared" si="3"/>
        <v>10818.664000000001</v>
      </c>
      <c r="AI33" s="84">
        <f t="shared" si="3"/>
        <v>10818.664000000001</v>
      </c>
      <c r="AJ33" s="84">
        <f t="shared" si="3"/>
        <v>10818.664000000001</v>
      </c>
      <c r="AK33" s="84">
        <f t="shared" si="3"/>
        <v>10818.664000000001</v>
      </c>
      <c r="AL33" s="84">
        <f t="shared" si="3"/>
        <v>10818.664000000001</v>
      </c>
      <c r="AM33" s="84">
        <f t="shared" si="3"/>
        <v>10818.664000000001</v>
      </c>
      <c r="AN33" s="84">
        <f t="shared" si="3"/>
        <v>10818.664000000001</v>
      </c>
      <c r="AO33" s="84">
        <f t="shared" si="3"/>
        <v>10818.664000000001</v>
      </c>
      <c r="AP33" s="84">
        <f t="shared" si="3"/>
        <v>10818.664000000001</v>
      </c>
    </row>
    <row r="35" spans="1:42" x14ac:dyDescent="0.3">
      <c r="B35" s="78">
        <f>B5</f>
        <v>2010</v>
      </c>
      <c r="C35" s="78">
        <f t="shared" ref="C35:AP35" si="4">C5</f>
        <v>2011</v>
      </c>
      <c r="D35" s="78">
        <f t="shared" si="4"/>
        <v>2012</v>
      </c>
      <c r="E35" s="78">
        <f t="shared" si="4"/>
        <v>2013</v>
      </c>
      <c r="F35" s="78">
        <f t="shared" si="4"/>
        <v>2014</v>
      </c>
      <c r="G35" s="78">
        <f t="shared" si="4"/>
        <v>2015</v>
      </c>
      <c r="H35" s="78">
        <f t="shared" si="4"/>
        <v>2016</v>
      </c>
      <c r="I35" s="78">
        <f t="shared" si="4"/>
        <v>2017</v>
      </c>
      <c r="J35" s="78">
        <f t="shared" si="4"/>
        <v>2018</v>
      </c>
      <c r="K35" s="78">
        <f t="shared" si="4"/>
        <v>2019</v>
      </c>
      <c r="L35" s="78">
        <f t="shared" si="4"/>
        <v>2020</v>
      </c>
      <c r="M35" s="78">
        <f t="shared" si="4"/>
        <v>2021</v>
      </c>
      <c r="N35" s="78">
        <f t="shared" si="4"/>
        <v>2022</v>
      </c>
      <c r="O35" s="78">
        <f t="shared" si="4"/>
        <v>2023</v>
      </c>
      <c r="P35" s="78">
        <f t="shared" si="4"/>
        <v>2024</v>
      </c>
      <c r="Q35" s="78">
        <f t="shared" si="4"/>
        <v>2025</v>
      </c>
      <c r="R35" s="78">
        <f t="shared" si="4"/>
        <v>2026</v>
      </c>
      <c r="S35" s="78">
        <f t="shared" si="4"/>
        <v>2027</v>
      </c>
      <c r="T35" s="78">
        <f t="shared" si="4"/>
        <v>2028</v>
      </c>
      <c r="U35" s="78">
        <f t="shared" si="4"/>
        <v>2029</v>
      </c>
      <c r="V35" s="78">
        <f t="shared" si="4"/>
        <v>2030</v>
      </c>
      <c r="W35" s="78">
        <f t="shared" si="4"/>
        <v>2031</v>
      </c>
      <c r="X35" s="78">
        <f t="shared" si="4"/>
        <v>2032</v>
      </c>
      <c r="Y35" s="78">
        <f t="shared" si="4"/>
        <v>2033</v>
      </c>
      <c r="Z35" s="78">
        <f t="shared" si="4"/>
        <v>2034</v>
      </c>
      <c r="AA35" s="78">
        <f t="shared" si="4"/>
        <v>2035</v>
      </c>
      <c r="AB35" s="78">
        <f t="shared" si="4"/>
        <v>2036</v>
      </c>
      <c r="AC35" s="78">
        <f t="shared" si="4"/>
        <v>2037</v>
      </c>
      <c r="AD35" s="78">
        <f t="shared" si="4"/>
        <v>2038</v>
      </c>
      <c r="AE35" s="78">
        <f t="shared" si="4"/>
        <v>2039</v>
      </c>
      <c r="AF35" s="78">
        <f t="shared" si="4"/>
        <v>2040</v>
      </c>
      <c r="AG35" s="78">
        <f t="shared" si="4"/>
        <v>2041</v>
      </c>
      <c r="AH35" s="78">
        <f t="shared" si="4"/>
        <v>2042</v>
      </c>
      <c r="AI35" s="78">
        <f t="shared" si="4"/>
        <v>2043</v>
      </c>
      <c r="AJ35" s="78">
        <f t="shared" si="4"/>
        <v>2044</v>
      </c>
      <c r="AK35" s="78">
        <f t="shared" si="4"/>
        <v>2045</v>
      </c>
      <c r="AL35" s="78">
        <f t="shared" si="4"/>
        <v>2046</v>
      </c>
      <c r="AM35" s="78">
        <f t="shared" si="4"/>
        <v>2047</v>
      </c>
      <c r="AN35" s="78">
        <f t="shared" si="4"/>
        <v>2048</v>
      </c>
      <c r="AO35" s="78">
        <f t="shared" si="4"/>
        <v>2049</v>
      </c>
      <c r="AP35" s="78">
        <f t="shared" si="4"/>
        <v>2050</v>
      </c>
    </row>
    <row r="36" spans="1:42" x14ac:dyDescent="0.3">
      <c r="A36" s="68" t="s">
        <v>154</v>
      </c>
      <c r="B36" s="75">
        <f>B7</f>
        <v>2004</v>
      </c>
      <c r="C36" s="75">
        <f t="shared" ref="C36:AP36" si="5">C7</f>
        <v>1990</v>
      </c>
      <c r="D36" s="75">
        <f t="shared" si="5"/>
        <v>1917</v>
      </c>
      <c r="E36" s="75">
        <f t="shared" si="5"/>
        <v>1862</v>
      </c>
      <c r="F36" s="75">
        <f t="shared" si="5"/>
        <v>1887</v>
      </c>
      <c r="G36" s="75">
        <f t="shared" si="5"/>
        <v>1869</v>
      </c>
      <c r="H36" s="75">
        <f t="shared" si="5"/>
        <v>1847</v>
      </c>
      <c r="I36" s="75">
        <f t="shared" si="5"/>
        <v>1780</v>
      </c>
      <c r="J36" s="75">
        <f t="shared" si="5"/>
        <v>1757.5</v>
      </c>
      <c r="K36" s="75">
        <f t="shared" si="5"/>
        <v>1712.75</v>
      </c>
      <c r="L36" s="75">
        <f t="shared" si="5"/>
        <v>1668</v>
      </c>
      <c r="M36" s="75">
        <f t="shared" si="5"/>
        <v>1655.4</v>
      </c>
      <c r="N36" s="75">
        <f t="shared" si="5"/>
        <v>1642.8</v>
      </c>
      <c r="O36" s="75">
        <f t="shared" si="5"/>
        <v>1630.2</v>
      </c>
      <c r="P36" s="75">
        <f t="shared" si="5"/>
        <v>1617.6</v>
      </c>
      <c r="Q36" s="75">
        <f t="shared" si="5"/>
        <v>1605</v>
      </c>
      <c r="R36" s="75">
        <f t="shared" si="5"/>
        <v>1589</v>
      </c>
      <c r="S36" s="75">
        <f t="shared" si="5"/>
        <v>1573</v>
      </c>
      <c r="T36" s="75">
        <f t="shared" si="5"/>
        <v>1557</v>
      </c>
      <c r="U36" s="75">
        <f t="shared" si="5"/>
        <v>1541</v>
      </c>
      <c r="V36" s="75">
        <f t="shared" si="5"/>
        <v>1525</v>
      </c>
      <c r="W36" s="75">
        <f t="shared" si="5"/>
        <v>1525</v>
      </c>
      <c r="X36" s="75">
        <f t="shared" si="5"/>
        <v>1525</v>
      </c>
      <c r="Y36" s="75">
        <f t="shared" si="5"/>
        <v>1525</v>
      </c>
      <c r="Z36" s="75">
        <f t="shared" si="5"/>
        <v>1525</v>
      </c>
      <c r="AA36" s="75">
        <f t="shared" si="5"/>
        <v>1525</v>
      </c>
      <c r="AB36" s="75">
        <f t="shared" si="5"/>
        <v>1525</v>
      </c>
      <c r="AC36" s="75">
        <f t="shared" si="5"/>
        <v>1525</v>
      </c>
      <c r="AD36" s="75">
        <f t="shared" si="5"/>
        <v>1525</v>
      </c>
      <c r="AE36" s="75">
        <f t="shared" si="5"/>
        <v>1525</v>
      </c>
      <c r="AF36" s="75">
        <f t="shared" si="5"/>
        <v>1525</v>
      </c>
      <c r="AG36" s="75">
        <f t="shared" si="5"/>
        <v>1525</v>
      </c>
      <c r="AH36" s="75">
        <f t="shared" si="5"/>
        <v>1525</v>
      </c>
      <c r="AI36" s="75">
        <f t="shared" si="5"/>
        <v>1525</v>
      </c>
      <c r="AJ36" s="75">
        <f t="shared" si="5"/>
        <v>1525</v>
      </c>
      <c r="AK36" s="75">
        <f t="shared" si="5"/>
        <v>1525</v>
      </c>
      <c r="AL36" s="75">
        <f t="shared" si="5"/>
        <v>1525</v>
      </c>
      <c r="AM36" s="75">
        <f t="shared" si="5"/>
        <v>1525</v>
      </c>
      <c r="AN36" s="75">
        <f t="shared" si="5"/>
        <v>1525</v>
      </c>
      <c r="AO36" s="75">
        <f t="shared" si="5"/>
        <v>1525</v>
      </c>
      <c r="AP36" s="75">
        <f t="shared" si="5"/>
        <v>1525</v>
      </c>
    </row>
    <row r="37" spans="1:42" x14ac:dyDescent="0.3">
      <c r="A37" s="68" t="s">
        <v>155</v>
      </c>
      <c r="B37" s="75">
        <f>B12+B15+B16+B17</f>
        <v>1830.02</v>
      </c>
      <c r="C37" s="75">
        <f t="shared" ref="C37:AP37" si="6">C12+C15+C16+C17</f>
        <v>1818.0066666666667</v>
      </c>
      <c r="D37" s="75">
        <f t="shared" si="6"/>
        <v>1806.9933333333333</v>
      </c>
      <c r="E37" s="75">
        <f t="shared" si="6"/>
        <v>1810.98</v>
      </c>
      <c r="F37" s="75">
        <f t="shared" si="6"/>
        <v>1809.96</v>
      </c>
      <c r="G37" s="75">
        <f t="shared" si="6"/>
        <v>1792</v>
      </c>
      <c r="H37" s="75">
        <f t="shared" si="6"/>
        <v>1788.94</v>
      </c>
      <c r="I37" s="75">
        <f t="shared" si="6"/>
        <v>1770.1200000000001</v>
      </c>
      <c r="J37" s="75">
        <f t="shared" si="6"/>
        <v>1762.67</v>
      </c>
      <c r="K37" s="75">
        <f t="shared" si="6"/>
        <v>1757.4549999999997</v>
      </c>
      <c r="L37" s="75">
        <f t="shared" si="6"/>
        <v>1752.24</v>
      </c>
      <c r="M37" s="75">
        <f t="shared" si="6"/>
        <v>1759.9880000000001</v>
      </c>
      <c r="N37" s="75">
        <f t="shared" si="6"/>
        <v>1767.7360000000001</v>
      </c>
      <c r="O37" s="75">
        <f t="shared" si="6"/>
        <v>1775.4840000000002</v>
      </c>
      <c r="P37" s="75">
        <f t="shared" si="6"/>
        <v>1783.2320000000002</v>
      </c>
      <c r="Q37" s="75">
        <f t="shared" si="6"/>
        <v>1790.9800000000002</v>
      </c>
      <c r="R37" s="75">
        <f t="shared" si="6"/>
        <v>1795.1520000000003</v>
      </c>
      <c r="S37" s="75">
        <f t="shared" si="6"/>
        <v>1799.3240000000003</v>
      </c>
      <c r="T37" s="75">
        <f t="shared" si="6"/>
        <v>1803.4960000000001</v>
      </c>
      <c r="U37" s="75">
        <f t="shared" si="6"/>
        <v>1807.6680000000001</v>
      </c>
      <c r="V37" s="75">
        <f t="shared" si="6"/>
        <v>1811.8400000000001</v>
      </c>
      <c r="W37" s="75">
        <f t="shared" si="6"/>
        <v>1811.8400000000001</v>
      </c>
      <c r="X37" s="75">
        <f t="shared" si="6"/>
        <v>1811.8400000000001</v>
      </c>
      <c r="Y37" s="75">
        <f t="shared" si="6"/>
        <v>1811.8400000000001</v>
      </c>
      <c r="Z37" s="75">
        <f t="shared" si="6"/>
        <v>1811.8400000000001</v>
      </c>
      <c r="AA37" s="75">
        <f t="shared" si="6"/>
        <v>1811.8400000000001</v>
      </c>
      <c r="AB37" s="75">
        <f t="shared" si="6"/>
        <v>1811.8400000000001</v>
      </c>
      <c r="AC37" s="75">
        <f t="shared" si="6"/>
        <v>1811.8400000000001</v>
      </c>
      <c r="AD37" s="75">
        <f t="shared" si="6"/>
        <v>1811.8400000000001</v>
      </c>
      <c r="AE37" s="75">
        <f t="shared" si="6"/>
        <v>1811.8400000000001</v>
      </c>
      <c r="AF37" s="75">
        <f t="shared" si="6"/>
        <v>1811.8400000000001</v>
      </c>
      <c r="AG37" s="75">
        <f t="shared" si="6"/>
        <v>1811.8400000000001</v>
      </c>
      <c r="AH37" s="75">
        <f t="shared" si="6"/>
        <v>1811.8400000000001</v>
      </c>
      <c r="AI37" s="75">
        <f t="shared" si="6"/>
        <v>1811.8400000000001</v>
      </c>
      <c r="AJ37" s="75">
        <f t="shared" si="6"/>
        <v>1811.8400000000001</v>
      </c>
      <c r="AK37" s="75">
        <f t="shared" si="6"/>
        <v>1811.8400000000001</v>
      </c>
      <c r="AL37" s="75">
        <f t="shared" si="6"/>
        <v>1811.8400000000001</v>
      </c>
      <c r="AM37" s="75">
        <f t="shared" si="6"/>
        <v>1811.8400000000001</v>
      </c>
      <c r="AN37" s="75">
        <f t="shared" si="6"/>
        <v>1811.8400000000001</v>
      </c>
      <c r="AO37" s="75">
        <f t="shared" si="6"/>
        <v>1811.8400000000001</v>
      </c>
      <c r="AP37" s="75">
        <f t="shared" si="6"/>
        <v>1811.8400000000001</v>
      </c>
    </row>
    <row r="38" spans="1:42" x14ac:dyDescent="0.3">
      <c r="A38" s="68" t="s">
        <v>156</v>
      </c>
      <c r="B38" s="68">
        <f>B28</f>
        <v>1</v>
      </c>
      <c r="C38" s="68">
        <f t="shared" ref="C38:AP38" si="7">C28</f>
        <v>1</v>
      </c>
      <c r="D38" s="68">
        <f t="shared" si="7"/>
        <v>1</v>
      </c>
      <c r="E38" s="68">
        <f t="shared" si="7"/>
        <v>1</v>
      </c>
      <c r="F38" s="68">
        <f t="shared" si="7"/>
        <v>1</v>
      </c>
      <c r="G38" s="68">
        <f t="shared" si="7"/>
        <v>1</v>
      </c>
      <c r="H38" s="68">
        <f t="shared" si="7"/>
        <v>2</v>
      </c>
      <c r="I38" s="68">
        <f t="shared" si="7"/>
        <v>1</v>
      </c>
      <c r="J38" s="68">
        <f t="shared" si="7"/>
        <v>1</v>
      </c>
      <c r="K38" s="68">
        <f t="shared" si="7"/>
        <v>1</v>
      </c>
      <c r="L38" s="68">
        <f t="shared" si="7"/>
        <v>1</v>
      </c>
      <c r="M38" s="68">
        <f t="shared" si="7"/>
        <v>1</v>
      </c>
      <c r="N38" s="68">
        <f t="shared" si="7"/>
        <v>1</v>
      </c>
      <c r="O38" s="68">
        <f t="shared" si="7"/>
        <v>1</v>
      </c>
      <c r="P38" s="68">
        <f t="shared" si="7"/>
        <v>1</v>
      </c>
      <c r="Q38" s="68">
        <f t="shared" si="7"/>
        <v>1</v>
      </c>
      <c r="R38" s="68">
        <f t="shared" si="7"/>
        <v>1</v>
      </c>
      <c r="S38" s="68">
        <f t="shared" si="7"/>
        <v>1</v>
      </c>
      <c r="T38" s="68">
        <f t="shared" si="7"/>
        <v>1</v>
      </c>
      <c r="U38" s="68">
        <f t="shared" si="7"/>
        <v>1</v>
      </c>
      <c r="V38" s="68">
        <f t="shared" si="7"/>
        <v>1</v>
      </c>
      <c r="W38" s="68">
        <f t="shared" si="7"/>
        <v>1</v>
      </c>
      <c r="X38" s="68">
        <f t="shared" si="7"/>
        <v>1</v>
      </c>
      <c r="Y38" s="68">
        <f t="shared" si="7"/>
        <v>1</v>
      </c>
      <c r="Z38" s="68">
        <f t="shared" si="7"/>
        <v>1</v>
      </c>
      <c r="AA38" s="68">
        <f t="shared" si="7"/>
        <v>1</v>
      </c>
      <c r="AB38" s="68">
        <f t="shared" si="7"/>
        <v>1</v>
      </c>
      <c r="AC38" s="68">
        <f t="shared" si="7"/>
        <v>1</v>
      </c>
      <c r="AD38" s="68">
        <f t="shared" si="7"/>
        <v>1</v>
      </c>
      <c r="AE38" s="68">
        <f t="shared" si="7"/>
        <v>1</v>
      </c>
      <c r="AF38" s="68">
        <f t="shared" si="7"/>
        <v>1</v>
      </c>
      <c r="AG38" s="68">
        <f t="shared" si="7"/>
        <v>1</v>
      </c>
      <c r="AH38" s="68">
        <f t="shared" si="7"/>
        <v>1</v>
      </c>
      <c r="AI38" s="68">
        <f t="shared" si="7"/>
        <v>1</v>
      </c>
      <c r="AJ38" s="68">
        <f t="shared" si="7"/>
        <v>1</v>
      </c>
      <c r="AK38" s="68">
        <f t="shared" si="7"/>
        <v>1</v>
      </c>
      <c r="AL38" s="68">
        <f t="shared" si="7"/>
        <v>1</v>
      </c>
      <c r="AM38" s="68">
        <f t="shared" si="7"/>
        <v>1</v>
      </c>
      <c r="AN38" s="68">
        <f t="shared" si="7"/>
        <v>1</v>
      </c>
      <c r="AO38" s="68">
        <f t="shared" si="7"/>
        <v>1</v>
      </c>
      <c r="AP38" s="68">
        <f t="shared" si="7"/>
        <v>1</v>
      </c>
    </row>
    <row r="39" spans="1:42" x14ac:dyDescent="0.3">
      <c r="A39" s="68" t="s">
        <v>157</v>
      </c>
      <c r="B39" s="75">
        <f>B6</f>
        <v>3631</v>
      </c>
      <c r="C39" s="75">
        <f t="shared" ref="C39:AP39" si="8">C6</f>
        <v>3590</v>
      </c>
      <c r="D39" s="75">
        <f t="shared" si="8"/>
        <v>3672</v>
      </c>
      <c r="E39" s="75">
        <f t="shared" si="8"/>
        <v>3694</v>
      </c>
      <c r="F39" s="75">
        <f t="shared" si="8"/>
        <v>3695</v>
      </c>
      <c r="G39" s="75">
        <f t="shared" si="8"/>
        <v>3667</v>
      </c>
      <c r="H39" s="75">
        <f t="shared" si="8"/>
        <v>3712</v>
      </c>
      <c r="I39" s="75">
        <f t="shared" si="8"/>
        <v>3472</v>
      </c>
      <c r="J39" s="75">
        <f t="shared" si="8"/>
        <v>3771</v>
      </c>
      <c r="K39" s="75">
        <f t="shared" si="8"/>
        <v>3800.5</v>
      </c>
      <c r="L39" s="75">
        <f t="shared" si="8"/>
        <v>3830</v>
      </c>
      <c r="M39" s="75">
        <f t="shared" si="8"/>
        <v>3865</v>
      </c>
      <c r="N39" s="75">
        <f t="shared" si="8"/>
        <v>3900</v>
      </c>
      <c r="O39" s="75">
        <f t="shared" si="8"/>
        <v>3935</v>
      </c>
      <c r="P39" s="75">
        <f t="shared" si="8"/>
        <v>3970</v>
      </c>
      <c r="Q39" s="75">
        <f t="shared" si="8"/>
        <v>4005</v>
      </c>
      <c r="R39" s="75">
        <f t="shared" si="8"/>
        <v>4043</v>
      </c>
      <c r="S39" s="75">
        <f t="shared" si="8"/>
        <v>4081</v>
      </c>
      <c r="T39" s="75">
        <f t="shared" si="8"/>
        <v>4119</v>
      </c>
      <c r="U39" s="75">
        <f t="shared" si="8"/>
        <v>4157</v>
      </c>
      <c r="V39" s="75">
        <f t="shared" si="8"/>
        <v>4195</v>
      </c>
      <c r="W39" s="75">
        <f t="shared" si="8"/>
        <v>4195</v>
      </c>
      <c r="X39" s="75">
        <f t="shared" si="8"/>
        <v>4195</v>
      </c>
      <c r="Y39" s="75">
        <f t="shared" si="8"/>
        <v>4195</v>
      </c>
      <c r="Z39" s="75">
        <f t="shared" si="8"/>
        <v>4195</v>
      </c>
      <c r="AA39" s="75">
        <f t="shared" si="8"/>
        <v>4195</v>
      </c>
      <c r="AB39" s="75">
        <f t="shared" si="8"/>
        <v>4195</v>
      </c>
      <c r="AC39" s="75">
        <f t="shared" si="8"/>
        <v>4195</v>
      </c>
      <c r="AD39" s="75">
        <f t="shared" si="8"/>
        <v>4195</v>
      </c>
      <c r="AE39" s="75">
        <f t="shared" si="8"/>
        <v>4195</v>
      </c>
      <c r="AF39" s="75">
        <f t="shared" si="8"/>
        <v>4195</v>
      </c>
      <c r="AG39" s="75">
        <f t="shared" si="8"/>
        <v>4195</v>
      </c>
      <c r="AH39" s="75">
        <f t="shared" si="8"/>
        <v>4195</v>
      </c>
      <c r="AI39" s="75">
        <f t="shared" si="8"/>
        <v>4195</v>
      </c>
      <c r="AJ39" s="75">
        <f t="shared" si="8"/>
        <v>4195</v>
      </c>
      <c r="AK39" s="75">
        <f t="shared" si="8"/>
        <v>4195</v>
      </c>
      <c r="AL39" s="75">
        <f t="shared" si="8"/>
        <v>4195</v>
      </c>
      <c r="AM39" s="75">
        <f t="shared" si="8"/>
        <v>4195</v>
      </c>
      <c r="AN39" s="75">
        <f t="shared" si="8"/>
        <v>4195</v>
      </c>
      <c r="AO39" s="75">
        <f t="shared" si="8"/>
        <v>4195</v>
      </c>
      <c r="AP39" s="75">
        <f t="shared" si="8"/>
        <v>4195</v>
      </c>
    </row>
    <row r="40" spans="1:42" x14ac:dyDescent="0.3">
      <c r="A40" s="68" t="s">
        <v>158</v>
      </c>
      <c r="B40" s="75">
        <f>B14+B19+B22</f>
        <v>1394.2674999999999</v>
      </c>
      <c r="C40" s="75">
        <f t="shared" ref="C40:AP40" si="9">C14+C19+C22</f>
        <v>1389.8595833333334</v>
      </c>
      <c r="D40" s="75">
        <f t="shared" si="9"/>
        <v>1385.4516666666666</v>
      </c>
      <c r="E40" s="75">
        <f t="shared" si="9"/>
        <v>1381.04375</v>
      </c>
      <c r="F40" s="75">
        <f t="shared" si="9"/>
        <v>1393.5225</v>
      </c>
      <c r="G40" s="75">
        <f t="shared" si="9"/>
        <v>1420.9012499999999</v>
      </c>
      <c r="H40" s="75">
        <f t="shared" si="9"/>
        <v>1564.5000000000002</v>
      </c>
      <c r="I40" s="75">
        <f t="shared" si="9"/>
        <v>1618.14</v>
      </c>
      <c r="J40" s="75">
        <f t="shared" si="9"/>
        <v>1627.08</v>
      </c>
      <c r="K40" s="75">
        <f t="shared" si="9"/>
        <v>1658.37</v>
      </c>
      <c r="L40" s="75">
        <f t="shared" si="9"/>
        <v>1689.6599999999999</v>
      </c>
      <c r="M40" s="75">
        <f t="shared" si="9"/>
        <v>1691.4479999999999</v>
      </c>
      <c r="N40" s="75">
        <f t="shared" si="9"/>
        <v>1693.2359999999999</v>
      </c>
      <c r="O40" s="75">
        <f t="shared" si="9"/>
        <v>1695.0239999999999</v>
      </c>
      <c r="P40" s="75">
        <f t="shared" si="9"/>
        <v>1696.8119999999999</v>
      </c>
      <c r="Q40" s="75">
        <f t="shared" si="9"/>
        <v>1698.6</v>
      </c>
      <c r="R40" s="75">
        <f t="shared" si="9"/>
        <v>1711.712</v>
      </c>
      <c r="S40" s="75">
        <f t="shared" si="9"/>
        <v>1724.8240000000001</v>
      </c>
      <c r="T40" s="75">
        <f t="shared" si="9"/>
        <v>1737.9359999999999</v>
      </c>
      <c r="U40" s="75">
        <f t="shared" si="9"/>
        <v>1751.048</v>
      </c>
      <c r="V40" s="75">
        <f t="shared" si="9"/>
        <v>1764.1599999999999</v>
      </c>
      <c r="W40" s="75">
        <f t="shared" si="9"/>
        <v>1752.836</v>
      </c>
      <c r="X40" s="75">
        <f t="shared" si="9"/>
        <v>1741.5119999999999</v>
      </c>
      <c r="Y40" s="75">
        <f t="shared" si="9"/>
        <v>1730.1879999999999</v>
      </c>
      <c r="Z40" s="75">
        <f t="shared" si="9"/>
        <v>1718.8639999999998</v>
      </c>
      <c r="AA40" s="75">
        <f t="shared" si="9"/>
        <v>1707.54</v>
      </c>
      <c r="AB40" s="75">
        <f t="shared" si="9"/>
        <v>1714.096</v>
      </c>
      <c r="AC40" s="75">
        <f t="shared" si="9"/>
        <v>1720.6519999999998</v>
      </c>
      <c r="AD40" s="75">
        <f t="shared" si="9"/>
        <v>1727.2079999999999</v>
      </c>
      <c r="AE40" s="75">
        <f t="shared" si="9"/>
        <v>1733.7639999999999</v>
      </c>
      <c r="AF40" s="75">
        <f t="shared" si="9"/>
        <v>1740.32</v>
      </c>
      <c r="AG40" s="75">
        <f t="shared" si="9"/>
        <v>1740.32</v>
      </c>
      <c r="AH40" s="75">
        <f t="shared" si="9"/>
        <v>1740.32</v>
      </c>
      <c r="AI40" s="75">
        <f t="shared" si="9"/>
        <v>1740.32</v>
      </c>
      <c r="AJ40" s="75">
        <f t="shared" si="9"/>
        <v>1740.32</v>
      </c>
      <c r="AK40" s="75">
        <f t="shared" si="9"/>
        <v>1740.32</v>
      </c>
      <c r="AL40" s="75">
        <f t="shared" si="9"/>
        <v>1740.32</v>
      </c>
      <c r="AM40" s="75">
        <f t="shared" si="9"/>
        <v>1740.32</v>
      </c>
      <c r="AN40" s="75">
        <f t="shared" si="9"/>
        <v>1740.32</v>
      </c>
      <c r="AO40" s="75">
        <f t="shared" si="9"/>
        <v>1740.32</v>
      </c>
      <c r="AP40" s="75">
        <f t="shared" si="9"/>
        <v>1740.32</v>
      </c>
    </row>
    <row r="41" spans="1:42" x14ac:dyDescent="0.3">
      <c r="A41" s="68" t="s">
        <v>159</v>
      </c>
      <c r="B41" s="68">
        <f>B29</f>
        <v>3</v>
      </c>
      <c r="C41" s="68">
        <f t="shared" ref="C41:AP41" si="10">C29</f>
        <v>4.4000000000000004</v>
      </c>
      <c r="D41" s="68">
        <f t="shared" si="10"/>
        <v>5.8000000000000007</v>
      </c>
      <c r="E41" s="68">
        <f t="shared" si="10"/>
        <v>7.2</v>
      </c>
      <c r="F41" s="68">
        <f t="shared" si="10"/>
        <v>8.6</v>
      </c>
      <c r="G41" s="68">
        <f t="shared" si="10"/>
        <v>10</v>
      </c>
      <c r="H41" s="68">
        <f t="shared" si="10"/>
        <v>3</v>
      </c>
      <c r="I41" s="68">
        <f t="shared" si="10"/>
        <v>4</v>
      </c>
      <c r="J41" s="68">
        <f t="shared" si="10"/>
        <v>4</v>
      </c>
      <c r="K41" s="68">
        <f t="shared" si="10"/>
        <v>4</v>
      </c>
      <c r="L41" s="68">
        <f t="shared" si="10"/>
        <v>4</v>
      </c>
      <c r="M41" s="68">
        <f t="shared" si="10"/>
        <v>4</v>
      </c>
      <c r="N41" s="68">
        <f t="shared" si="10"/>
        <v>4</v>
      </c>
      <c r="O41" s="68">
        <f t="shared" si="10"/>
        <v>4</v>
      </c>
      <c r="P41" s="68">
        <f t="shared" si="10"/>
        <v>4</v>
      </c>
      <c r="Q41" s="68">
        <f t="shared" si="10"/>
        <v>4</v>
      </c>
      <c r="R41" s="68">
        <f t="shared" si="10"/>
        <v>4</v>
      </c>
      <c r="S41" s="68">
        <f t="shared" si="10"/>
        <v>4</v>
      </c>
      <c r="T41" s="68">
        <f t="shared" si="10"/>
        <v>4</v>
      </c>
      <c r="U41" s="68">
        <f t="shared" si="10"/>
        <v>4</v>
      </c>
      <c r="V41" s="68">
        <f t="shared" si="10"/>
        <v>4</v>
      </c>
      <c r="W41" s="68">
        <f t="shared" si="10"/>
        <v>4</v>
      </c>
      <c r="X41" s="68">
        <f t="shared" si="10"/>
        <v>4</v>
      </c>
      <c r="Y41" s="68">
        <f t="shared" si="10"/>
        <v>4</v>
      </c>
      <c r="Z41" s="68">
        <f t="shared" si="10"/>
        <v>4</v>
      </c>
      <c r="AA41" s="68">
        <f t="shared" si="10"/>
        <v>4</v>
      </c>
      <c r="AB41" s="68">
        <f t="shared" si="10"/>
        <v>4</v>
      </c>
      <c r="AC41" s="68">
        <f t="shared" si="10"/>
        <v>4</v>
      </c>
      <c r="AD41" s="68">
        <f t="shared" si="10"/>
        <v>4</v>
      </c>
      <c r="AE41" s="68">
        <f t="shared" si="10"/>
        <v>4</v>
      </c>
      <c r="AF41" s="68">
        <f t="shared" si="10"/>
        <v>4</v>
      </c>
      <c r="AG41" s="68">
        <f t="shared" si="10"/>
        <v>4</v>
      </c>
      <c r="AH41" s="68">
        <f t="shared" si="10"/>
        <v>4</v>
      </c>
      <c r="AI41" s="68">
        <f t="shared" si="10"/>
        <v>4</v>
      </c>
      <c r="AJ41" s="68">
        <f t="shared" si="10"/>
        <v>4</v>
      </c>
      <c r="AK41" s="68">
        <f t="shared" si="10"/>
        <v>4</v>
      </c>
      <c r="AL41" s="68">
        <f t="shared" si="10"/>
        <v>4</v>
      </c>
      <c r="AM41" s="68">
        <f t="shared" si="10"/>
        <v>4</v>
      </c>
      <c r="AN41" s="68">
        <f t="shared" si="10"/>
        <v>4</v>
      </c>
      <c r="AO41" s="68">
        <f t="shared" si="10"/>
        <v>4</v>
      </c>
      <c r="AP41" s="68">
        <f t="shared" si="10"/>
        <v>4</v>
      </c>
    </row>
    <row r="42" spans="1:42" x14ac:dyDescent="0.3">
      <c r="A42" s="68" t="s">
        <v>160</v>
      </c>
      <c r="B42" s="75">
        <f>B8</f>
        <v>2.63</v>
      </c>
      <c r="C42" s="75">
        <f t="shared" ref="C42:AP42" si="11">C8</f>
        <v>2.63</v>
      </c>
      <c r="D42" s="75">
        <f t="shared" si="11"/>
        <v>2.63</v>
      </c>
      <c r="E42" s="75">
        <f t="shared" si="11"/>
        <v>2.63</v>
      </c>
      <c r="F42" s="75">
        <f t="shared" si="11"/>
        <v>2.63</v>
      </c>
      <c r="G42" s="75">
        <f t="shared" si="11"/>
        <v>2.63</v>
      </c>
      <c r="H42" s="75">
        <f t="shared" si="11"/>
        <v>2.63</v>
      </c>
      <c r="I42" s="75">
        <f t="shared" si="11"/>
        <v>2.63</v>
      </c>
      <c r="J42" s="75">
        <f t="shared" si="11"/>
        <v>2.63</v>
      </c>
      <c r="K42" s="75">
        <f t="shared" si="11"/>
        <v>2.63</v>
      </c>
      <c r="L42" s="75">
        <f t="shared" si="11"/>
        <v>2.63</v>
      </c>
      <c r="M42" s="75">
        <f t="shared" si="11"/>
        <v>2.63</v>
      </c>
      <c r="N42" s="75">
        <f t="shared" si="11"/>
        <v>2.63</v>
      </c>
      <c r="O42" s="75">
        <f t="shared" si="11"/>
        <v>2.63</v>
      </c>
      <c r="P42" s="75">
        <f t="shared" si="11"/>
        <v>2.63</v>
      </c>
      <c r="Q42" s="75">
        <f t="shared" si="11"/>
        <v>2.63</v>
      </c>
      <c r="R42" s="75">
        <f t="shared" si="11"/>
        <v>2.63</v>
      </c>
      <c r="S42" s="75">
        <f t="shared" si="11"/>
        <v>2.63</v>
      </c>
      <c r="T42" s="75">
        <f t="shared" si="11"/>
        <v>2.63</v>
      </c>
      <c r="U42" s="75">
        <f t="shared" si="11"/>
        <v>2.63</v>
      </c>
      <c r="V42" s="75">
        <f t="shared" si="11"/>
        <v>2.63</v>
      </c>
      <c r="W42" s="75">
        <f t="shared" si="11"/>
        <v>2.63</v>
      </c>
      <c r="X42" s="75">
        <f t="shared" si="11"/>
        <v>2.63</v>
      </c>
      <c r="Y42" s="75">
        <f t="shared" si="11"/>
        <v>2.63</v>
      </c>
      <c r="Z42" s="75">
        <f t="shared" si="11"/>
        <v>2.63</v>
      </c>
      <c r="AA42" s="75">
        <f t="shared" si="11"/>
        <v>2.63</v>
      </c>
      <c r="AB42" s="75">
        <f t="shared" si="11"/>
        <v>2.63</v>
      </c>
      <c r="AC42" s="75">
        <f t="shared" si="11"/>
        <v>2.63</v>
      </c>
      <c r="AD42" s="75">
        <f t="shared" si="11"/>
        <v>2.63</v>
      </c>
      <c r="AE42" s="75">
        <f t="shared" si="11"/>
        <v>2.63</v>
      </c>
      <c r="AF42" s="75">
        <f t="shared" si="11"/>
        <v>2.63</v>
      </c>
      <c r="AG42" s="75">
        <f t="shared" si="11"/>
        <v>2.63</v>
      </c>
      <c r="AH42" s="75">
        <f t="shared" si="11"/>
        <v>2.63</v>
      </c>
      <c r="AI42" s="75">
        <f t="shared" si="11"/>
        <v>2.63</v>
      </c>
      <c r="AJ42" s="75">
        <f t="shared" si="11"/>
        <v>2.63</v>
      </c>
      <c r="AK42" s="75">
        <f t="shared" si="11"/>
        <v>2.63</v>
      </c>
      <c r="AL42" s="75">
        <f t="shared" si="11"/>
        <v>2.63</v>
      </c>
      <c r="AM42" s="75">
        <f t="shared" si="11"/>
        <v>2.63</v>
      </c>
      <c r="AN42" s="75">
        <f t="shared" si="11"/>
        <v>2.63</v>
      </c>
      <c r="AO42" s="75">
        <f t="shared" si="11"/>
        <v>2.63</v>
      </c>
      <c r="AP42" s="75">
        <f t="shared" si="11"/>
        <v>2.63</v>
      </c>
    </row>
    <row r="43" spans="1:42" x14ac:dyDescent="0.3">
      <c r="A43" s="68" t="s">
        <v>161</v>
      </c>
      <c r="B43" s="75">
        <f>B18+B20+B21+B23</f>
        <v>1303.5264999999999</v>
      </c>
      <c r="C43" s="75">
        <f t="shared" ref="C43:AP43" si="12">C18+C20+C21+C23</f>
        <v>1297.00775</v>
      </c>
      <c r="D43" s="75">
        <f t="shared" si="12"/>
        <v>1290.489</v>
      </c>
      <c r="E43" s="75">
        <f t="shared" si="12"/>
        <v>1283.9702500000001</v>
      </c>
      <c r="F43" s="75">
        <f t="shared" si="12"/>
        <v>1277.4514999999999</v>
      </c>
      <c r="G43" s="75">
        <f t="shared" si="12"/>
        <v>1270.9327500000002</v>
      </c>
      <c r="H43" s="75">
        <f t="shared" si="12"/>
        <v>1264.414</v>
      </c>
      <c r="I43" s="75">
        <f t="shared" si="12"/>
        <v>1255.4739999999999</v>
      </c>
      <c r="J43" s="75">
        <f t="shared" si="12"/>
        <v>1255.4739999999999</v>
      </c>
      <c r="K43" s="75">
        <f t="shared" si="12"/>
        <v>1251.0039999999999</v>
      </c>
      <c r="L43" s="75">
        <f t="shared" si="12"/>
        <v>1246.5340000000001</v>
      </c>
      <c r="M43" s="75">
        <f t="shared" si="12"/>
        <v>1242.9580000000001</v>
      </c>
      <c r="N43" s="75">
        <f t="shared" si="12"/>
        <v>1239.3820000000001</v>
      </c>
      <c r="O43" s="75">
        <f t="shared" si="12"/>
        <v>1235.806</v>
      </c>
      <c r="P43" s="75">
        <f t="shared" si="12"/>
        <v>1232.23</v>
      </c>
      <c r="Q43" s="75">
        <f t="shared" si="12"/>
        <v>1228.654</v>
      </c>
      <c r="R43" s="75">
        <f t="shared" si="12"/>
        <v>1226.866</v>
      </c>
      <c r="S43" s="75">
        <f t="shared" si="12"/>
        <v>1225.078</v>
      </c>
      <c r="T43" s="75">
        <f t="shared" si="12"/>
        <v>1223.2900000000002</v>
      </c>
      <c r="U43" s="75">
        <f t="shared" si="12"/>
        <v>1221.5020000000002</v>
      </c>
      <c r="V43" s="75">
        <f t="shared" si="12"/>
        <v>1219.7140000000002</v>
      </c>
      <c r="W43" s="75">
        <f t="shared" si="12"/>
        <v>1219.7140000000002</v>
      </c>
      <c r="X43" s="75">
        <f t="shared" si="12"/>
        <v>1219.7140000000002</v>
      </c>
      <c r="Y43" s="75">
        <f t="shared" si="12"/>
        <v>1219.7140000000002</v>
      </c>
      <c r="Z43" s="75">
        <f t="shared" si="12"/>
        <v>1219.7140000000002</v>
      </c>
      <c r="AA43" s="75">
        <f t="shared" si="12"/>
        <v>1219.7140000000002</v>
      </c>
      <c r="AB43" s="75">
        <f t="shared" si="12"/>
        <v>1219.7140000000002</v>
      </c>
      <c r="AC43" s="75">
        <f t="shared" si="12"/>
        <v>1219.7140000000002</v>
      </c>
      <c r="AD43" s="75">
        <f t="shared" si="12"/>
        <v>1219.7140000000002</v>
      </c>
      <c r="AE43" s="75">
        <f t="shared" si="12"/>
        <v>1219.7140000000002</v>
      </c>
      <c r="AF43" s="75">
        <f t="shared" si="12"/>
        <v>1219.7140000000002</v>
      </c>
      <c r="AG43" s="75">
        <f t="shared" si="12"/>
        <v>1219.7140000000002</v>
      </c>
      <c r="AH43" s="75">
        <f t="shared" si="12"/>
        <v>1219.7140000000002</v>
      </c>
      <c r="AI43" s="75">
        <f t="shared" si="12"/>
        <v>1219.7140000000002</v>
      </c>
      <c r="AJ43" s="75">
        <f t="shared" si="12"/>
        <v>1219.7140000000002</v>
      </c>
      <c r="AK43" s="75">
        <f t="shared" si="12"/>
        <v>1219.7140000000002</v>
      </c>
      <c r="AL43" s="75">
        <f t="shared" si="12"/>
        <v>1219.7140000000002</v>
      </c>
      <c r="AM43" s="75">
        <f t="shared" si="12"/>
        <v>1219.7140000000002</v>
      </c>
      <c r="AN43" s="75">
        <f t="shared" si="12"/>
        <v>1219.7140000000002</v>
      </c>
      <c r="AO43" s="75">
        <f t="shared" si="12"/>
        <v>1219.7140000000002</v>
      </c>
      <c r="AP43" s="75">
        <f t="shared" si="12"/>
        <v>1219.7140000000002</v>
      </c>
    </row>
    <row r="44" spans="1:42" x14ac:dyDescent="0.3">
      <c r="A44" s="68" t="s">
        <v>162</v>
      </c>
      <c r="B44" s="75">
        <f>B27</f>
        <v>153</v>
      </c>
      <c r="C44" s="75">
        <f t="shared" ref="C44:AP44" si="13">C27</f>
        <v>162.83333333333331</v>
      </c>
      <c r="D44" s="75">
        <f t="shared" si="13"/>
        <v>172.66666666666666</v>
      </c>
      <c r="E44" s="75">
        <f t="shared" si="13"/>
        <v>182.5</v>
      </c>
      <c r="F44" s="75">
        <f t="shared" si="13"/>
        <v>192.33333333333334</v>
      </c>
      <c r="G44" s="75">
        <f t="shared" si="13"/>
        <v>166</v>
      </c>
      <c r="H44" s="75">
        <f t="shared" si="13"/>
        <v>212</v>
      </c>
      <c r="I44" s="75">
        <f t="shared" si="13"/>
        <v>206</v>
      </c>
      <c r="J44" s="75">
        <f t="shared" si="13"/>
        <v>206.5</v>
      </c>
      <c r="K44" s="75">
        <f t="shared" si="13"/>
        <v>203.75</v>
      </c>
      <c r="L44" s="75">
        <f t="shared" si="13"/>
        <v>201</v>
      </c>
      <c r="M44" s="75">
        <f t="shared" si="13"/>
        <v>200.2</v>
      </c>
      <c r="N44" s="75">
        <f t="shared" si="13"/>
        <v>199.4</v>
      </c>
      <c r="O44" s="75">
        <f t="shared" si="13"/>
        <v>198.6</v>
      </c>
      <c r="P44" s="75">
        <f t="shared" si="13"/>
        <v>197.8</v>
      </c>
      <c r="Q44" s="75">
        <f t="shared" si="13"/>
        <v>197</v>
      </c>
      <c r="R44" s="75">
        <f t="shared" si="13"/>
        <v>196.4</v>
      </c>
      <c r="S44" s="75">
        <f t="shared" si="13"/>
        <v>195.8</v>
      </c>
      <c r="T44" s="75">
        <f t="shared" si="13"/>
        <v>195.2</v>
      </c>
      <c r="U44" s="75">
        <f t="shared" si="13"/>
        <v>194.6</v>
      </c>
      <c r="V44" s="75">
        <f t="shared" si="13"/>
        <v>194</v>
      </c>
      <c r="W44" s="75">
        <f t="shared" si="13"/>
        <v>194</v>
      </c>
      <c r="X44" s="75">
        <f t="shared" si="13"/>
        <v>194</v>
      </c>
      <c r="Y44" s="75">
        <f t="shared" si="13"/>
        <v>194</v>
      </c>
      <c r="Z44" s="75">
        <f t="shared" si="13"/>
        <v>194</v>
      </c>
      <c r="AA44" s="75">
        <f t="shared" si="13"/>
        <v>194</v>
      </c>
      <c r="AB44" s="75">
        <f t="shared" si="13"/>
        <v>194</v>
      </c>
      <c r="AC44" s="75">
        <f t="shared" si="13"/>
        <v>194</v>
      </c>
      <c r="AD44" s="75">
        <f t="shared" si="13"/>
        <v>194</v>
      </c>
      <c r="AE44" s="75">
        <f t="shared" si="13"/>
        <v>194</v>
      </c>
      <c r="AF44" s="75">
        <f t="shared" si="13"/>
        <v>194</v>
      </c>
      <c r="AG44" s="75">
        <f t="shared" si="13"/>
        <v>194</v>
      </c>
      <c r="AH44" s="75">
        <f t="shared" si="13"/>
        <v>194</v>
      </c>
      <c r="AI44" s="75">
        <f t="shared" si="13"/>
        <v>194</v>
      </c>
      <c r="AJ44" s="75">
        <f t="shared" si="13"/>
        <v>194</v>
      </c>
      <c r="AK44" s="75">
        <f t="shared" si="13"/>
        <v>194</v>
      </c>
      <c r="AL44" s="75">
        <f t="shared" si="13"/>
        <v>194</v>
      </c>
      <c r="AM44" s="75">
        <f t="shared" si="13"/>
        <v>194</v>
      </c>
      <c r="AN44" s="75">
        <f t="shared" si="13"/>
        <v>194</v>
      </c>
      <c r="AO44" s="75">
        <f t="shared" si="13"/>
        <v>194</v>
      </c>
      <c r="AP44" s="75">
        <f t="shared" si="13"/>
        <v>194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X13"/>
  <sheetViews>
    <sheetView topLeftCell="A15" workbookViewId="0">
      <selection activeCell="E42" sqref="E42"/>
    </sheetView>
  </sheetViews>
  <sheetFormatPr defaultColWidth="9.109375" defaultRowHeight="14.4" x14ac:dyDescent="0.3"/>
  <cols>
    <col min="1" max="16384" width="9.109375" style="68"/>
  </cols>
  <sheetData>
    <row r="1" spans="1:24" ht="15" thickBot="1" x14ac:dyDescent="0.35">
      <c r="A1" s="128" t="s">
        <v>116</v>
      </c>
      <c r="B1" s="129"/>
      <c r="C1" s="129"/>
      <c r="D1" s="129"/>
      <c r="E1" s="129"/>
      <c r="F1" s="130"/>
      <c r="G1" s="138" t="s">
        <v>117</v>
      </c>
      <c r="H1" s="138"/>
      <c r="I1" s="138"/>
      <c r="J1" s="138"/>
      <c r="K1" s="138"/>
      <c r="L1" s="138"/>
      <c r="M1" s="138"/>
      <c r="N1" s="138"/>
      <c r="O1" s="138"/>
      <c r="P1" s="138"/>
      <c r="Q1" s="138"/>
      <c r="S1" s="128" t="s">
        <v>118</v>
      </c>
      <c r="T1" s="129"/>
      <c r="U1" s="130"/>
    </row>
    <row r="2" spans="1:24" ht="15" thickBot="1" x14ac:dyDescent="0.35">
      <c r="A2" s="85" t="s">
        <v>119</v>
      </c>
      <c r="B2" s="86"/>
      <c r="C2" s="86"/>
      <c r="D2" s="86"/>
      <c r="E2" s="86"/>
      <c r="F2" s="86"/>
      <c r="G2" s="86"/>
      <c r="H2" s="86"/>
      <c r="I2" s="86"/>
      <c r="J2" s="86"/>
      <c r="K2" s="86"/>
      <c r="L2" s="86"/>
      <c r="M2" s="86"/>
      <c r="N2" s="86"/>
      <c r="O2" s="86"/>
      <c r="P2" s="86"/>
      <c r="Q2" s="87"/>
      <c r="S2" s="78" t="s">
        <v>120</v>
      </c>
    </row>
    <row r="3" spans="1:24" x14ac:dyDescent="0.3">
      <c r="A3" s="131" t="s">
        <v>121</v>
      </c>
      <c r="B3" s="132"/>
      <c r="C3" s="132"/>
      <c r="D3" s="132"/>
      <c r="E3" s="132"/>
      <c r="F3" s="132"/>
      <c r="G3" s="132"/>
      <c r="H3" s="132"/>
      <c r="I3" s="132"/>
      <c r="J3" s="132"/>
      <c r="K3" s="132"/>
      <c r="L3" s="132"/>
      <c r="M3" s="132"/>
      <c r="N3" s="132"/>
      <c r="O3" s="132"/>
      <c r="P3" s="132"/>
      <c r="Q3" s="133"/>
      <c r="S3" s="134" t="s">
        <v>122</v>
      </c>
      <c r="T3" s="135"/>
      <c r="U3" s="135"/>
      <c r="V3" s="135"/>
      <c r="W3" s="135"/>
      <c r="X3" s="136"/>
    </row>
    <row r="4" spans="1:24" ht="15" thickBot="1" x14ac:dyDescent="0.35">
      <c r="A4" s="131" t="s">
        <v>123</v>
      </c>
      <c r="B4" s="132"/>
      <c r="C4" s="132"/>
      <c r="D4" s="132"/>
      <c r="E4" s="132"/>
      <c r="F4" s="132"/>
      <c r="G4" s="132"/>
      <c r="H4" s="132"/>
      <c r="I4" s="132"/>
      <c r="J4" s="132"/>
      <c r="K4" s="132"/>
      <c r="L4" s="132"/>
      <c r="M4" s="132"/>
      <c r="N4" s="132"/>
      <c r="O4" s="132"/>
      <c r="P4" s="132"/>
      <c r="Q4" s="133"/>
      <c r="S4" s="137" t="s">
        <v>124</v>
      </c>
      <c r="T4" s="138"/>
      <c r="U4" s="138"/>
      <c r="V4" s="138"/>
      <c r="W4" s="138"/>
      <c r="X4" s="139"/>
    </row>
    <row r="5" spans="1:24" ht="15" thickBot="1" x14ac:dyDescent="0.35">
      <c r="A5" s="137" t="s">
        <v>125</v>
      </c>
      <c r="B5" s="138"/>
      <c r="C5" s="138"/>
      <c r="D5" s="138"/>
      <c r="E5" s="138"/>
      <c r="F5" s="138"/>
      <c r="G5" s="138"/>
      <c r="H5" s="138"/>
      <c r="I5" s="138"/>
      <c r="J5" s="138"/>
      <c r="K5" s="138"/>
      <c r="L5" s="138"/>
      <c r="M5" s="138"/>
      <c r="N5" s="138"/>
      <c r="O5" s="138"/>
      <c r="P5" s="138"/>
      <c r="Q5" s="139"/>
    </row>
    <row r="6" spans="1:24" ht="15" thickBot="1" x14ac:dyDescent="0.35"/>
    <row r="7" spans="1:24" x14ac:dyDescent="0.3">
      <c r="A7" s="85" t="s">
        <v>126</v>
      </c>
      <c r="B7" s="86"/>
      <c r="C7" s="86"/>
      <c r="D7" s="86"/>
      <c r="E7" s="86"/>
      <c r="F7" s="86"/>
      <c r="G7" s="86"/>
      <c r="H7" s="86"/>
      <c r="I7" s="86"/>
      <c r="J7" s="86"/>
      <c r="K7" s="86"/>
      <c r="L7" s="86"/>
      <c r="M7" s="86"/>
      <c r="N7" s="86"/>
      <c r="O7" s="86"/>
      <c r="P7" s="86"/>
      <c r="Q7" s="87"/>
    </row>
    <row r="8" spans="1:24" ht="15" thickBot="1" x14ac:dyDescent="0.35">
      <c r="A8" s="137" t="s">
        <v>127</v>
      </c>
      <c r="B8" s="138"/>
      <c r="C8" s="138"/>
      <c r="D8" s="138"/>
      <c r="E8" s="138"/>
      <c r="F8" s="138"/>
      <c r="G8" s="138"/>
      <c r="H8" s="138"/>
      <c r="I8" s="138"/>
      <c r="J8" s="138"/>
      <c r="K8" s="138"/>
      <c r="L8" s="138"/>
      <c r="M8" s="138"/>
      <c r="N8" s="138"/>
      <c r="O8" s="138"/>
      <c r="P8" s="138"/>
      <c r="Q8" s="139"/>
    </row>
    <row r="10" spans="1:24" x14ac:dyDescent="0.3">
      <c r="A10" s="88" t="s">
        <v>128</v>
      </c>
      <c r="B10" s="89"/>
      <c r="C10" s="89"/>
      <c r="D10" s="89"/>
      <c r="E10" s="89"/>
      <c r="F10" s="89"/>
      <c r="G10" s="89"/>
      <c r="H10" s="89"/>
      <c r="I10" s="89"/>
      <c r="J10" s="89"/>
      <c r="K10" s="89"/>
      <c r="L10" s="89"/>
      <c r="M10" s="89"/>
      <c r="N10" s="89"/>
      <c r="O10" s="89"/>
      <c r="P10" s="89"/>
      <c r="Q10" s="90"/>
    </row>
    <row r="11" spans="1:24" x14ac:dyDescent="0.3">
      <c r="A11" s="140" t="s">
        <v>129</v>
      </c>
      <c r="B11" s="132"/>
      <c r="C11" s="132"/>
      <c r="D11" s="132"/>
      <c r="E11" s="132"/>
      <c r="F11" s="132"/>
      <c r="G11" s="132"/>
      <c r="H11" s="132"/>
      <c r="I11" s="132"/>
      <c r="J11" s="132"/>
      <c r="K11" s="132"/>
      <c r="L11" s="132"/>
      <c r="M11" s="132"/>
      <c r="N11" s="132"/>
      <c r="O11" s="132"/>
      <c r="P11" s="132"/>
      <c r="Q11" s="141"/>
    </row>
    <row r="12" spans="1:24" x14ac:dyDescent="0.3">
      <c r="A12" s="91"/>
      <c r="B12" s="92"/>
      <c r="C12" s="92"/>
      <c r="D12" s="92"/>
      <c r="E12" s="92"/>
      <c r="F12" s="92"/>
      <c r="G12" s="92"/>
      <c r="H12" s="92"/>
      <c r="I12" s="92"/>
      <c r="J12" s="92"/>
      <c r="K12" s="92"/>
      <c r="L12" s="92"/>
      <c r="M12" s="92"/>
      <c r="N12" s="92"/>
      <c r="O12" s="92"/>
      <c r="P12" s="92"/>
      <c r="Q12" s="93"/>
    </row>
    <row r="13" spans="1:24" x14ac:dyDescent="0.3">
      <c r="A13" s="142" t="s">
        <v>130</v>
      </c>
      <c r="B13" s="143"/>
      <c r="C13" s="143"/>
      <c r="D13" s="143"/>
      <c r="E13" s="143"/>
      <c r="F13" s="143"/>
      <c r="G13" s="143"/>
      <c r="H13" s="143"/>
      <c r="I13" s="143"/>
      <c r="J13" s="143"/>
      <c r="K13" s="143"/>
      <c r="L13" s="143"/>
      <c r="M13" s="143"/>
      <c r="N13" s="143"/>
      <c r="O13" s="143"/>
      <c r="P13" s="143"/>
      <c r="Q13" s="144"/>
    </row>
  </sheetData>
  <mergeCells count="11">
    <mergeCell ref="A5:Q5"/>
    <mergeCell ref="A8:Q8"/>
    <mergeCell ref="A11:Q11"/>
    <mergeCell ref="A13:Q13"/>
    <mergeCell ref="A1:F1"/>
    <mergeCell ref="G1:Q1"/>
    <mergeCell ref="S1:U1"/>
    <mergeCell ref="A3:Q3"/>
    <mergeCell ref="S3:X3"/>
    <mergeCell ref="A4:Q4"/>
    <mergeCell ref="S4:X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Comm</vt:lpstr>
      <vt:lpstr>Process</vt:lpstr>
      <vt:lpstr>Techs</vt:lpstr>
      <vt:lpstr>Forrest data</vt:lpstr>
      <vt:lpstr>Agriculture</vt:lpstr>
      <vt:lpstr>Agriculture references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Mikkel Bosack Simonsen</dc:creator>
  <cp:lastModifiedBy>Mikkel Bosack</cp:lastModifiedBy>
  <dcterms:created xsi:type="dcterms:W3CDTF">2019-04-03T10:17:50Z</dcterms:created>
  <dcterms:modified xsi:type="dcterms:W3CDTF">2021-09-15T11:16:05Z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897670984268188</vt:r8>
  </property>
</Properties>
</file>