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TIMES Modeller\TIMES-TOM\SubRES_TMPL\"/>
    </mc:Choice>
  </mc:AlternateContent>
  <xr:revisionPtr revIDLastSave="0" documentId="13_ncr:1_{0E39355A-09E7-4471-8AE9-BA894ACF0519}" xr6:coauthVersionLast="47" xr6:coauthVersionMax="47" xr10:uidLastSave="{00000000-0000-0000-0000-000000000000}"/>
  <bookViews>
    <workbookView xWindow="6600" yWindow="3345" windowWidth="28800" windowHeight="15435" firstSheet="1" activeTab="3" xr2:uid="{00000000-000D-0000-FFFF-FFFF00000000}"/>
  </bookViews>
  <sheets>
    <sheet name="LOG" sheetId="25" r:id="rId1"/>
    <sheet name="Intro" sheetId="32" r:id="rId2"/>
    <sheet name="AVA" sheetId="19" r:id="rId3"/>
    <sheet name="AF" sheetId="28" r:id="rId4"/>
    <sheet name="Deact LineCap" sheetId="22" r:id="rId5"/>
    <sheet name="DATA Linecap and AF" sheetId="29" r:id="rId6"/>
    <sheet name="Udlandsforbindelser" sheetId="27" r:id="rId7"/>
    <sheet name="LineCap RAMSES 2015" sheetId="26" r:id="rId8"/>
  </sheets>
  <externalReferences>
    <externalReference r:id="rId9"/>
    <externalReference r:id="rId10"/>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ftn1" localSheetId="7">'LineCap RAMSES 2015'!#REF!</definedName>
    <definedName name="_ftnref1" localSheetId="7">'LineCap RAMSES 2015'!#REF!</definedName>
    <definedName name="FID_1">[1]AGR_Fuels!$A$2</definedName>
    <definedName name="FIXWSTBP">'[2]O&amp;M waste '!$C$4</definedName>
    <definedName name="Pal_Workbook_GUID" hidden="1">"72JZWYL6P959RFW66W1IKY6K"</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VARWSTBO">'[2]O&amp;M waste '!$D$5</definedName>
    <definedName name="VARWSTBP">'[2]O&amp;M waste '!$D$4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25" l="1"/>
  <c r="R14" i="29"/>
  <c r="Q14" i="29"/>
  <c r="G10" i="22"/>
  <c r="I10" i="22"/>
  <c r="D6" i="25"/>
  <c r="D8" i="25"/>
  <c r="D9" i="25"/>
  <c r="D10" i="25"/>
  <c r="D11" i="25"/>
  <c r="G24" i="22"/>
  <c r="G23" i="22"/>
  <c r="G20" i="22"/>
  <c r="G19" i="22"/>
  <c r="G21" i="22"/>
  <c r="G22" i="22"/>
  <c r="F20" i="22"/>
  <c r="F19" i="22"/>
  <c r="U7" i="29"/>
  <c r="E42" i="29"/>
  <c r="E53" i="29" s="1"/>
  <c r="F42" i="29"/>
  <c r="I42" i="29"/>
  <c r="J42" i="29"/>
  <c r="K42" i="29"/>
  <c r="L42" i="29"/>
  <c r="L53" i="29" s="1"/>
  <c r="D23" i="29"/>
  <c r="E41" i="29"/>
  <c r="F41" i="29"/>
  <c r="F52" i="29" s="1"/>
  <c r="I41" i="29"/>
  <c r="J41" i="29"/>
  <c r="K41" i="29"/>
  <c r="L41" i="29"/>
  <c r="L52" i="29" s="1"/>
  <c r="C23" i="29"/>
  <c r="E40" i="29"/>
  <c r="E52" i="29" s="1"/>
  <c r="F40" i="29"/>
  <c r="I40" i="29"/>
  <c r="J40" i="29"/>
  <c r="J52" i="29"/>
  <c r="K40" i="29"/>
  <c r="K52" i="29" s="1"/>
  <c r="L40" i="29"/>
  <c r="F24" i="29"/>
  <c r="E24" i="29"/>
  <c r="L24" i="29"/>
  <c r="L23" i="29"/>
  <c r="K24" i="29"/>
  <c r="K23" i="29"/>
  <c r="J24" i="29"/>
  <c r="J23" i="29"/>
  <c r="I24" i="29"/>
  <c r="I23" i="29"/>
  <c r="H24" i="29"/>
  <c r="G24" i="29"/>
  <c r="F23" i="29"/>
  <c r="E23" i="29"/>
  <c r="D24" i="29"/>
  <c r="C24" i="29"/>
  <c r="H23" i="29"/>
  <c r="H41" i="29"/>
  <c r="F61" i="29"/>
  <c r="E61" i="29"/>
  <c r="E62" i="29" s="1"/>
  <c r="D61" i="29"/>
  <c r="D62" i="29"/>
  <c r="C61" i="29"/>
  <c r="C62" i="29"/>
  <c r="Z22" i="29"/>
  <c r="Z23" i="29"/>
  <c r="Z25" i="29"/>
  <c r="Z26" i="29"/>
  <c r="G23" i="29"/>
  <c r="L21" i="29"/>
  <c r="L29" i="29"/>
  <c r="K21" i="29"/>
  <c r="K29" i="29"/>
  <c r="J21" i="29"/>
  <c r="I21" i="29"/>
  <c r="I29" i="29"/>
  <c r="H21" i="29"/>
  <c r="H29" i="29"/>
  <c r="G21" i="29"/>
  <c r="G29" i="29" s="1"/>
  <c r="F21" i="29"/>
  <c r="F29" i="29" s="1"/>
  <c r="E21" i="29"/>
  <c r="E29" i="29"/>
  <c r="D21" i="29"/>
  <c r="D29" i="29"/>
  <c r="C21" i="29"/>
  <c r="C29" i="29" s="1"/>
  <c r="J29" i="29"/>
  <c r="A9" i="29"/>
  <c r="B9" i="29"/>
  <c r="A10" i="29"/>
  <c r="B10" i="29"/>
  <c r="A11" i="29"/>
  <c r="B11" i="29"/>
  <c r="A12" i="29"/>
  <c r="B12" i="29"/>
  <c r="A13" i="29"/>
  <c r="B13" i="29"/>
  <c r="A14" i="29"/>
  <c r="B14" i="29"/>
  <c r="A15" i="29"/>
  <c r="A17" i="29"/>
  <c r="B15" i="29"/>
  <c r="A16" i="29"/>
  <c r="B16" i="29"/>
  <c r="B17" i="29"/>
  <c r="U33" i="29"/>
  <c r="U31" i="29"/>
  <c r="U27" i="29"/>
  <c r="X26" i="29"/>
  <c r="U25" i="29"/>
  <c r="V22" i="29"/>
  <c r="U22" i="29"/>
  <c r="N11" i="29"/>
  <c r="M11" i="29"/>
  <c r="AE25" i="29" s="1"/>
  <c r="I64" i="22"/>
  <c r="I63" i="22"/>
  <c r="I62" i="22"/>
  <c r="I61" i="22"/>
  <c r="I60" i="22"/>
  <c r="I59" i="22"/>
  <c r="I58" i="22"/>
  <c r="I57" i="22"/>
  <c r="X8" i="29"/>
  <c r="W8" i="29"/>
  <c r="W7" i="29"/>
  <c r="U8" i="29"/>
  <c r="V8" i="29"/>
  <c r="W26" i="29"/>
  <c r="Y26" i="29"/>
  <c r="U23" i="29"/>
  <c r="V23" i="29"/>
  <c r="V25" i="29"/>
  <c r="U26" i="29"/>
  <c r="V26" i="29"/>
  <c r="V27" i="29"/>
  <c r="U30" i="29"/>
  <c r="V30" i="29"/>
  <c r="V31" i="29"/>
  <c r="U32" i="29"/>
  <c r="V32" i="29"/>
  <c r="V33" i="29"/>
  <c r="D12" i="25"/>
  <c r="D13" i="25"/>
  <c r="I52" i="29"/>
  <c r="G41" i="29"/>
  <c r="H40" i="29"/>
  <c r="Y33" i="29"/>
  <c r="W33" i="29"/>
  <c r="Y22" i="29"/>
  <c r="W22" i="29"/>
  <c r="X33" i="29"/>
  <c r="Z33" i="29"/>
  <c r="Z31" i="29"/>
  <c r="X31" i="29"/>
  <c r="X27" i="29"/>
  <c r="Z27" i="29"/>
  <c r="X22" i="29"/>
  <c r="W31" i="29"/>
  <c r="Y31" i="29"/>
  <c r="W27" i="29"/>
  <c r="Y27" i="29"/>
  <c r="W25" i="29"/>
  <c r="Y25" i="29"/>
  <c r="X32" i="29"/>
  <c r="Z32" i="29"/>
  <c r="Z30" i="29"/>
  <c r="X30" i="29"/>
  <c r="X23" i="29"/>
  <c r="W32" i="29"/>
  <c r="Y32" i="29"/>
  <c r="Y30" i="29"/>
  <c r="W30" i="29"/>
  <c r="Y23" i="29"/>
  <c r="W23" i="29"/>
  <c r="X25" i="29"/>
  <c r="D15" i="25"/>
  <c r="N36" i="29"/>
  <c r="N35" i="29"/>
  <c r="N34" i="29"/>
  <c r="N33" i="29"/>
  <c r="N32" i="29"/>
  <c r="N31" i="29"/>
  <c r="M7" i="29"/>
  <c r="AF25" i="29"/>
  <c r="AI30" i="29"/>
  <c r="C37" i="29"/>
  <c r="C45" i="29" s="1"/>
  <c r="C50" i="29"/>
  <c r="D37" i="29"/>
  <c r="D50" i="29" s="1"/>
  <c r="E37" i="29"/>
  <c r="E50" i="29" s="1"/>
  <c r="F37" i="29"/>
  <c r="F50" i="29"/>
  <c r="I37" i="29"/>
  <c r="I50" i="29"/>
  <c r="J37" i="29"/>
  <c r="J50" i="29" s="1"/>
  <c r="K37" i="29"/>
  <c r="K50" i="29" s="1"/>
  <c r="L37" i="29"/>
  <c r="L50" i="29"/>
  <c r="G39" i="29"/>
  <c r="F43" i="29"/>
  <c r="I39" i="29"/>
  <c r="L38" i="29"/>
  <c r="L51" i="29" s="1"/>
  <c r="E38" i="29"/>
  <c r="L39" i="29"/>
  <c r="K43" i="29"/>
  <c r="G37" i="29"/>
  <c r="G50" i="29"/>
  <c r="H37" i="29"/>
  <c r="H45" i="29" s="1"/>
  <c r="H50" i="29"/>
  <c r="G61" i="29"/>
  <c r="H61" i="29"/>
  <c r="K61" i="29"/>
  <c r="L61" i="29"/>
  <c r="C63" i="29"/>
  <c r="D63" i="29"/>
  <c r="I63" i="29"/>
  <c r="J63" i="29"/>
  <c r="L63" i="29" s="1"/>
  <c r="M63" i="29"/>
  <c r="N63" i="29"/>
  <c r="E63" i="29"/>
  <c r="G63" i="29" s="1"/>
  <c r="G64" i="29" s="1"/>
  <c r="C64" i="29"/>
  <c r="I61" i="29"/>
  <c r="M61" i="29"/>
  <c r="K63" i="29"/>
  <c r="J61" i="29"/>
  <c r="H38" i="29"/>
  <c r="H51" i="29" s="1"/>
  <c r="H39" i="29"/>
  <c r="I43" i="29"/>
  <c r="J43" i="29"/>
  <c r="J53" i="29" s="1"/>
  <c r="K39" i="29"/>
  <c r="J39" i="29"/>
  <c r="G45" i="29"/>
  <c r="F53" i="29"/>
  <c r="F45" i="29"/>
  <c r="F39" i="29"/>
  <c r="L43" i="29"/>
  <c r="K53" i="29"/>
  <c r="E43" i="29"/>
  <c r="E39" i="29"/>
  <c r="E51" i="29"/>
  <c r="K38" i="29"/>
  <c r="F38" i="29"/>
  <c r="I38" i="29"/>
  <c r="I51" i="29" s="1"/>
  <c r="J38" i="29"/>
  <c r="U13" i="27"/>
  <c r="T13" i="27"/>
  <c r="G13" i="27"/>
  <c r="I13" i="27" s="1"/>
  <c r="K13" i="27" s="1"/>
  <c r="F13" i="27"/>
  <c r="I17" i="29" s="1"/>
  <c r="AA33" i="29" s="1"/>
  <c r="G12" i="27"/>
  <c r="J16" i="29" s="1"/>
  <c r="AB32" i="29" s="1"/>
  <c r="F12" i="27"/>
  <c r="O11" i="27"/>
  <c r="Q11" i="27" s="1"/>
  <c r="S11" i="27" s="1"/>
  <c r="R15" i="29"/>
  <c r="N11" i="27"/>
  <c r="G11" i="27"/>
  <c r="F11" i="27"/>
  <c r="I15" i="29"/>
  <c r="U10" i="27"/>
  <c r="W10" i="27" s="1"/>
  <c r="T10" i="27"/>
  <c r="Q10" i="27"/>
  <c r="P10" i="27"/>
  <c r="G10" i="27"/>
  <c r="J14" i="29" s="1"/>
  <c r="F10" i="27"/>
  <c r="H10" i="27" s="1"/>
  <c r="J10" i="27" s="1"/>
  <c r="G9" i="27"/>
  <c r="F9" i="27"/>
  <c r="I13" i="29"/>
  <c r="G8" i="27"/>
  <c r="F8" i="27"/>
  <c r="I12" i="29" s="1"/>
  <c r="C25" i="29" s="1"/>
  <c r="C43" i="29" s="1"/>
  <c r="M7" i="27"/>
  <c r="O7" i="27" s="1"/>
  <c r="L7" i="27"/>
  <c r="G7" i="27"/>
  <c r="I7" i="27" s="1"/>
  <c r="F7" i="27"/>
  <c r="G6" i="27"/>
  <c r="J10" i="29"/>
  <c r="F6" i="27"/>
  <c r="G5" i="27"/>
  <c r="I5" i="27" s="1"/>
  <c r="F5" i="27"/>
  <c r="H5" i="27" s="1"/>
  <c r="J5" i="27" s="1"/>
  <c r="M9" i="29" s="1"/>
  <c r="AE22" i="29" s="1"/>
  <c r="H11" i="27"/>
  <c r="J11" i="27" s="1"/>
  <c r="AA27" i="29"/>
  <c r="I10" i="27"/>
  <c r="K10" i="27"/>
  <c r="N14" i="29" s="1"/>
  <c r="AF30" i="29" s="1"/>
  <c r="Y10" i="27"/>
  <c r="V14" i="29" s="1"/>
  <c r="T14" i="29"/>
  <c r="K15" i="29"/>
  <c r="AC31" i="29"/>
  <c r="I6" i="27"/>
  <c r="L10" i="29" s="1"/>
  <c r="AD23" i="29" s="1"/>
  <c r="I9" i="27"/>
  <c r="J13" i="29"/>
  <c r="I12" i="27"/>
  <c r="W13" i="27"/>
  <c r="Y13" i="27" s="1"/>
  <c r="J11" i="29"/>
  <c r="AB25" i="29"/>
  <c r="I14" i="29"/>
  <c r="J17" i="29"/>
  <c r="AB33" i="29" s="1"/>
  <c r="AB23" i="29"/>
  <c r="J9" i="29"/>
  <c r="AB22" i="29" s="1"/>
  <c r="H7" i="27"/>
  <c r="K11" i="29" s="1"/>
  <c r="AC25" i="29" s="1"/>
  <c r="I11" i="29"/>
  <c r="AA25" i="29" s="1"/>
  <c r="H8" i="27"/>
  <c r="H9" i="27"/>
  <c r="J9" i="27"/>
  <c r="L9" i="27" s="1"/>
  <c r="N9" i="27" s="1"/>
  <c r="M13" i="29"/>
  <c r="AE27" i="29" s="1"/>
  <c r="AA31" i="29"/>
  <c r="H13" i="27"/>
  <c r="J13" i="27"/>
  <c r="M17" i="29" s="1"/>
  <c r="N61" i="29"/>
  <c r="O61" i="29" s="1"/>
  <c r="J51" i="29"/>
  <c r="K51" i="29"/>
  <c r="K9" i="27"/>
  <c r="K6" i="27"/>
  <c r="M6" i="27" s="1"/>
  <c r="O6" i="27" s="1"/>
  <c r="R10" i="29" s="1"/>
  <c r="N10" i="29"/>
  <c r="AF23" i="29" s="1"/>
  <c r="N7" i="27"/>
  <c r="M14" i="29"/>
  <c r="AE30" i="29" s="1"/>
  <c r="I64" i="29"/>
  <c r="G47" i="29" s="1"/>
  <c r="G48" i="29" s="1"/>
  <c r="G55" i="29" s="1"/>
  <c r="K54" i="29"/>
  <c r="K56" i="29"/>
  <c r="D16" i="25"/>
  <c r="L56" i="29"/>
  <c r="AA26" i="29"/>
  <c r="AB27" i="29"/>
  <c r="M15" i="29"/>
  <c r="AE31" i="29" s="1"/>
  <c r="K14" i="29"/>
  <c r="AC30" i="29" s="1"/>
  <c r="L11" i="29"/>
  <c r="AD25" i="29" s="1"/>
  <c r="L13" i="29"/>
  <c r="AD27" i="29" s="1"/>
  <c r="K13" i="29"/>
  <c r="AC27" i="29" s="1"/>
  <c r="K17" i="29"/>
  <c r="AC33" i="29"/>
  <c r="AA10" i="27"/>
  <c r="X14" i="29" s="1"/>
  <c r="P61" i="29"/>
  <c r="J56" i="29"/>
  <c r="L10" i="27"/>
  <c r="O14" i="29" s="1"/>
  <c r="K64" i="29" s="1"/>
  <c r="L13" i="27"/>
  <c r="AE33" i="29"/>
  <c r="N13" i="27"/>
  <c r="P13" i="27" s="1"/>
  <c r="O17" i="29" s="1"/>
  <c r="AG33" i="29" s="1"/>
  <c r="Q17" i="29"/>
  <c r="AI33" i="29" s="1"/>
  <c r="G54" i="29"/>
  <c r="D18" i="25"/>
  <c r="D19" i="25"/>
  <c r="F14" i="22"/>
  <c r="F15" i="22"/>
  <c r="D20" i="25"/>
  <c r="G11" i="22"/>
  <c r="D21" i="25"/>
  <c r="D22" i="25"/>
  <c r="G18" i="22"/>
  <c r="G17" i="22"/>
  <c r="F22" i="22"/>
  <c r="F21" i="22"/>
  <c r="D23" i="25"/>
  <c r="D26" i="25"/>
  <c r="G32" i="22"/>
  <c r="G29" i="22"/>
  <c r="G28" i="22"/>
  <c r="F27" i="22"/>
  <c r="G26" i="22"/>
  <c r="G16" i="22"/>
  <c r="I56" i="22"/>
  <c r="I55" i="22"/>
  <c r="I54" i="22"/>
  <c r="I53" i="22"/>
  <c r="I52" i="22"/>
  <c r="I51" i="22"/>
  <c r="I50" i="22"/>
  <c r="I49" i="22"/>
  <c r="I48" i="22"/>
  <c r="I47" i="22"/>
  <c r="I46" i="22"/>
  <c r="I45" i="22"/>
  <c r="I44" i="22"/>
  <c r="I43" i="22"/>
  <c r="I42" i="22"/>
  <c r="I41" i="22"/>
  <c r="I40" i="22"/>
  <c r="I39" i="22"/>
  <c r="I38" i="22"/>
  <c r="I37" i="22"/>
  <c r="I36" i="22"/>
  <c r="I35" i="22"/>
  <c r="I34" i="22"/>
  <c r="I33" i="22"/>
  <c r="I32" i="22"/>
  <c r="I31" i="22"/>
  <c r="I30" i="22"/>
  <c r="I29" i="22"/>
  <c r="I28" i="22"/>
  <c r="I27" i="22"/>
  <c r="I26" i="22"/>
  <c r="I25" i="22"/>
  <c r="I24" i="22"/>
  <c r="I23" i="22"/>
  <c r="I22" i="22"/>
  <c r="I21" i="22"/>
  <c r="I20" i="22"/>
  <c r="I19" i="22"/>
  <c r="I18" i="22"/>
  <c r="I17" i="22"/>
  <c r="I16" i="22"/>
  <c r="I15" i="22"/>
  <c r="I14" i="22"/>
  <c r="I13" i="22"/>
  <c r="I12" i="22"/>
  <c r="I11" i="22"/>
  <c r="D27" i="25"/>
  <c r="D29" i="25"/>
  <c r="F12" i="22"/>
  <c r="D30" i="25"/>
  <c r="G12" i="22"/>
  <c r="F13" i="22"/>
  <c r="G13" i="22"/>
  <c r="G14" i="22"/>
  <c r="G15" i="22"/>
  <c r="N17" i="29" l="1"/>
  <c r="AF33" i="29" s="1"/>
  <c r="M13" i="27"/>
  <c r="O13" i="27" s="1"/>
  <c r="AA13" i="27"/>
  <c r="X17" i="29" s="1"/>
  <c r="V17" i="29"/>
  <c r="E54" i="29"/>
  <c r="E56" i="29"/>
  <c r="L9" i="29"/>
  <c r="AD22" i="29" s="1"/>
  <c r="K5" i="27"/>
  <c r="U11" i="27"/>
  <c r="W11" i="27" s="1"/>
  <c r="Y11" i="27" s="1"/>
  <c r="T15" i="29"/>
  <c r="N13" i="29"/>
  <c r="AF27" i="29" s="1"/>
  <c r="M9" i="27"/>
  <c r="O9" i="27" s="1"/>
  <c r="I10" i="29"/>
  <c r="H6" i="27"/>
  <c r="V10" i="27"/>
  <c r="X10" i="27" s="1"/>
  <c r="I16" i="29"/>
  <c r="AA32" i="29" s="1"/>
  <c r="H12" i="27"/>
  <c r="F51" i="29"/>
  <c r="D39" i="29"/>
  <c r="D41" i="29"/>
  <c r="D40" i="29"/>
  <c r="L5" i="27"/>
  <c r="N5" i="27" s="1"/>
  <c r="F54" i="29"/>
  <c r="F56" i="29"/>
  <c r="C41" i="29"/>
  <c r="C40" i="29"/>
  <c r="C38" i="29"/>
  <c r="C51" i="29" s="1"/>
  <c r="C39" i="29"/>
  <c r="Q13" i="29"/>
  <c r="AI27" i="29" s="1"/>
  <c r="P9" i="27"/>
  <c r="G46" i="22"/>
  <c r="N64" i="29"/>
  <c r="G54" i="22"/>
  <c r="G62" i="22"/>
  <c r="E64" i="29"/>
  <c r="G46" i="29" s="1"/>
  <c r="L17" i="29"/>
  <c r="AD33" i="29" s="1"/>
  <c r="K12" i="29"/>
  <c r="J8" i="27"/>
  <c r="F63" i="29"/>
  <c r="D64" i="29"/>
  <c r="AG30" i="29"/>
  <c r="G38" i="22"/>
  <c r="V11" i="29"/>
  <c r="Q7" i="27"/>
  <c r="R11" i="29"/>
  <c r="P11" i="29"/>
  <c r="AH25" i="29" s="1"/>
  <c r="I8" i="27"/>
  <c r="J12" i="29"/>
  <c r="D38" i="29"/>
  <c r="D51" i="29" s="1"/>
  <c r="G25" i="29"/>
  <c r="AA30" i="29"/>
  <c r="G30" i="22"/>
  <c r="Q11" i="29"/>
  <c r="AI25" i="29" s="1"/>
  <c r="P7" i="27"/>
  <c r="AA17" i="29"/>
  <c r="M10" i="27"/>
  <c r="P14" i="29" s="1"/>
  <c r="T17" i="29"/>
  <c r="AB30" i="29"/>
  <c r="H25" i="29"/>
  <c r="Q15" i="29"/>
  <c r="AI31" i="29" s="1"/>
  <c r="P11" i="27"/>
  <c r="R11" i="27" s="1"/>
  <c r="G61" i="22"/>
  <c r="G53" i="22"/>
  <c r="V10" i="29"/>
  <c r="K9" i="29"/>
  <c r="AC22" i="29" s="1"/>
  <c r="L14" i="29"/>
  <c r="AD30" i="29" s="1"/>
  <c r="F29" i="22"/>
  <c r="I53" i="29"/>
  <c r="K12" i="27"/>
  <c r="L16" i="29"/>
  <c r="AD32" i="29" s="1"/>
  <c r="C42" i="29"/>
  <c r="C53" i="29" s="1"/>
  <c r="G27" i="22"/>
  <c r="I11" i="27"/>
  <c r="J15" i="29"/>
  <c r="V13" i="27"/>
  <c r="X13" i="27" s="1"/>
  <c r="S17" i="29"/>
  <c r="E45" i="29"/>
  <c r="J54" i="29"/>
  <c r="M64" i="29"/>
  <c r="G40" i="29"/>
  <c r="G38" i="29"/>
  <c r="G51" i="29" s="1"/>
  <c r="P64" i="29"/>
  <c r="L54" i="29"/>
  <c r="G45" i="22"/>
  <c r="Q6" i="27"/>
  <c r="I9" i="29"/>
  <c r="J64" i="29"/>
  <c r="H47" i="29" s="1"/>
  <c r="D45" i="29"/>
  <c r="AH30" i="29" l="1"/>
  <c r="G37" i="22"/>
  <c r="L64" i="29"/>
  <c r="AA22" i="29"/>
  <c r="F28" i="22"/>
  <c r="N16" i="29"/>
  <c r="AF32" i="29" s="1"/>
  <c r="M12" i="27"/>
  <c r="O12" i="27" s="1"/>
  <c r="P10" i="29"/>
  <c r="X10" i="29"/>
  <c r="S6" i="27"/>
  <c r="I56" i="29"/>
  <c r="I54" i="29"/>
  <c r="G47" i="22"/>
  <c r="D25" i="29"/>
  <c r="F62" i="29"/>
  <c r="AB26" i="29"/>
  <c r="G25" i="22"/>
  <c r="Z10" i="27"/>
  <c r="W14" i="29" s="1"/>
  <c r="U14" i="29"/>
  <c r="AA11" i="27"/>
  <c r="X15" i="29" s="1"/>
  <c r="V15" i="29"/>
  <c r="L15" i="29"/>
  <c r="AD31" i="29" s="1"/>
  <c r="K11" i="27"/>
  <c r="N15" i="29" s="1"/>
  <c r="AF31" i="29" s="1"/>
  <c r="Q9" i="29"/>
  <c r="AI22" i="29" s="1"/>
  <c r="P5" i="27"/>
  <c r="S14" i="29"/>
  <c r="H63" i="29"/>
  <c r="H64" i="29" s="1"/>
  <c r="F64" i="29"/>
  <c r="H46" i="29" s="1"/>
  <c r="N9" i="29"/>
  <c r="AF22" i="29" s="1"/>
  <c r="M5" i="27"/>
  <c r="H48" i="29"/>
  <c r="H55" i="29" s="1"/>
  <c r="H54" i="29"/>
  <c r="AC26" i="29"/>
  <c r="G62" i="29"/>
  <c r="C46" i="29" s="1"/>
  <c r="J12" i="27"/>
  <c r="K16" i="29"/>
  <c r="AC32" i="29" s="1"/>
  <c r="G52" i="29"/>
  <c r="U17" i="29"/>
  <c r="Z13" i="27"/>
  <c r="W17" i="29" s="1"/>
  <c r="T11" i="27"/>
  <c r="V11" i="27" s="1"/>
  <c r="X11" i="27" s="1"/>
  <c r="S15" i="29"/>
  <c r="AB31" i="29"/>
  <c r="G31" i="22"/>
  <c r="W11" i="29"/>
  <c r="R7" i="27"/>
  <c r="O11" i="29"/>
  <c r="AG25" i="29" s="1"/>
  <c r="W13" i="29"/>
  <c r="R9" i="27"/>
  <c r="O13" i="29"/>
  <c r="H43" i="29"/>
  <c r="H42" i="29"/>
  <c r="L12" i="29"/>
  <c r="K8" i="27"/>
  <c r="J6" i="27"/>
  <c r="K10" i="29"/>
  <c r="AC23" i="29" s="1"/>
  <c r="Z17" i="29"/>
  <c r="R17" i="29"/>
  <c r="Q13" i="27"/>
  <c r="M12" i="29"/>
  <c r="L8" i="27"/>
  <c r="N8" i="27" s="1"/>
  <c r="AA23" i="29"/>
  <c r="F30" i="22"/>
  <c r="C56" i="29"/>
  <c r="F53" i="22"/>
  <c r="O15" i="29"/>
  <c r="G42" i="29"/>
  <c r="G43" i="29"/>
  <c r="S7" i="27"/>
  <c r="X11" i="29"/>
  <c r="C52" i="29"/>
  <c r="R13" i="29"/>
  <c r="Q9" i="27"/>
  <c r="V13" i="29"/>
  <c r="W9" i="29" l="1"/>
  <c r="R5" i="27"/>
  <c r="Q12" i="29"/>
  <c r="P8" i="27"/>
  <c r="O64" i="29"/>
  <c r="I62" i="29"/>
  <c r="C47" i="29" s="1"/>
  <c r="AE26" i="29"/>
  <c r="M8" i="27"/>
  <c r="N12" i="29"/>
  <c r="T7" i="27"/>
  <c r="V7" i="27" s="1"/>
  <c r="X7" i="27" s="1"/>
  <c r="AB17" i="29"/>
  <c r="P17" i="29"/>
  <c r="AH33" i="29" s="1"/>
  <c r="AD26" i="29"/>
  <c r="H62" i="29"/>
  <c r="D46" i="29" s="1"/>
  <c r="O5" i="27"/>
  <c r="H53" i="29"/>
  <c r="H52" i="29"/>
  <c r="P15" i="29"/>
  <c r="U6" i="27"/>
  <c r="W6" i="27" s="1"/>
  <c r="Y6" i="27" s="1"/>
  <c r="AA6" i="27" s="1"/>
  <c r="U7" i="27"/>
  <c r="W7" i="27" s="1"/>
  <c r="Y7" i="27" s="1"/>
  <c r="AA7" i="27" s="1"/>
  <c r="D42" i="29"/>
  <c r="D43" i="29"/>
  <c r="F61" i="22"/>
  <c r="AG27" i="29"/>
  <c r="G36" i="22"/>
  <c r="L12" i="27"/>
  <c r="M16" i="29"/>
  <c r="AE32" i="29" s="1"/>
  <c r="G55" i="22"/>
  <c r="F37" i="22"/>
  <c r="AH23" i="29"/>
  <c r="G51" i="22"/>
  <c r="G53" i="29"/>
  <c r="L6" i="27"/>
  <c r="N6" i="27" s="1"/>
  <c r="M10" i="29"/>
  <c r="AE23" i="29" s="1"/>
  <c r="T9" i="27"/>
  <c r="V9" i="27" s="1"/>
  <c r="X9" i="27" s="1"/>
  <c r="G48" i="22"/>
  <c r="G63" i="22"/>
  <c r="Q12" i="27"/>
  <c r="S12" i="27" s="1"/>
  <c r="R16" i="29"/>
  <c r="X13" i="29"/>
  <c r="S9" i="27"/>
  <c r="P13" i="29"/>
  <c r="AG31" i="29"/>
  <c r="G40" i="22"/>
  <c r="O9" i="29"/>
  <c r="G60" i="22"/>
  <c r="U15" i="29"/>
  <c r="Z11" i="27"/>
  <c r="W15" i="29" s="1"/>
  <c r="U9" i="27" l="1"/>
  <c r="W9" i="27" s="1"/>
  <c r="Y9" i="27" s="1"/>
  <c r="AA9" i="27" s="1"/>
  <c r="T13" i="29"/>
  <c r="U13" i="29"/>
  <c r="Z9" i="27"/>
  <c r="G59" i="22"/>
  <c r="AH31" i="29"/>
  <c r="G39" i="22"/>
  <c r="W12" i="29"/>
  <c r="R8" i="27"/>
  <c r="U12" i="27"/>
  <c r="W12" i="27" s="1"/>
  <c r="Y12" i="27" s="1"/>
  <c r="H56" i="29"/>
  <c r="AI26" i="29"/>
  <c r="M62" i="29"/>
  <c r="C48" i="29" s="1"/>
  <c r="D53" i="29"/>
  <c r="D52" i="29"/>
  <c r="AF26" i="29"/>
  <c r="J62" i="29"/>
  <c r="D47" i="29" s="1"/>
  <c r="O12" i="29"/>
  <c r="P16" i="29"/>
  <c r="AH32" i="29" s="1"/>
  <c r="N12" i="27"/>
  <c r="T11" i="29"/>
  <c r="Q5" i="27"/>
  <c r="V9" i="29"/>
  <c r="R9" i="29"/>
  <c r="O8" i="27"/>
  <c r="S13" i="29"/>
  <c r="AG22" i="29"/>
  <c r="F36" i="22"/>
  <c r="Q10" i="29"/>
  <c r="AI23" i="29" s="1"/>
  <c r="P6" i="27"/>
  <c r="S11" i="29"/>
  <c r="G56" i="29"/>
  <c r="G64" i="22"/>
  <c r="T5" i="27"/>
  <c r="V5" i="27" s="1"/>
  <c r="X5" i="27" s="1"/>
  <c r="Z7" i="27"/>
  <c r="U11" i="29"/>
  <c r="G56" i="22"/>
  <c r="AH27" i="29"/>
  <c r="G35" i="22"/>
  <c r="T10" i="29"/>
  <c r="C54" i="29"/>
  <c r="F60" i="22"/>
  <c r="G44" i="22" l="1"/>
  <c r="F45" i="22"/>
  <c r="F51" i="22"/>
  <c r="S9" i="29"/>
  <c r="S5" i="27"/>
  <c r="X9" i="29"/>
  <c r="P9" i="29"/>
  <c r="T8" i="27"/>
  <c r="V8" i="27" s="1"/>
  <c r="X8" i="27" s="1"/>
  <c r="S12" i="29"/>
  <c r="G52" i="22"/>
  <c r="P12" i="27"/>
  <c r="R12" i="27" s="1"/>
  <c r="Q16" i="29"/>
  <c r="AI32" i="29" s="1"/>
  <c r="V12" i="29"/>
  <c r="R12" i="29"/>
  <c r="Q8" i="27"/>
  <c r="W10" i="29"/>
  <c r="R6" i="27"/>
  <c r="O10" i="29"/>
  <c r="V16" i="29"/>
  <c r="AA12" i="27"/>
  <c r="X16" i="29" s="1"/>
  <c r="D56" i="29"/>
  <c r="G58" i="22"/>
  <c r="G43" i="22"/>
  <c r="AG26" i="29"/>
  <c r="K62" i="29"/>
  <c r="G34" i="22"/>
  <c r="U9" i="29"/>
  <c r="Z5" i="27"/>
  <c r="T16" i="29"/>
  <c r="T12" i="27" l="1"/>
  <c r="V12" i="27" s="1"/>
  <c r="X12" i="27" s="1"/>
  <c r="AG23" i="29"/>
  <c r="F38" i="22"/>
  <c r="G42" i="22"/>
  <c r="F52" i="22"/>
  <c r="U12" i="29"/>
  <c r="Z8" i="27"/>
  <c r="AH22" i="29"/>
  <c r="F35" i="22"/>
  <c r="F44" i="22"/>
  <c r="S10" i="29"/>
  <c r="T6" i="27"/>
  <c r="V6" i="27" s="1"/>
  <c r="X6" i="27" s="1"/>
  <c r="F62" i="22"/>
  <c r="S8" i="27"/>
  <c r="X12" i="29"/>
  <c r="P12" i="29"/>
  <c r="G49" i="22"/>
  <c r="P62" i="29"/>
  <c r="D49" i="29" s="1"/>
  <c r="N62" i="29"/>
  <c r="D48" i="29" s="1"/>
  <c r="D54" i="29" s="1"/>
  <c r="F59" i="22"/>
  <c r="O16" i="29"/>
  <c r="AG32" i="29" s="1"/>
  <c r="U5" i="27"/>
  <c r="W5" i="27" s="1"/>
  <c r="Y5" i="27" s="1"/>
  <c r="AA5" i="27" s="1"/>
  <c r="T9" i="29" l="1"/>
  <c r="G57" i="22"/>
  <c r="T12" i="29"/>
  <c r="U8" i="27"/>
  <c r="W8" i="27" s="1"/>
  <c r="Y8" i="27" s="1"/>
  <c r="AA8" i="27" s="1"/>
  <c r="Z6" i="27"/>
  <c r="U10" i="29"/>
  <c r="G50" i="22"/>
  <c r="O62" i="29"/>
  <c r="C49" i="29" s="1"/>
  <c r="Z12" i="27"/>
  <c r="W16" i="29" s="1"/>
  <c r="U16" i="29"/>
  <c r="AH26" i="29"/>
  <c r="G33" i="22"/>
  <c r="L62" i="29"/>
  <c r="F46" i="22"/>
  <c r="S16" i="29"/>
  <c r="F54" i="22" l="1"/>
  <c r="G41" i="22"/>
  <c r="F43"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L6" authorId="0" shapeId="0" xr:uid="{00000000-0006-0000-0400-000001000000}">
      <text>
        <r>
          <rPr>
            <b/>
            <sz val="9"/>
            <color indexed="81"/>
            <rFont val="Tahoma"/>
            <family val="2"/>
          </rPr>
          <t>Olexandr Balyk:</t>
        </r>
        <r>
          <rPr>
            <sz val="9"/>
            <color indexed="81"/>
            <rFont val="Tahoma"/>
            <family val="2"/>
          </rPr>
          <t xml:space="preserve">
Inter-/extrapolation rule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Olexandr Balyk</author>
    <author>Iben Moll Rasmussen</author>
  </authors>
  <commentList>
    <comment ref="H6" authorId="0" shapeId="0" xr:uid="{00000000-0006-0000-0500-000001000000}">
      <text>
        <r>
          <rPr>
            <b/>
            <sz val="9"/>
            <color indexed="81"/>
            <rFont val="Tahoma"/>
            <family val="2"/>
          </rPr>
          <t>Olexandr Balyk:</t>
        </r>
        <r>
          <rPr>
            <sz val="9"/>
            <color indexed="81"/>
            <rFont val="Tahoma"/>
            <family val="2"/>
          </rPr>
          <t xml:space="preserve">
Inter-/extrapolation rule</t>
        </r>
      </text>
    </comment>
    <comment ref="M14" authorId="1" shapeId="0" xr:uid="{00000000-0006-0000-0500-000002000000}">
      <text>
        <r>
          <rPr>
            <b/>
            <sz val="9"/>
            <color indexed="81"/>
            <rFont val="Tahoma"/>
            <family val="2"/>
          </rPr>
          <t>Iben Moll Rasmussen:</t>
        </r>
        <r>
          <rPr>
            <sz val="9"/>
            <color indexed="81"/>
            <rFont val="Tahoma"/>
            <family val="2"/>
          </rPr>
          <t xml:space="preserve">
Is not included in the Danish Energy Agency Baseline Scenario 2012 (October 2012).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C12" authorId="0" shapeId="0" xr:uid="{00000000-0006-0000-0600-000001000000}">
      <text>
        <r>
          <rPr>
            <b/>
            <sz val="9"/>
            <color indexed="81"/>
            <rFont val="Tahoma"/>
            <family val="2"/>
          </rPr>
          <t>Rikke Næraa:</t>
        </r>
        <r>
          <rPr>
            <sz val="9"/>
            <color indexed="81"/>
            <rFont val="Tahoma"/>
            <family val="2"/>
          </rPr>
          <t xml:space="preserve">
JVF ENDK blev udvidelsen først taget i brug i 2014
http://www.energinet.dk/DA/ANLAEG-OG-PROJEKTER/Generelt-om-elanlaeg/Sider/Elforbindelser-til-udlandet.aspx her sat til efter 2014  
</t>
        </r>
      </text>
    </comment>
    <comment ref="E14" authorId="0" shapeId="0" xr:uid="{00000000-0006-0000-0600-000002000000}">
      <text>
        <r>
          <rPr>
            <b/>
            <sz val="9"/>
            <color indexed="81"/>
            <rFont val="Tahoma"/>
            <family val="2"/>
          </rPr>
          <t>Rikke Næraa:</t>
        </r>
        <r>
          <rPr>
            <sz val="9"/>
            <color indexed="81"/>
            <rFont val="Tahoma"/>
            <family val="2"/>
          </rPr>
          <t xml:space="preserve">
: jvf http://www.energinet.dk/DA/ANLAEG-OG-PROJEKTER/Generelt-om-elanlaeg/Sider/Elforbindelser-til-udlandet.aspx er det 1.78 GW men her fastholdes fra beregningsforudsætningerne</t>
        </r>
      </text>
    </comment>
  </commentList>
</comments>
</file>

<file path=xl/sharedStrings.xml><?xml version="1.0" encoding="utf-8"?>
<sst xmlns="http://schemas.openxmlformats.org/spreadsheetml/2006/main" count="1160" uniqueCount="280">
  <si>
    <t>DKE</t>
  </si>
  <si>
    <t>DKW</t>
  </si>
  <si>
    <t>AllRegions</t>
  </si>
  <si>
    <t>~TFM_AVA</t>
  </si>
  <si>
    <t>PSET_SET</t>
  </si>
  <si>
    <t>PSET_PN</t>
  </si>
  <si>
    <t>*</t>
  </si>
  <si>
    <t>~TFM_INS</t>
  </si>
  <si>
    <t>TimeSlice</t>
  </si>
  <si>
    <t>LimType</t>
  </si>
  <si>
    <t>Attribute</t>
  </si>
  <si>
    <t>Year</t>
  </si>
  <si>
    <t>Pset_PN</t>
  </si>
  <si>
    <t>Import</t>
  </si>
  <si>
    <t>Export</t>
  </si>
  <si>
    <t>Transmission lines</t>
  </si>
  <si>
    <t>Transmisson lines [GW]</t>
  </si>
  <si>
    <t>Eksport</t>
  </si>
  <si>
    <t>Denmark East - Sweden (Øresund)</t>
  </si>
  <si>
    <t>Denmark East - Germany (Kontek)</t>
  </si>
  <si>
    <t>Denmark East - Germany (Kriegers Flak)</t>
  </si>
  <si>
    <t>Denmark West - Norway (Skagerrak)</t>
  </si>
  <si>
    <t>Denmark West - Sweden (Konti-Skan)</t>
  </si>
  <si>
    <t>Denmark West - Denmark East*</t>
  </si>
  <si>
    <t>* Commissioned medio 2010</t>
  </si>
  <si>
    <t>IMPELC*,EXPELC*</t>
  </si>
  <si>
    <t>UP</t>
  </si>
  <si>
    <t>CAP_BND</t>
  </si>
  <si>
    <t>Første hele driftsår</t>
  </si>
  <si>
    <t>2011-2014</t>
  </si>
  <si>
    <t>2025-2035</t>
  </si>
  <si>
    <t>2015-17</t>
  </si>
  <si>
    <t>Date</t>
  </si>
  <si>
    <t>Name</t>
  </si>
  <si>
    <t>Sheet Name</t>
  </si>
  <si>
    <t>Cells</t>
  </si>
  <si>
    <t>Comments</t>
  </si>
  <si>
    <t>Olexandr Balyk</t>
  </si>
  <si>
    <t>AVA</t>
  </si>
  <si>
    <t>Change from Mauri: availability of all the processes is first set to 0; it is then set to "1" one by one where they are available</t>
  </si>
  <si>
    <t>\I: Unit</t>
  </si>
  <si>
    <t>PJ</t>
  </si>
  <si>
    <t>n/a</t>
  </si>
  <si>
    <t>LineCap</t>
  </si>
  <si>
    <t>Added a column with units</t>
  </si>
  <si>
    <t>Prices_TS</t>
  </si>
  <si>
    <t>Changed NCAP_BND to CAP_BND to maintain a uniform approach</t>
  </si>
  <si>
    <t>Streamlined the table: incl. making sure all the data comes from the linked table</t>
  </si>
  <si>
    <t>Rikke Næraa</t>
  </si>
  <si>
    <t>Data_TS_Price</t>
  </si>
  <si>
    <t>this file should be updated when TS is changed Table (C7:N38) is copied from "2014-02-24 Time slices_ prices 2014-07-11.xlsb" , sheet " 2011 Data &amp; Results (AB11:AC42 and AM11:AV42)</t>
  </si>
  <si>
    <t>Data Column</t>
  </si>
  <si>
    <t>Source Workbook</t>
  </si>
  <si>
    <t>Range</t>
  </si>
  <si>
    <t xml:space="preserve">Green cells are updated to 4 TS nov </t>
  </si>
  <si>
    <t>Østdanmark - Sverige (Øresund)</t>
  </si>
  <si>
    <t>Østdanmark - Tyskland (Kontek)</t>
  </si>
  <si>
    <t>Østdanmark - Tyskland (Kriegers Flak)</t>
  </si>
  <si>
    <t>Vestdanmark - Norge (Skagerrak)</t>
  </si>
  <si>
    <t>Vestdanmark - Sverige (Konti-Skan)</t>
  </si>
  <si>
    <t>Vestdanmark - Tyskland</t>
  </si>
  <si>
    <t>Vestdanmark - Holland (COBRAcable)</t>
  </si>
  <si>
    <t>Vestdanmark - Østdanmark</t>
  </si>
  <si>
    <t>Vestdanmark - England (VikingLink)</t>
  </si>
  <si>
    <t>From the calculation assumption Energi.dk 2015</t>
  </si>
  <si>
    <t>From the calculation assumption Energi.dk 2014</t>
  </si>
  <si>
    <t xml:space="preserve">The values in the table are updated with the 2015 calculation from Energinet.dk </t>
  </si>
  <si>
    <t>2011-2013</t>
  </si>
  <si>
    <t>The capacities for 2011-13 for the connection to Norwey has been set equal to the 2010 value, according to Energy.dk the connection was not extended until 2014 http://www.energinet.dk/DA/ANLAEG-OG-PROJEKTER/Generelt-om-elanlaeg/Sider/Elforbindelser-til-udlandet.aspx</t>
  </si>
  <si>
    <t>MW</t>
  </si>
  <si>
    <t xml:space="preserve">MWh/h </t>
  </si>
  <si>
    <r>
      <t xml:space="preserve">Average actual capacity , MWh/h </t>
    </r>
    <r>
      <rPr>
        <b/>
        <i/>
        <sz val="9"/>
        <rFont val="Verdana"/>
        <family val="2"/>
      </rPr>
      <t>(Kapacitet på overføringsforbindelserne, Markeddata Energinet.dk.)</t>
    </r>
  </si>
  <si>
    <t>AF</t>
  </si>
  <si>
    <r>
      <t xml:space="preserve">Forbindelser markeret med </t>
    </r>
    <r>
      <rPr>
        <sz val="12"/>
        <color rgb="FFFF0000"/>
        <rFont val="Times New Roman"/>
        <family val="1"/>
      </rPr>
      <t>rødt</t>
    </r>
    <r>
      <rPr>
        <sz val="12"/>
        <rFont val="Times New Roman"/>
        <family val="1"/>
      </rPr>
      <t xml:space="preserve"> er nye eller opgraderede forbindelser.</t>
    </r>
  </si>
  <si>
    <t>Forbindelse</t>
  </si>
  <si>
    <t>Fra</t>
  </si>
  <si>
    <t>Til</t>
  </si>
  <si>
    <t>Eksport kap.</t>
  </si>
  <si>
    <t>(MW)</t>
  </si>
  <si>
    <t>Import kap.</t>
  </si>
  <si>
    <t>Udetid</t>
  </si>
  <si>
    <t>Årlig udveksling (TWh)</t>
  </si>
  <si>
    <t>Øresund</t>
  </si>
  <si>
    <t>DK-East</t>
  </si>
  <si>
    <t>Sweden</t>
  </si>
  <si>
    <t>m</t>
  </si>
  <si>
    <t>Hasle-Borrby</t>
  </si>
  <si>
    <t>Storebælt</t>
  </si>
  <si>
    <t>DK-West</t>
  </si>
  <si>
    <t>Skagerrak1-3</t>
  </si>
  <si>
    <t>Norway</t>
  </si>
  <si>
    <t>Skagerrak4 (2015-2019)</t>
  </si>
  <si>
    <t>Skagerrak4 (fra 2020)</t>
  </si>
  <si>
    <t>Kontiskan1-2</t>
  </si>
  <si>
    <t>Norge-Sverige</t>
  </si>
  <si>
    <t>Norge-Finland</t>
  </si>
  <si>
    <t>Finland</t>
  </si>
  <si>
    <t>NordLink (fra 2020)</t>
  </si>
  <si>
    <t>Germany</t>
  </si>
  <si>
    <t>NSN (fra 2021)</t>
  </si>
  <si>
    <t>GB</t>
  </si>
  <si>
    <t>11,0 §</t>
  </si>
  <si>
    <t>Sverige-Finland</t>
  </si>
  <si>
    <t>Kontek</t>
  </si>
  <si>
    <t>Tyskland-KriegersFlak (fra 2019)</t>
  </si>
  <si>
    <t>Tyskland-Vestdanmark (til og med 2018)[1]</t>
  </si>
  <si>
    <t>Tyskland-Vestdanmark (2019-2020)</t>
  </si>
  <si>
    <t>Tyskland-Vestdanmark (fra 2021)</t>
  </si>
  <si>
    <t>Tyskland-Sverige</t>
  </si>
  <si>
    <t>Tyskland-Holland*</t>
  </si>
  <si>
    <t>Holland</t>
  </si>
  <si>
    <t>Tyskland-Polen*</t>
  </si>
  <si>
    <t>Poland</t>
  </si>
  <si>
    <t>6,387 h,#</t>
  </si>
  <si>
    <t>Tyskland-Tjekkiet*</t>
  </si>
  <si>
    <t>CzechRepublic</t>
  </si>
  <si>
    <t>-5,368 h, #</t>
  </si>
  <si>
    <t>Tyskland-Schweiz*</t>
  </si>
  <si>
    <t>Switzerland</t>
  </si>
  <si>
    <t>9,285 h</t>
  </si>
  <si>
    <t>[1] Pga. interne flaskehalse i Tyskland er både eksport- og importkapacitet nedjusteret kraftigt til og med 2018.</t>
  </si>
  <si>
    <t>Bilag 1: Oversigt over transmissionsforbindelser i RAMSES (nov 12 IMR)</t>
  </si>
  <si>
    <t>Tyskland-Belgien (fra 2020)*</t>
  </si>
  <si>
    <t>Belgium</t>
  </si>
  <si>
    <t>1,0 &amp;</t>
  </si>
  <si>
    <t>Tyskland-Østrig*</t>
  </si>
  <si>
    <t>Austria</t>
  </si>
  <si>
    <t>9,094 h</t>
  </si>
  <si>
    <t>Tyskland-Luxemborg*</t>
  </si>
  <si>
    <t>Luxemburg</t>
  </si>
  <si>
    <t>4,576 h</t>
  </si>
  <si>
    <t>Tyskland-Frankrig*</t>
  </si>
  <si>
    <t>France</t>
  </si>
  <si>
    <t>-13,244 h</t>
  </si>
  <si>
    <t>COBRAcable (fra 2020)</t>
  </si>
  <si>
    <t>NorNed</t>
  </si>
  <si>
    <t>Holland-England*</t>
  </si>
  <si>
    <t>5,794 h</t>
  </si>
  <si>
    <t>Holland-Belgium*</t>
  </si>
  <si>
    <t>3,845 h</t>
  </si>
  <si>
    <t>Rusland-Norge</t>
  </si>
  <si>
    <t>Russia</t>
  </si>
  <si>
    <t>0,177 h</t>
  </si>
  <si>
    <t>Rusland-Finland</t>
  </si>
  <si>
    <t>4,000 h,$</t>
  </si>
  <si>
    <t>Estlink1+2</t>
  </si>
  <si>
    <t>Estonia</t>
  </si>
  <si>
    <t>-2,546 h</t>
  </si>
  <si>
    <t>SweLit (fra 2016)</t>
  </si>
  <si>
    <t>Lithuania</t>
  </si>
  <si>
    <t>-0,5 ¤</t>
  </si>
  <si>
    <t>Stärnö-Slupsk</t>
  </si>
  <si>
    <t>-2,239 h</t>
  </si>
  <si>
    <t xml:space="preserve">* Data stammer fra ENTSO-E Transparency Platform og er også anvendt i ”Konsensusanalyse 2015” med deltagelse af blandt andre Energistyrelsen, Energinet.dk og Dansk Energi. </t>
  </si>
  <si>
    <t>m: Modelleres i RAMSES.</t>
  </si>
  <si>
    <t xml:space="preserve">h: Historiske middelværdier 2011-2015. </t>
  </si>
  <si>
    <t xml:space="preserve">§: England er højprisområde, så en stor eksport er antaget fra Norge til England, svarende til en skønnet kapacitetsudnyttelse på ca. 90 %. </t>
  </si>
  <si>
    <t>&amp;: Da elektricitet strømmer fra Holland til Belgien, antages dette også at være tilfældet mellem Tyskland og Belgien.</t>
  </si>
  <si>
    <t>¤: Strømmen antages at gå ud af Norden, da forbindelsen bl.a. bygges for at sikre forsyningssikkerheden i fraværet af Ignalina kernekraftværk.</t>
  </si>
  <si>
    <t xml:space="preserve">#: En del af disse tal skyldes ”loopflows, hvor Tyskland bruger nettene i Polen og Tjekkiet til at sende strøm fra Nordtyskland til Sydtyskland. Disse loopflows ventesd at aftage når det tyske net er forstærket med Südlink omkring 2033. Det antages at eksporten til Polen falder lige så meget som importen fra Tjekkiet. </t>
  </si>
  <si>
    <t>$: Den finske import fra Rusland antages reduceret med 2 TWh, når kernekraftværket Olkiluoto 3 går i drift og yderligere 2 TWh når kernekraftværket Hahnhiviki går i drift. Dette er i overensstemmelse med den finske politik om at gøre landet uafhængigt af russisk elimport.</t>
  </si>
  <si>
    <t xml:space="preserve">The transmission capacity to west germany and to Norway from DKW is adjusted in accordance with data used in the Energy forcast 2015- Copied to sheet LineCap RAMSES 2015 </t>
  </si>
  <si>
    <t>Adjusted RAMSES BF 2015</t>
  </si>
  <si>
    <t>Transmission to DE1 removed(DE! do not exist, same price hole DE), replaced by transmiossion to UK -DKE  (and Krigers Flak was  allready includfed in DE)</t>
  </si>
  <si>
    <t>Udlandsforbindelser [GW]</t>
  </si>
  <si>
    <t>Indholdfortegnelse</t>
  </si>
  <si>
    <t>Udlandsforbindelser</t>
  </si>
  <si>
    <t>Ark i Energinet.dk's analyseforudsætninger 2015-2035, oktober 2015 - ekstern version.xlsm</t>
  </si>
  <si>
    <t>RAMSES ASSUMPTIONS 2015</t>
  </si>
  <si>
    <t>table 3: Installed(physical) capacity</t>
  </si>
  <si>
    <t>table 4: Average compared to the "installed capacity"</t>
  </si>
  <si>
    <t>Table 5: BF / RAMSES accessibility factor</t>
  </si>
  <si>
    <t xml:space="preserve">Table 6: Proposed accessibility factor connections </t>
  </si>
  <si>
    <t>ANNUAL</t>
  </si>
  <si>
    <t>all values for 2025 is changed to 100% as it made no sence that it should be 100 for DKW to DE and not for the rest</t>
  </si>
  <si>
    <t>DE1 Have been changed to UK but the prices have not been changed jet</t>
  </si>
  <si>
    <t>Average actual capacity</t>
  </si>
  <si>
    <t>markeddata 2010 prices and exchangeNY.xlsx</t>
  </si>
  <si>
    <t>Markeddata 2011 prices and exchange_NY.xlsx</t>
  </si>
  <si>
    <t>Markeddata 2012 prices and exchange_NY.xlsx</t>
  </si>
  <si>
    <t>Markeddata 2013 prices and exchange_NY.xlsx</t>
  </si>
  <si>
    <t>Markeddata 2014 prices and exchange_NY.xlsx</t>
  </si>
  <si>
    <t>Markeddata 2015 prices and exchange_NY.xlsx</t>
  </si>
  <si>
    <t>Markedsdata'!M1;R1:U1;X1</t>
  </si>
  <si>
    <t>Markedsdata'!M1;V1</t>
  </si>
  <si>
    <t xml:space="preserve">UK removed from all sheets- </t>
  </si>
  <si>
    <t>Lars B. Termansen</t>
  </si>
  <si>
    <t>row53</t>
  </si>
  <si>
    <t>Remove row as this was zeroes and created import errors</t>
  </si>
  <si>
    <t>*2016 and onward is updaded acorrding to ENDK "analyseforudsætninger  2016"</t>
  </si>
  <si>
    <t>Udlandsforbindelser [MW]</t>
  </si>
  <si>
    <t>Planned "out time "</t>
  </si>
  <si>
    <t xml:space="preserve">DATA Linecap and AF </t>
  </si>
  <si>
    <t xml:space="preserve">All data in the AF and Line cap sheets have been moved to the DATA linecap and Af Sheet </t>
  </si>
  <si>
    <t>Accessibility factor Skagerrak (MW/MW)</t>
  </si>
  <si>
    <t>Accessibility factor Germany  (MW/MW)</t>
  </si>
  <si>
    <t xml:space="preserve">have been updated with BF 2015 data </t>
  </si>
  <si>
    <t>DK-Vest til Norge</t>
  </si>
  <si>
    <t>Norge til DK-Vest</t>
  </si>
  <si>
    <t>DK-Vest til Sverige</t>
  </si>
  <si>
    <t>Sverige til DK-Vest</t>
  </si>
  <si>
    <t>DK-Vest til Tyskland</t>
  </si>
  <si>
    <t>Tyskland til DK-Vest</t>
  </si>
  <si>
    <t>DK-Øst til Sverige</t>
  </si>
  <si>
    <t>Sverige til DK-Øst</t>
  </si>
  <si>
    <t>DK-Øst til Tyskland</t>
  </si>
  <si>
    <t>Tyskland til DK-Øst</t>
  </si>
  <si>
    <t>Data for 2014 have been deleted - as there is no change form 2012 to 2014</t>
  </si>
  <si>
    <t>the year 2011 have been changed to 2012 - for the AF the factor will be calculated as the average from 2011 to 2014</t>
  </si>
  <si>
    <t>2015(weighted average 2014-15)</t>
  </si>
  <si>
    <t>2012(average 2011-2013)</t>
  </si>
  <si>
    <t>Denmark West - Germany(GW)</t>
  </si>
  <si>
    <t xml:space="preserve">Denmark West - Norway (Skagerrak)(GW) </t>
  </si>
  <si>
    <t>2015 (2014,2015,2016,2017)</t>
  </si>
  <si>
    <t>2011(/2012)</t>
  </si>
  <si>
    <t>2012(/2012)</t>
  </si>
  <si>
    <t>2013(/2012)</t>
  </si>
  <si>
    <t>2014(/2015)</t>
  </si>
  <si>
    <t>2015(/201)</t>
  </si>
  <si>
    <t>2020 (2018,2019,2020,2021,2022)</t>
  </si>
  <si>
    <t>2025 (2023,2024,2025)</t>
  </si>
  <si>
    <t>the sheet have been "cleande up" no only containing data for 2010,2012,2015,2020,2025 and 2035</t>
  </si>
  <si>
    <t>Sheet has been cleande up now inly containing data for 2010,2015,2020,2025</t>
  </si>
  <si>
    <t xml:space="preserve">been adjusted to BF2015 and ENDK 2016 and the sheet has been cleande up </t>
  </si>
  <si>
    <t>Description</t>
  </si>
  <si>
    <t>Purpose:</t>
  </si>
  <si>
    <t>Description:</t>
  </si>
  <si>
    <t>Relevant sectors</t>
  </si>
  <si>
    <t>ELC</t>
  </si>
  <si>
    <t>Description of different sheets</t>
  </si>
  <si>
    <t>Defines what regions are connected to which countries</t>
  </si>
  <si>
    <t>LineCAP</t>
  </si>
  <si>
    <t>Availabilty factors on the transmission lines</t>
  </si>
  <si>
    <t>DATA_Linecap_and_AF</t>
  </si>
  <si>
    <t>Line capacities and availability factors on lines</t>
  </si>
  <si>
    <t>EnergiDK's lines data</t>
  </si>
  <si>
    <t>LineCap_RAMSES_2015</t>
  </si>
  <si>
    <t>Energy Outlook 2015 line capacitity data</t>
  </si>
  <si>
    <t>Deact LineCap Incl. UK</t>
  </si>
  <si>
    <t>Deactivated linecapicities - sheet</t>
  </si>
  <si>
    <t>Lars Brømsøe Termansen</t>
  </si>
  <si>
    <t>Intro</t>
  </si>
  <si>
    <t>Inserted intro sheet and update tab colors</t>
  </si>
  <si>
    <t>LineCap more years</t>
  </si>
  <si>
    <t xml:space="preserve">The values for 2017.2018 and 2019 have been deleted and the values for 2015 and 2020 i average over the years </t>
  </si>
  <si>
    <t>Moved all the TS info from this workbook to a dedicated scenario file; updated the Intro sheet accordingly</t>
  </si>
  <si>
    <t>International transmission lines - capacities for exchange of electricity</t>
  </si>
  <si>
    <t>T42:AG47</t>
  </si>
  <si>
    <t>C7</t>
  </si>
  <si>
    <t>BH6,BQ6</t>
  </si>
  <si>
    <t>G6,P6,Y6,AH6,AQ6,AZ6,BI6,BR6,CA6,CJ6</t>
  </si>
  <si>
    <t>~TFM_DINS</t>
  </si>
  <si>
    <t>NCAP_AF</t>
  </si>
  <si>
    <t>Capacity bounds on the transmission lines</t>
  </si>
  <si>
    <t>TFM_INS</t>
  </si>
  <si>
    <t>TFM_DINS</t>
  </si>
  <si>
    <t>%displayname%</t>
  </si>
  <si>
    <t>Corrected capacity to Germany, as energinet.dk only plan on building the western jutland cable if the Viking Link is being established</t>
  </si>
  <si>
    <t>Mikkel Bosack Simonsen</t>
  </si>
  <si>
    <t>Activated UK (also within the Sub_Annual file)</t>
  </si>
  <si>
    <t>DKISLBH</t>
  </si>
  <si>
    <t>DKISL1</t>
  </si>
  <si>
    <t>DKISL2</t>
  </si>
  <si>
    <t>DKISL3</t>
  </si>
  <si>
    <t>IMPH2*,EXPH2*</t>
  </si>
  <si>
    <t>EXPH2-DKISLBHDE</t>
  </si>
  <si>
    <t>EXPH2-DKISLBHSE</t>
  </si>
  <si>
    <t>EXPH2-DKISL1DE</t>
  </si>
  <si>
    <t>EXPH2-DKISL2DE</t>
  </si>
  <si>
    <t>EXPH2-DKISL3DE</t>
  </si>
  <si>
    <t>EXPH2-DKISL1NO</t>
  </si>
  <si>
    <t>EXPH2-DKISL2NO</t>
  </si>
  <si>
    <t>EXPH2-DKISL3NO</t>
  </si>
  <si>
    <t>EXPH2-DKISL1NL</t>
  </si>
  <si>
    <t>EXPH2-DKISL2NL</t>
  </si>
  <si>
    <t>EXPH2-DKISL3NL</t>
  </si>
  <si>
    <t>EXPH2-DKISL1UK</t>
  </si>
  <si>
    <t>EXPH2-DKISL2UK</t>
  </si>
  <si>
    <t>EXPH2-DKISL3UK</t>
  </si>
  <si>
    <t>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</si>
</sst>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 #,##0.00_ ;_ * \-#,##0.00_ ;_ * &quot;-&quot;??_ ;_ @_ "/>
    <numFmt numFmtId="165" formatCode="_(* #,##0_);_(* \(#,##0\);_(* &quot;-&quot;_);_(@_)"/>
    <numFmt numFmtId="166" formatCode="_(* #,##0.00_);_(* \(#,##0.00\);_(* &quot;-&quot;??_);_(@_)"/>
    <numFmt numFmtId="167" formatCode="0.0"/>
    <numFmt numFmtId="168" formatCode="_([$€]* #,##0.00_);_([$€]* \(#,##0.00\);_([$€]* &quot;-&quot;??_);_(@_)"/>
    <numFmt numFmtId="169" formatCode="_-[$€-2]\ * #,##0.00_-;\-[$€-2]\ * #,##0.00_-;_-[$€-2]\ * &quot;-&quot;??_-"/>
    <numFmt numFmtId="170" formatCode="_-&quot;€&quot;\ * #,##0.00_-;\-&quot;€&quot;\ * #,##0.00_-;_-&quot;€&quot;\ * &quot;-&quot;??_-;_-@_-"/>
    <numFmt numFmtId="171" formatCode="#,##0;\-\ #,##0;_-\ &quot;- &quot;"/>
    <numFmt numFmtId="172" formatCode="_ * #,##0_ ;_ * \-#,##0_ ;_ * &quot;-&quot;??_ ;_ @_ "/>
    <numFmt numFmtId="173" formatCode="0.0%"/>
    <numFmt numFmtId="174" formatCode="#,##0;#\ ##0"/>
  </numFmts>
  <fonts count="10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0"/>
      <color indexed="12"/>
      <name val="Arial"/>
      <family val="2"/>
    </font>
    <font>
      <sz val="10"/>
      <name val="Arial"/>
      <family val="2"/>
    </font>
    <font>
      <sz val="10"/>
      <name val="Calibri"/>
      <family val="2"/>
    </font>
    <font>
      <sz val="10"/>
      <name val="Courier"/>
      <family val="3"/>
    </font>
    <font>
      <sz val="9"/>
      <color indexed="8"/>
      <name val="Times New Roman"/>
      <family val="1"/>
    </font>
    <font>
      <sz val="9"/>
      <name val="Times New Roman"/>
      <family val="1"/>
    </font>
    <font>
      <b/>
      <sz val="9"/>
      <name val="Times New Roman"/>
      <family val="1"/>
    </font>
    <font>
      <b/>
      <sz val="9"/>
      <color indexed="81"/>
      <name val="Tahoma"/>
      <family val="2"/>
    </font>
    <font>
      <sz val="9"/>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MS Sans Serif"/>
      <family val="2"/>
    </font>
    <font>
      <b/>
      <sz val="9"/>
      <name val="Verdana"/>
      <family val="2"/>
    </font>
    <font>
      <sz val="8"/>
      <name val="Verdana"/>
      <family val="2"/>
    </font>
    <font>
      <sz val="9"/>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5"/>
      <color theme="1"/>
      <name val="Calibri"/>
      <family val="2"/>
      <scheme val="minor"/>
    </font>
    <font>
      <b/>
      <sz val="11"/>
      <name val="Calibri"/>
      <family val="2"/>
      <scheme val="minor"/>
    </font>
    <font>
      <sz val="11"/>
      <name val="Calibri"/>
      <family val="2"/>
      <scheme val="minor"/>
    </font>
    <font>
      <sz val="11"/>
      <color rgb="FF0070C0"/>
      <name val="Calibri"/>
      <family val="2"/>
      <scheme val="minor"/>
    </font>
    <font>
      <sz val="11"/>
      <color rgb="FF000000"/>
      <name val="Calibri"/>
      <family val="2"/>
    </font>
    <font>
      <sz val="10"/>
      <color rgb="FFFF0000"/>
      <name val="Arial"/>
      <family val="2"/>
    </font>
    <font>
      <sz val="8"/>
      <color rgb="FFFF0000"/>
      <name val="Verdana"/>
      <family val="2"/>
    </font>
    <font>
      <sz val="10"/>
      <name val="Times New Roman"/>
      <family val="1"/>
    </font>
    <font>
      <sz val="11"/>
      <color rgb="FFFF0000"/>
      <name val="Calibri"/>
      <family val="2"/>
    </font>
    <font>
      <b/>
      <sz val="8"/>
      <name val="Verdana"/>
      <family val="2"/>
    </font>
    <font>
      <sz val="10"/>
      <name val="Arial"/>
      <family val="2"/>
    </font>
    <font>
      <sz val="9"/>
      <name val="Verdana"/>
      <family val="2"/>
    </font>
    <font>
      <sz val="9"/>
      <color rgb="FFFF0000"/>
      <name val="Verdana"/>
      <family val="2"/>
    </font>
    <font>
      <b/>
      <i/>
      <sz val="9"/>
      <name val="Verdana"/>
      <family val="2"/>
    </font>
    <font>
      <sz val="12"/>
      <name val="Times New Roman"/>
      <family val="1"/>
    </font>
    <font>
      <b/>
      <sz val="12"/>
      <name val="Times New Roman"/>
      <family val="1"/>
    </font>
    <font>
      <sz val="12"/>
      <color rgb="FFFF0000"/>
      <name val="Times New Roman"/>
      <family val="1"/>
    </font>
    <font>
      <b/>
      <sz val="10"/>
      <name val="Times New Roman"/>
      <family val="1"/>
    </font>
    <font>
      <sz val="10"/>
      <color rgb="FFFF0000"/>
      <name val="Times New Roman"/>
      <family val="1"/>
    </font>
    <font>
      <u/>
      <sz val="10"/>
      <color theme="10"/>
      <name val="Arial"/>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sz val="18"/>
      <color theme="3"/>
      <name val="Cambria"/>
      <family val="2"/>
      <scheme val="major"/>
    </font>
    <font>
      <b/>
      <sz val="7"/>
      <color indexed="45"/>
      <name val="Arial"/>
      <family val="2"/>
    </font>
    <font>
      <sz val="7"/>
      <color indexed="45"/>
      <name val="Arial"/>
      <family val="2"/>
    </font>
    <font>
      <sz val="10"/>
      <color theme="7" tint="-0.499984740745262"/>
      <name val="Arial"/>
      <family val="2"/>
    </font>
    <font>
      <sz val="9"/>
      <color theme="7" tint="-0.499984740745262"/>
      <name val="Verdana"/>
      <family val="2"/>
    </font>
    <font>
      <b/>
      <i/>
      <sz val="10"/>
      <name val="Arial"/>
      <family val="2"/>
    </font>
    <font>
      <i/>
      <sz val="10"/>
      <name val="Arial"/>
      <family val="2"/>
    </font>
    <font>
      <sz val="10"/>
      <color theme="1"/>
      <name val="Calibri"/>
      <family val="2"/>
    </font>
    <font>
      <b/>
      <sz val="14"/>
      <color rgb="FFFF0000"/>
      <name val="Calibri"/>
      <family val="2"/>
      <scheme val="minor"/>
    </font>
    <font>
      <sz val="10"/>
      <color rgb="FF9C0006"/>
      <name val="Calibri"/>
      <family val="2"/>
    </font>
    <font>
      <sz val="10"/>
      <name val="Arial"/>
      <family val="2"/>
      <charset val="204"/>
    </font>
    <font>
      <sz val="10"/>
      <name val="Helv"/>
    </font>
    <font>
      <b/>
      <sz val="12"/>
      <name val="Arial"/>
      <family val="2"/>
    </font>
    <font>
      <sz val="8"/>
      <color indexed="9"/>
      <name val="Arial"/>
      <family val="2"/>
    </font>
    <font>
      <sz val="11"/>
      <color theme="1"/>
      <name val="Calibri"/>
      <family val="2"/>
    </font>
    <font>
      <b/>
      <sz val="11"/>
      <color theme="0"/>
      <name val="Calibri"/>
      <family val="2"/>
    </font>
  </fonts>
  <fills count="7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9" tint="0.39997558519241921"/>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3" tint="0.59999389629810485"/>
        <bgColor indexed="64"/>
      </patternFill>
    </fill>
    <fill>
      <patternFill patternType="solid">
        <fgColor theme="6"/>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indexed="63"/>
        <bgColor indexed="64"/>
      </patternFill>
    </fill>
    <fill>
      <patternFill patternType="solid">
        <fgColor rgb="FF92D050"/>
        <bgColor indexed="64"/>
      </patternFill>
    </fill>
    <fill>
      <patternFill patternType="solid">
        <fgColor rgb="FFC6EFCE"/>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rgb="FF00B0F0"/>
        <bgColor indexed="64"/>
      </patternFill>
    </fill>
    <fill>
      <patternFill patternType="solid">
        <fgColor indexed="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right/>
      <top style="medium">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n">
        <color indexed="50"/>
      </bottom>
      <diagonal/>
    </border>
    <border>
      <left/>
      <right/>
      <top style="thin">
        <color indexed="45"/>
      </top>
      <bottom style="thin">
        <color indexed="45"/>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dotted">
        <color indexed="64"/>
      </right>
      <top style="thin">
        <color indexed="64"/>
      </top>
      <bottom/>
      <diagonal/>
    </border>
    <border>
      <left/>
      <right style="dotted">
        <color indexed="64"/>
      </right>
      <top/>
      <bottom/>
      <diagonal/>
    </border>
    <border>
      <left/>
      <right style="dotted">
        <color indexed="64"/>
      </right>
      <top/>
      <bottom style="thin">
        <color indexed="64"/>
      </bottom>
      <diagonal/>
    </border>
    <border>
      <left style="thin">
        <color indexed="64"/>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s>
  <cellStyleXfs count="2786">
    <xf numFmtId="0" fontId="0" fillId="0" borderId="0"/>
    <xf numFmtId="0" fontId="41" fillId="28" borderId="0" applyNumberFormat="0" applyBorder="0" applyAlignment="0" applyProtection="0"/>
    <xf numFmtId="0" fontId="41" fillId="29" borderId="0" applyNumberFormat="0" applyBorder="0" applyAlignment="0" applyProtection="0"/>
    <xf numFmtId="0" fontId="41" fillId="30" borderId="0" applyNumberFormat="0" applyBorder="0" applyAlignment="0" applyProtection="0"/>
    <xf numFmtId="0" fontId="41" fillId="31" borderId="0" applyNumberFormat="0" applyBorder="0" applyAlignment="0" applyProtection="0"/>
    <xf numFmtId="0" fontId="41" fillId="32" borderId="0" applyNumberFormat="0" applyBorder="0" applyAlignment="0" applyProtection="0"/>
    <xf numFmtId="0" fontId="41" fillId="33" borderId="0" applyNumberFormat="0" applyBorder="0" applyAlignment="0" applyProtection="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41" fillId="34" borderId="0" applyNumberFormat="0" applyBorder="0" applyAlignment="0" applyProtection="0"/>
    <xf numFmtId="0" fontId="41" fillId="35" borderId="0" applyNumberFormat="0" applyBorder="0" applyAlignment="0" applyProtection="0"/>
    <xf numFmtId="0" fontId="41" fillId="36" borderId="0" applyNumberFormat="0" applyBorder="0" applyAlignment="0" applyProtection="0"/>
    <xf numFmtId="0" fontId="41" fillId="37" borderId="0" applyNumberFormat="0" applyBorder="0" applyAlignment="0" applyProtection="0"/>
    <xf numFmtId="0" fontId="41" fillId="38" borderId="0" applyNumberFormat="0" applyBorder="0" applyAlignment="0" applyProtection="0"/>
    <xf numFmtId="0" fontId="41" fillId="39"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10" fillId="0" borderId="0" applyNumberFormat="0" applyFont="0" applyFill="0" applyBorder="0" applyProtection="0">
      <alignment horizontal="left" vertical="center" indent="5"/>
    </xf>
    <xf numFmtId="0" fontId="42" fillId="40" borderId="0" applyNumberFormat="0" applyBorder="0" applyAlignment="0" applyProtection="0"/>
    <xf numFmtId="0" fontId="42" fillId="41" borderId="0" applyNumberFormat="0" applyBorder="0" applyAlignment="0" applyProtection="0"/>
    <xf numFmtId="0" fontId="42" fillId="42" borderId="0" applyNumberFormat="0" applyBorder="0" applyAlignment="0" applyProtection="0"/>
    <xf numFmtId="0" fontId="42" fillId="43" borderId="0" applyNumberFormat="0" applyBorder="0" applyAlignment="0" applyProtection="0"/>
    <xf numFmtId="0" fontId="42" fillId="44" borderId="0" applyNumberFormat="0" applyBorder="0" applyAlignment="0" applyProtection="0"/>
    <xf numFmtId="0" fontId="42" fillId="45" borderId="0" applyNumberFormat="0" applyBorder="0" applyAlignment="0" applyProtection="0"/>
    <xf numFmtId="0" fontId="21" fillId="12"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42" fillId="46" borderId="0" applyNumberFormat="0" applyBorder="0" applyAlignment="0" applyProtection="0"/>
    <xf numFmtId="0" fontId="42" fillId="47" borderId="0" applyNumberFormat="0" applyBorder="0" applyAlignment="0" applyProtection="0"/>
    <xf numFmtId="0" fontId="42" fillId="48" borderId="0" applyNumberFormat="0" applyBorder="0" applyAlignment="0" applyProtection="0"/>
    <xf numFmtId="0" fontId="42" fillId="49" borderId="0" applyNumberFormat="0" applyBorder="0" applyAlignment="0" applyProtection="0"/>
    <xf numFmtId="0" fontId="42" fillId="50" borderId="0" applyNumberFormat="0" applyBorder="0" applyAlignment="0" applyProtection="0"/>
    <xf numFmtId="0" fontId="42" fillId="51" borderId="0" applyNumberFormat="0" applyBorder="0" applyAlignment="0" applyProtection="0"/>
    <xf numFmtId="4" fontId="15" fillId="20" borderId="1">
      <alignment horizontal="right" vertical="center"/>
    </xf>
    <xf numFmtId="4" fontId="15" fillId="20" borderId="1">
      <alignment horizontal="right" vertical="center"/>
    </xf>
    <xf numFmtId="0" fontId="43" fillId="52" borderId="0" applyNumberFormat="0" applyBorder="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44" fillId="53" borderId="27" applyNumberFormat="0" applyAlignment="0" applyProtection="0"/>
    <xf numFmtId="0" fontId="31" fillId="0" borderId="3" applyNumberFormat="0" applyFill="0" applyAlignment="0" applyProtection="0"/>
    <xf numFmtId="0" fontId="24" fillId="22" borderId="4" applyNumberFormat="0" applyAlignment="0" applyProtection="0"/>
    <xf numFmtId="0" fontId="45" fillId="54" borderId="28" applyNumberFormat="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9"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0" fontId="16" fillId="0" borderId="5">
      <alignment horizontal="left" vertical="center" wrapText="1" indent="2"/>
    </xf>
    <xf numFmtId="168"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69" fontId="10" fillId="0" borderId="0" applyFont="0" applyFill="0" applyBorder="0" applyAlignment="0" applyProtection="0"/>
    <xf numFmtId="169"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0" fontId="46" fillId="0" borderId="0" applyNumberFormat="0" applyFill="0" applyBorder="0" applyAlignment="0" applyProtection="0"/>
    <xf numFmtId="0" fontId="47" fillId="55" borderId="0" applyNumberFormat="0" applyBorder="0" applyAlignment="0" applyProtection="0"/>
    <xf numFmtId="0" fontId="48" fillId="0" borderId="29" applyNumberFormat="0" applyFill="0" applyAlignment="0" applyProtection="0"/>
    <xf numFmtId="0" fontId="49" fillId="0" borderId="30" applyNumberFormat="0" applyFill="0" applyAlignment="0" applyProtection="0"/>
    <xf numFmtId="0" fontId="50" fillId="0" borderId="31" applyNumberFormat="0" applyFill="0" applyAlignment="0" applyProtection="0"/>
    <xf numFmtId="0" fontId="50" fillId="0" borderId="0" applyNumberFormat="0" applyFill="0" applyBorder="0" applyAlignment="0" applyProtection="0"/>
    <xf numFmtId="0" fontId="51" fillId="56" borderId="27"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4" fontId="16" fillId="0" borderId="0" applyBorder="0">
      <alignment horizontal="right" vertical="center"/>
    </xf>
    <xf numFmtId="0" fontId="52" fillId="0" borderId="32" applyNumberFormat="0" applyFill="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0" fontId="53" fillId="57" borderId="0" applyNumberFormat="0" applyBorder="0" applyAlignment="0" applyProtection="0"/>
    <xf numFmtId="0" fontId="32" fillId="23" borderId="0" applyNumberFormat="0" applyBorder="0" applyAlignment="0" applyProtection="0"/>
    <xf numFmtId="0" fontId="10" fillId="0" borderId="0"/>
    <xf numFmtId="0" fontId="10" fillId="0" borderId="0"/>
    <xf numFmtId="0" fontId="10" fillId="0" borderId="0"/>
    <xf numFmtId="0" fontId="12" fillId="0" borderId="0"/>
    <xf numFmtId="0" fontId="10" fillId="0" borderId="0"/>
    <xf numFmtId="0" fontId="41" fillId="0" borderId="0"/>
    <xf numFmtId="0" fontId="12" fillId="0" borderId="0"/>
    <xf numFmtId="0" fontId="41" fillId="0" borderId="0"/>
    <xf numFmtId="4" fontId="16" fillId="0" borderId="1" applyFill="0" applyBorder="0" applyProtection="0">
      <alignment horizontal="right" vertical="center"/>
    </xf>
    <xf numFmtId="0" fontId="17" fillId="0" borderId="0" applyNumberFormat="0" applyFill="0" applyBorder="0" applyProtection="0">
      <alignment horizontal="left" vertical="center"/>
    </xf>
    <xf numFmtId="0" fontId="10" fillId="24" borderId="0" applyNumberFormat="0" applyFont="0" applyBorder="0" applyAlignment="0" applyProtection="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37" fillId="0" borderId="0"/>
    <xf numFmtId="0" fontId="10" fillId="0" borderId="0"/>
    <xf numFmtId="0" fontId="10" fillId="0" borderId="0"/>
    <xf numFmtId="0" fontId="20" fillId="0" borderId="0"/>
    <xf numFmtId="0" fontId="20" fillId="0" borderId="0"/>
    <xf numFmtId="0" fontId="10" fillId="0" borderId="0"/>
    <xf numFmtId="0" fontId="10"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37" fillId="0" borderId="0"/>
    <xf numFmtId="0" fontId="14" fillId="0" borderId="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2" fillId="25" borderId="9" applyNumberFormat="0" applyFont="0" applyAlignment="0" applyProtection="0"/>
    <xf numFmtId="0" fontId="41" fillId="58" borderId="33" applyNumberFormat="0" applyFont="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0" fontId="54" fillId="53" borderId="34"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9" fontId="4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0" fontId="36" fillId="0" borderId="0" applyNumberFormat="0" applyFill="0" applyBorder="0" applyAlignment="0" applyProtection="0"/>
    <xf numFmtId="0" fontId="25" fillId="0" borderId="0" applyNumberFormat="0" applyFill="0" applyBorder="0" applyAlignment="0" applyProtection="0"/>
    <xf numFmtId="0" fontId="55" fillId="0" borderId="0" applyNumberFormat="0" applyFill="0" applyBorder="0" applyAlignment="0" applyProtection="0"/>
    <xf numFmtId="0" fontId="34" fillId="0" borderId="0" applyNumberFormat="0" applyFill="0" applyBorder="0" applyAlignment="0" applyProtection="0"/>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56" fillId="0" borderId="35"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22" fillId="3" borderId="0" applyNumberFormat="0" applyBorder="0" applyAlignment="0" applyProtection="0"/>
    <xf numFmtId="0" fontId="26" fillId="4" borderId="0" applyNumberFormat="0" applyBorder="0" applyAlignment="0" applyProtection="0"/>
    <xf numFmtId="0" fontId="57" fillId="0" borderId="0" applyNumberFormat="0" applyFill="0" applyBorder="0" applyAlignment="0" applyProtection="0"/>
    <xf numFmtId="4" fontId="16" fillId="0" borderId="0"/>
    <xf numFmtId="164" fontId="68" fillId="0" borderId="0" applyFont="0" applyFill="0" applyBorder="0" applyAlignment="0" applyProtection="0"/>
    <xf numFmtId="0" fontId="77" fillId="0" borderId="0" applyNumberFormat="0" applyFill="0" applyBorder="0" applyAlignment="0" applyProtection="0"/>
    <xf numFmtId="0" fontId="8" fillId="0" borderId="0"/>
    <xf numFmtId="0" fontId="78" fillId="0" borderId="0" applyNumberFormat="0" applyFill="0" applyBorder="0" applyAlignment="0" applyProtection="0">
      <alignment vertical="top"/>
      <protection locked="0"/>
    </xf>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21" fillId="12"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9" borderId="0" applyNumberFormat="0" applyBorder="0" applyAlignment="0" applyProtection="0"/>
    <xf numFmtId="0" fontId="22" fillId="3" borderId="0" applyNumberFormat="0" applyBorder="0" applyAlignment="0" applyProtection="0"/>
    <xf numFmtId="0" fontId="5" fillId="58" borderId="33" applyNumberFormat="0" applyFont="0" applyAlignment="0" applyProtection="0"/>
    <xf numFmtId="0" fontId="5" fillId="58" borderId="33" applyNumberFormat="0" applyFont="0" applyAlignment="0" applyProtection="0"/>
    <xf numFmtId="0" fontId="5" fillId="58" borderId="33" applyNumberFormat="0" applyFont="0" applyAlignment="0" applyProtection="0"/>
    <xf numFmtId="0" fontId="5" fillId="58" borderId="33" applyNumberFormat="0" applyFont="0" applyAlignment="0" applyProtection="0"/>
    <xf numFmtId="0" fontId="5" fillId="58" borderId="33" applyNumberFormat="0" applyFont="0" applyAlignment="0" applyProtection="0"/>
    <xf numFmtId="0" fontId="5" fillId="58" borderId="33" applyNumberFormat="0" applyFont="0" applyAlignment="0" applyProtection="0"/>
    <xf numFmtId="0" fontId="79" fillId="0" borderId="0"/>
    <xf numFmtId="0" fontId="80" fillId="0" borderId="0">
      <alignment horizontal="right"/>
    </xf>
    <xf numFmtId="0" fontId="81" fillId="0" borderId="0"/>
    <xf numFmtId="0" fontId="82" fillId="0" borderId="0"/>
    <xf numFmtId="0" fontId="83" fillId="0" borderId="0"/>
    <xf numFmtId="0" fontId="84" fillId="0" borderId="48" applyNumberFormat="0" applyAlignment="0"/>
    <xf numFmtId="0" fontId="85" fillId="0" borderId="0" applyAlignment="0">
      <alignment horizontal="left"/>
    </xf>
    <xf numFmtId="0" fontId="85" fillId="0" borderId="0">
      <alignment horizontal="right"/>
    </xf>
    <xf numFmtId="173" fontId="85" fillId="0" borderId="0">
      <alignment horizontal="right"/>
    </xf>
    <xf numFmtId="167" fontId="86" fillId="0" borderId="0">
      <alignment horizontal="right"/>
    </xf>
    <xf numFmtId="0" fontId="87" fillId="0" borderId="0"/>
    <xf numFmtId="0" fontId="23" fillId="21" borderId="2" applyNumberFormat="0" applyAlignment="0" applyProtection="0"/>
    <xf numFmtId="0" fontId="24" fillId="22" borderId="4" applyNumberFormat="0" applyAlignment="0" applyProtection="0"/>
    <xf numFmtId="164" fontId="8" fillId="0" borderId="0" applyFont="0" applyFill="0" applyBorder="0" applyAlignment="0" applyProtection="0"/>
    <xf numFmtId="164" fontId="8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8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8" fillId="0" borderId="0" applyFont="0" applyFill="0" applyBorder="0" applyAlignment="0" applyProtection="0"/>
    <xf numFmtId="43" fontId="20" fillId="0" borderId="0" applyFont="0" applyFill="0" applyBorder="0" applyAlignment="0" applyProtection="0"/>
    <xf numFmtId="164" fontId="88" fillId="0" borderId="0" applyFont="0" applyFill="0" applyBorder="0" applyAlignment="0" applyProtection="0"/>
    <xf numFmtId="164" fontId="88" fillId="0" borderId="0" applyFont="0" applyFill="0" applyBorder="0" applyAlignment="0" applyProtection="0"/>
    <xf numFmtId="164" fontId="8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25" fillId="0" borderId="0" applyNumberFormat="0" applyFill="0" applyBorder="0" applyAlignment="0" applyProtection="0"/>
    <xf numFmtId="0" fontId="26" fillId="4" borderId="0" applyNumberFormat="0" applyBorder="0" applyAlignment="0" applyProtection="0"/>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78" fillId="0" borderId="0" applyNumberFormat="0" applyFill="0" applyBorder="0" applyAlignment="0" applyProtection="0">
      <alignment vertical="top"/>
      <protection locked="0"/>
    </xf>
    <xf numFmtId="166" fontId="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6" fontId="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89" fillId="0" borderId="0" applyNumberFormat="0" applyFill="0" applyBorder="0" applyAlignment="0" applyProtection="0"/>
    <xf numFmtId="0" fontId="31" fillId="0" borderId="3" applyNumberFormat="0" applyFill="0" applyAlignment="0" applyProtection="0"/>
    <xf numFmtId="0" fontId="32" fillId="23"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90" fillId="0" borderId="0" applyFill="0" applyBorder="0"/>
    <xf numFmtId="0" fontId="62" fillId="0" borderId="0"/>
    <xf numFmtId="0" fontId="5" fillId="0" borderId="0"/>
    <xf numFmtId="0" fontId="90" fillId="0" borderId="0" applyFill="0" applyBorder="0"/>
    <xf numFmtId="0" fontId="5" fillId="0" borderId="0"/>
    <xf numFmtId="0" fontId="8" fillId="0" borderId="0"/>
    <xf numFmtId="0" fontId="5" fillId="0" borderId="0"/>
    <xf numFmtId="0" fontId="5" fillId="0" borderId="0"/>
    <xf numFmtId="0" fontId="91" fillId="0" borderId="0" applyBorder="0">
      <protection locked="0"/>
    </xf>
    <xf numFmtId="0" fontId="5" fillId="0" borderId="0"/>
    <xf numFmtId="0" fontId="5" fillId="0" borderId="0"/>
    <xf numFmtId="0" fontId="5" fillId="0" borderId="0"/>
    <xf numFmtId="0" fontId="8" fillId="0" borderId="0"/>
    <xf numFmtId="0" fontId="5" fillId="0" borderId="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9" fillId="68" borderId="1" applyNumberFormat="0" applyProtection="0">
      <alignment horizontal="right"/>
    </xf>
    <xf numFmtId="1" fontId="8" fillId="0" borderId="1" applyFill="0" applyProtection="0">
      <alignment horizontal="right" vertical="top" wrapText="1"/>
    </xf>
    <xf numFmtId="0" fontId="8" fillId="0" borderId="1" applyFill="0" applyProtection="0">
      <alignment horizontal="right" vertical="top" wrapText="1"/>
    </xf>
    <xf numFmtId="0" fontId="92" fillId="0" borderId="0" applyNumberFormat="0" applyFill="0" applyBorder="0" applyAlignment="0" applyProtection="0"/>
    <xf numFmtId="0" fontId="34" fillId="0" borderId="0" applyNumberFormat="0" applyFill="0" applyBorder="0" applyAlignment="0" applyProtection="0"/>
    <xf numFmtId="0" fontId="35" fillId="0" borderId="11" applyNumberFormat="0" applyFill="0" applyAlignment="0" applyProtection="0"/>
    <xf numFmtId="0" fontId="36" fillId="0" borderId="0" applyNumberFormat="0" applyFill="0" applyBorder="0" applyAlignment="0" applyProtection="0"/>
    <xf numFmtId="0" fontId="93" fillId="0" borderId="49" applyNumberFormat="0">
      <alignment vertical="center"/>
    </xf>
    <xf numFmtId="174" fontId="94" fillId="0" borderId="49">
      <alignment horizontal="right" vertical="center"/>
    </xf>
    <xf numFmtId="0" fontId="99" fillId="0" borderId="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42" fillId="40" borderId="0" applyNumberFormat="0" applyBorder="0" applyAlignment="0" applyProtection="0"/>
    <xf numFmtId="0" fontId="42" fillId="41" borderId="0" applyNumberFormat="0" applyBorder="0" applyAlignment="0" applyProtection="0"/>
    <xf numFmtId="0" fontId="42" fillId="42" borderId="0" applyNumberFormat="0" applyBorder="0" applyAlignment="0" applyProtection="0"/>
    <xf numFmtId="0" fontId="42" fillId="43" borderId="0" applyNumberFormat="0" applyBorder="0" applyAlignment="0" applyProtection="0"/>
    <xf numFmtId="0" fontId="42" fillId="44" borderId="0" applyNumberFormat="0" applyBorder="0" applyAlignment="0" applyProtection="0"/>
    <xf numFmtId="0" fontId="42" fillId="45" borderId="0" applyNumberFormat="0" applyBorder="0" applyAlignment="0" applyProtection="0"/>
    <xf numFmtId="0" fontId="101" fillId="52" borderId="0" applyNumberFormat="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0" fontId="103" fillId="0" borderId="0"/>
    <xf numFmtId="0" fontId="16" fillId="0" borderId="5">
      <alignment horizontal="left" vertical="center" wrapText="1" indent="2"/>
    </xf>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68"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102" fillId="0" borderId="0" applyFont="0" applyFill="0" applyBorder="0" applyAlignment="0" applyProtection="0"/>
    <xf numFmtId="0"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69"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0" fontId="103" fillId="0" borderId="0"/>
    <xf numFmtId="0" fontId="30" fillId="7" borderId="2" applyNumberFormat="0" applyAlignment="0" applyProtection="0"/>
    <xf numFmtId="0" fontId="30" fillId="7" borderId="2" applyNumberFormat="0" applyAlignment="0" applyProtection="0"/>
    <xf numFmtId="0" fontId="45" fillId="54" borderId="28" applyNumberFormat="0" applyAlignment="0" applyProtection="0"/>
    <xf numFmtId="0" fontId="42" fillId="46" borderId="0" applyNumberFormat="0" applyBorder="0" applyAlignment="0" applyProtection="0"/>
    <xf numFmtId="0" fontId="42" fillId="47" borderId="0" applyNumberFormat="0" applyBorder="0" applyAlignment="0" applyProtection="0"/>
    <xf numFmtId="0" fontId="42" fillId="48" borderId="0" applyNumberFormat="0" applyBorder="0" applyAlignment="0" applyProtection="0"/>
    <xf numFmtId="0" fontId="42" fillId="49" borderId="0" applyNumberFormat="0" applyBorder="0" applyAlignment="0" applyProtection="0"/>
    <xf numFmtId="0" fontId="42" fillId="50" borderId="0" applyNumberFormat="0" applyBorder="0" applyAlignment="0" applyProtection="0"/>
    <xf numFmtId="0" fontId="42" fillId="51" borderId="0" applyNumberFormat="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0" fontId="8" fillId="0" borderId="0"/>
    <xf numFmtId="0" fontId="3" fillId="0" borderId="0"/>
    <xf numFmtId="0" fontId="8" fillId="0" borderId="0"/>
    <xf numFmtId="0" fontId="8" fillId="0" borderId="0"/>
    <xf numFmtId="0" fontId="3" fillId="0" borderId="0"/>
    <xf numFmtId="0" fontId="8" fillId="0" borderId="0"/>
    <xf numFmtId="0" fontId="3" fillId="0" borderId="0"/>
    <xf numFmtId="0" fontId="8" fillId="0" borderId="0"/>
    <xf numFmtId="0" fontId="8" fillId="0" borderId="0"/>
    <xf numFmtId="0" fontId="8" fillId="0" borderId="0"/>
    <xf numFmtId="0" fontId="8" fillId="0" borderId="0"/>
    <xf numFmtId="0" fontId="3"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3"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0" borderId="0"/>
    <xf numFmtId="0" fontId="8" fillId="0" borderId="0"/>
    <xf numFmtId="0" fontId="99" fillId="0" borderId="0"/>
    <xf numFmtId="0" fontId="3" fillId="0" borderId="0"/>
    <xf numFmtId="0" fontId="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9" fillId="0" borderId="0"/>
    <xf numFmtId="0" fontId="99" fillId="0" borderId="0"/>
    <xf numFmtId="0" fontId="99" fillId="0" borderId="0"/>
    <xf numFmtId="0" fontId="99" fillId="0" borderId="0"/>
    <xf numFmtId="0" fontId="99"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2" fillId="0" borderId="0"/>
    <xf numFmtId="0" fontId="3" fillId="0" borderId="0"/>
    <xf numFmtId="0" fontId="3" fillId="0" borderId="0"/>
    <xf numFmtId="4" fontId="16" fillId="0" borderId="1" applyFill="0" applyBorder="0" applyProtection="0">
      <alignment horizontal="right" vertical="center"/>
    </xf>
    <xf numFmtId="4" fontId="16" fillId="0" borderId="1" applyFill="0" applyBorder="0" applyProtection="0">
      <alignment horizontal="righ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0" fillId="0" borderId="0"/>
    <xf numFmtId="0" fontId="2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2" fillId="25" borderId="9" applyNumberFormat="0" applyFont="0" applyAlignment="0" applyProtection="0"/>
    <xf numFmtId="0" fontId="102"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102" fillId="25" borderId="9" applyNumberFormat="0" applyFont="0" applyAlignment="0" applyProtection="0"/>
    <xf numFmtId="0" fontId="102" fillId="25" borderId="9" applyNumberFormat="0" applyFont="0" applyAlignment="0" applyProtection="0"/>
    <xf numFmtId="0" fontId="8" fillId="25" borderId="9" applyNumberFormat="0" applyFont="0" applyAlignment="0" applyProtection="0"/>
    <xf numFmtId="0" fontId="3" fillId="58" borderId="33" applyNumberFormat="0" applyFont="0" applyAlignment="0" applyProtection="0"/>
    <xf numFmtId="0" fontId="3" fillId="58" borderId="33" applyNumberFormat="0" applyFont="0" applyAlignment="0" applyProtection="0"/>
    <xf numFmtId="0" fontId="3" fillId="58" borderId="33" applyNumberFormat="0" applyFont="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0" fontId="33" fillId="21" borderId="10" applyNumberFormat="0" applyAlignment="0" applyProtection="0"/>
    <xf numFmtId="0" fontId="33" fillId="21" borderId="10" applyNumberFormat="0" applyAlignment="0" applyProtection="0"/>
    <xf numFmtId="0" fontId="103" fillId="0" borderId="0"/>
    <xf numFmtId="9" fontId="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3" fillId="0" borderId="0" applyFont="0" applyFill="0" applyBorder="0" applyAlignment="0" applyProtection="0"/>
    <xf numFmtId="0" fontId="9" fillId="68" borderId="1" applyNumberFormat="0" applyProtection="0">
      <alignment horizontal="right"/>
    </xf>
    <xf numFmtId="0" fontId="104" fillId="68" borderId="0" applyNumberFormat="0" applyBorder="0" applyProtection="0">
      <alignment horizontal="left"/>
    </xf>
    <xf numFmtId="0" fontId="9" fillId="68" borderId="1" applyNumberFormat="0" applyProtection="0">
      <alignment horizontal="left"/>
    </xf>
    <xf numFmtId="49" fontId="8" fillId="0" borderId="1" applyFill="0" applyProtection="0">
      <alignment horizontal="right"/>
    </xf>
    <xf numFmtId="0" fontId="105" fillId="77"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9" fillId="68" borderId="1" applyNumberFormat="0" applyProtection="0">
      <alignment horizontal="right"/>
    </xf>
    <xf numFmtId="0" fontId="104" fillId="68" borderId="0" applyNumberFormat="0" applyBorder="0" applyProtection="0">
      <alignment horizontal="left"/>
    </xf>
    <xf numFmtId="0" fontId="9" fillId="68" borderId="1" applyNumberFormat="0" applyProtection="0">
      <alignment horizontal="left"/>
    </xf>
    <xf numFmtId="49" fontId="8" fillId="0" borderId="1" applyFill="0" applyProtection="0">
      <alignment horizontal="right"/>
    </xf>
    <xf numFmtId="0" fontId="105" fillId="77"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9" fillId="68" borderId="1" applyNumberFormat="0" applyProtection="0">
      <alignment horizontal="right"/>
    </xf>
    <xf numFmtId="0" fontId="104" fillId="68" borderId="0" applyNumberFormat="0" applyBorder="0" applyProtection="0">
      <alignment horizontal="left"/>
    </xf>
    <xf numFmtId="0" fontId="9" fillId="68" borderId="1" applyNumberFormat="0" applyProtection="0">
      <alignment horizontal="left"/>
    </xf>
    <xf numFmtId="49" fontId="8" fillId="0" borderId="1" applyFill="0" applyProtection="0">
      <alignment horizontal="right"/>
    </xf>
    <xf numFmtId="0" fontId="105" fillId="77"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9" fillId="68" borderId="1" applyNumberFormat="0" applyProtection="0">
      <alignment horizontal="righ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9" fillId="68" borderId="1" applyNumberFormat="0" applyProtection="0">
      <alignment horizontal="right"/>
    </xf>
    <xf numFmtId="0" fontId="104" fillId="68" borderId="0" applyNumberFormat="0" applyBorder="0" applyProtection="0">
      <alignment horizontal="left"/>
    </xf>
    <xf numFmtId="0" fontId="9" fillId="68" borderId="1" applyNumberFormat="0" applyProtection="0">
      <alignment horizontal="left"/>
    </xf>
    <xf numFmtId="49" fontId="8" fillId="0" borderId="1" applyFill="0" applyProtection="0">
      <alignment horizontal="right"/>
    </xf>
    <xf numFmtId="0" fontId="105" fillId="77"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9" fillId="68" borderId="1" applyNumberFormat="0" applyProtection="0">
      <alignment horizontal="right"/>
    </xf>
    <xf numFmtId="0" fontId="104" fillId="68" borderId="0" applyNumberFormat="0" applyBorder="0" applyProtection="0">
      <alignment horizontal="left"/>
    </xf>
    <xf numFmtId="0" fontId="9" fillId="68" borderId="1" applyNumberFormat="0" applyProtection="0">
      <alignment horizontal="left"/>
    </xf>
    <xf numFmtId="49" fontId="8" fillId="0" borderId="1" applyFill="0" applyProtection="0">
      <alignment horizontal="right"/>
    </xf>
    <xf numFmtId="0" fontId="105" fillId="77"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9" fillId="68" borderId="1" applyNumberFormat="0" applyProtection="0">
      <alignment horizontal="right"/>
    </xf>
    <xf numFmtId="0" fontId="104" fillId="68" borderId="0" applyNumberFormat="0" applyBorder="0" applyProtection="0">
      <alignment horizontal="left"/>
    </xf>
    <xf numFmtId="0" fontId="9" fillId="68" borderId="1" applyNumberFormat="0" applyProtection="0">
      <alignment horizontal="left"/>
    </xf>
    <xf numFmtId="49" fontId="8" fillId="0" borderId="1" applyFill="0" applyProtection="0">
      <alignment horizontal="right"/>
    </xf>
    <xf numFmtId="0" fontId="105" fillId="77"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35" fillId="0" borderId="11" applyNumberFormat="0" applyFill="0" applyAlignment="0" applyProtection="0"/>
    <xf numFmtId="0" fontId="35" fillId="0" borderId="11" applyNumberFormat="0" applyFill="0" applyAlignment="0" applyProtection="0"/>
  </cellStyleXfs>
  <cellXfs count="421">
    <xf numFmtId="0" fontId="0" fillId="0" borderId="0" xfId="0"/>
    <xf numFmtId="0" fontId="9" fillId="0" borderId="0" xfId="0" applyFont="1" applyAlignment="1">
      <alignment horizontal="center"/>
    </xf>
    <xf numFmtId="0" fontId="11" fillId="0" borderId="0" xfId="0" applyFont="1"/>
    <xf numFmtId="0" fontId="10" fillId="0" borderId="0" xfId="469"/>
    <xf numFmtId="0" fontId="0" fillId="0" borderId="0" xfId="0" applyAlignment="1">
      <alignment horizontal="center"/>
    </xf>
    <xf numFmtId="0" fontId="13" fillId="26" borderId="12" xfId="0" applyFont="1" applyFill="1" applyBorder="1" applyAlignment="1">
      <alignment horizontal="left" vertical="center" wrapText="1"/>
    </xf>
    <xf numFmtId="0" fontId="13" fillId="59" borderId="12" xfId="0" applyFont="1" applyFill="1" applyBorder="1" applyAlignment="1">
      <alignment horizontal="left" vertical="center" wrapText="1"/>
    </xf>
    <xf numFmtId="0" fontId="11" fillId="0" borderId="0" xfId="470" applyFont="1"/>
    <xf numFmtId="0" fontId="9" fillId="0" borderId="0" xfId="470" applyFont="1" applyAlignment="1">
      <alignment horizontal="center"/>
    </xf>
    <xf numFmtId="0" fontId="9" fillId="26" borderId="12" xfId="470" applyFont="1" applyFill="1" applyBorder="1"/>
    <xf numFmtId="0" fontId="9" fillId="27" borderId="12" xfId="470" applyFont="1" applyFill="1" applyBorder="1"/>
    <xf numFmtId="0" fontId="10" fillId="26" borderId="12" xfId="470" applyFont="1" applyFill="1" applyBorder="1"/>
    <xf numFmtId="0" fontId="41" fillId="0" borderId="0" xfId="470"/>
    <xf numFmtId="0" fontId="58" fillId="0" borderId="0" xfId="0" applyFont="1" applyFill="1" applyBorder="1"/>
    <xf numFmtId="0" fontId="0" fillId="0" borderId="0" xfId="0" applyFont="1" applyFill="1" applyBorder="1"/>
    <xf numFmtId="0" fontId="57" fillId="0" borderId="0" xfId="0" applyFont="1" applyFill="1" applyBorder="1"/>
    <xf numFmtId="0" fontId="59" fillId="0" borderId="13" xfId="0" applyFont="1" applyFill="1" applyBorder="1" applyAlignment="1">
      <alignment horizontal="justify"/>
    </xf>
    <xf numFmtId="0" fontId="60" fillId="0" borderId="14" xfId="0" applyFont="1" applyFill="1" applyBorder="1"/>
    <xf numFmtId="0" fontId="60" fillId="0" borderId="15" xfId="0" applyFont="1" applyFill="1" applyBorder="1" applyAlignment="1">
      <alignment horizontal="center" vertical="center"/>
    </xf>
    <xf numFmtId="0" fontId="60" fillId="0" borderId="16" xfId="0" applyFont="1" applyFill="1" applyBorder="1" applyAlignment="1">
      <alignment horizontal="center" vertical="center" wrapText="1"/>
    </xf>
    <xf numFmtId="2" fontId="61" fillId="0" borderId="17" xfId="0" applyNumberFormat="1" applyFont="1" applyFill="1" applyBorder="1" applyAlignment="1">
      <alignment horizontal="center" vertical="center"/>
    </xf>
    <xf numFmtId="0" fontId="60" fillId="0" borderId="0" xfId="0" applyFont="1" applyFill="1" applyBorder="1"/>
    <xf numFmtId="0" fontId="41" fillId="0" borderId="0" xfId="470" applyFill="1"/>
    <xf numFmtId="0" fontId="41" fillId="0" borderId="16" xfId="470" applyBorder="1"/>
    <xf numFmtId="0" fontId="0" fillId="0" borderId="16" xfId="0" applyFont="1" applyFill="1" applyBorder="1"/>
    <xf numFmtId="0" fontId="41" fillId="0" borderId="16" xfId="470" applyFill="1" applyBorder="1"/>
    <xf numFmtId="1" fontId="0" fillId="0" borderId="0" xfId="0" applyNumberFormat="1" applyFont="1" applyFill="1" applyBorder="1"/>
    <xf numFmtId="1" fontId="0" fillId="0" borderId="16" xfId="0" applyNumberFormat="1" applyFont="1" applyFill="1" applyBorder="1"/>
    <xf numFmtId="0" fontId="41" fillId="0" borderId="0" xfId="470" applyBorder="1"/>
    <xf numFmtId="0" fontId="41" fillId="0" borderId="0" xfId="470" applyFill="1" applyBorder="1"/>
    <xf numFmtId="0" fontId="41" fillId="0" borderId="19" xfId="470" applyBorder="1"/>
    <xf numFmtId="1" fontId="41" fillId="0" borderId="19" xfId="470" applyNumberFormat="1" applyBorder="1"/>
    <xf numFmtId="1" fontId="62" fillId="0" borderId="0" xfId="470" applyNumberFormat="1" applyFont="1" applyFill="1" applyBorder="1"/>
    <xf numFmtId="1" fontId="62" fillId="0" borderId="16" xfId="470" applyNumberFormat="1" applyFont="1" applyFill="1" applyBorder="1"/>
    <xf numFmtId="0" fontId="41" fillId="61" borderId="0" xfId="470" applyFill="1"/>
    <xf numFmtId="0" fontId="41" fillId="61" borderId="16" xfId="470" applyFill="1" applyBorder="1"/>
    <xf numFmtId="0" fontId="41" fillId="61" borderId="0" xfId="470" applyFill="1" applyBorder="1"/>
    <xf numFmtId="0" fontId="0" fillId="0" borderId="0" xfId="0" applyFill="1" applyBorder="1"/>
    <xf numFmtId="0" fontId="39" fillId="62" borderId="15" xfId="0" applyFont="1" applyFill="1" applyBorder="1" applyAlignment="1">
      <alignment horizontal="center" vertical="center"/>
    </xf>
    <xf numFmtId="0" fontId="39" fillId="62" borderId="24" xfId="0" applyFont="1" applyFill="1" applyBorder="1" applyAlignment="1">
      <alignment horizontal="center" vertical="center" wrapText="1"/>
    </xf>
    <xf numFmtId="0" fontId="39" fillId="62" borderId="17" xfId="0" applyFont="1" applyFill="1" applyBorder="1" applyAlignment="1">
      <alignment horizontal="center" vertical="center"/>
    </xf>
    <xf numFmtId="0" fontId="39" fillId="62" borderId="23" xfId="0" applyFont="1" applyFill="1" applyBorder="1" applyAlignment="1">
      <alignment horizontal="center" vertical="center" wrapText="1"/>
    </xf>
    <xf numFmtId="0" fontId="39" fillId="62" borderId="0" xfId="0" applyFont="1" applyFill="1" applyBorder="1" applyAlignment="1">
      <alignment horizontal="center" vertical="center" wrapText="1"/>
    </xf>
    <xf numFmtId="0" fontId="0" fillId="0" borderId="0" xfId="0" applyBorder="1"/>
    <xf numFmtId="0" fontId="9" fillId="0" borderId="19" xfId="0" applyFont="1" applyBorder="1" applyAlignment="1">
      <alignment vertical="center"/>
    </xf>
    <xf numFmtId="0" fontId="10" fillId="0" borderId="19" xfId="0" applyFont="1" applyBorder="1" applyAlignment="1">
      <alignment horizontal="right" vertical="center"/>
    </xf>
    <xf numFmtId="0" fontId="65" fillId="0" borderId="19" xfId="0" applyFont="1" applyBorder="1"/>
    <xf numFmtId="0" fontId="9" fillId="0" borderId="19" xfId="0" applyFont="1" applyFill="1" applyBorder="1"/>
    <xf numFmtId="0" fontId="9" fillId="0" borderId="0" xfId="0" applyFont="1"/>
    <xf numFmtId="0" fontId="10" fillId="0" borderId="0" xfId="0" applyFont="1" applyAlignment="1">
      <alignment horizontal="left"/>
    </xf>
    <xf numFmtId="14" fontId="10" fillId="0" borderId="0" xfId="0" applyNumberFormat="1" applyFont="1" applyAlignment="1">
      <alignment horizontal="left"/>
    </xf>
    <xf numFmtId="0" fontId="41" fillId="61" borderId="19" xfId="470" applyFill="1" applyBorder="1"/>
    <xf numFmtId="0" fontId="9" fillId="64" borderId="12" xfId="470" applyFont="1" applyFill="1" applyBorder="1"/>
    <xf numFmtId="1" fontId="7" fillId="0" borderId="19" xfId="470" applyNumberFormat="1" applyFont="1" applyBorder="1" applyAlignment="1">
      <alignment horizontal="center" vertical="center"/>
    </xf>
    <xf numFmtId="1" fontId="62" fillId="0" borderId="0" xfId="470" applyNumberFormat="1" applyFont="1" applyFill="1" applyBorder="1" applyAlignment="1">
      <alignment horizontal="center" vertical="center"/>
    </xf>
    <xf numFmtId="1" fontId="62" fillId="0" borderId="16" xfId="470" applyNumberFormat="1" applyFont="1" applyFill="1" applyBorder="1" applyAlignment="1">
      <alignment horizontal="center" vertical="center"/>
    </xf>
    <xf numFmtId="0" fontId="8" fillId="0" borderId="0" xfId="0" applyFont="1" applyAlignment="1">
      <alignment horizontal="left"/>
    </xf>
    <xf numFmtId="0" fontId="41" fillId="0" borderId="20" xfId="470" applyBorder="1"/>
    <xf numFmtId="14" fontId="8" fillId="0" borderId="0" xfId="0" applyNumberFormat="1" applyFont="1" applyAlignment="1">
      <alignment horizontal="left"/>
    </xf>
    <xf numFmtId="0" fontId="6" fillId="0" borderId="0" xfId="470" applyFont="1"/>
    <xf numFmtId="0" fontId="6" fillId="61" borderId="0" xfId="470" applyFont="1" applyFill="1"/>
    <xf numFmtId="1" fontId="66" fillId="64" borderId="0" xfId="470" applyNumberFormat="1" applyFont="1" applyFill="1" applyBorder="1"/>
    <xf numFmtId="0" fontId="60" fillId="67" borderId="0" xfId="0" applyFont="1" applyFill="1" applyBorder="1"/>
    <xf numFmtId="1" fontId="62" fillId="67" borderId="16" xfId="470" applyNumberFormat="1" applyFont="1" applyFill="1" applyBorder="1"/>
    <xf numFmtId="0" fontId="0" fillId="67" borderId="0" xfId="0" applyFont="1" applyFill="1" applyBorder="1"/>
    <xf numFmtId="0" fontId="0" fillId="67" borderId="0" xfId="0" applyFill="1"/>
    <xf numFmtId="0" fontId="8" fillId="67" borderId="0" xfId="0" applyFont="1" applyFill="1"/>
    <xf numFmtId="0" fontId="60" fillId="67" borderId="14" xfId="0" applyFont="1" applyFill="1" applyBorder="1"/>
    <xf numFmtId="0" fontId="60" fillId="67" borderId="15" xfId="0" applyFont="1" applyFill="1" applyBorder="1" applyAlignment="1">
      <alignment horizontal="center" vertical="center"/>
    </xf>
    <xf numFmtId="0" fontId="60" fillId="67" borderId="16" xfId="0" applyFont="1" applyFill="1" applyBorder="1" applyAlignment="1">
      <alignment horizontal="center" vertical="center" wrapText="1"/>
    </xf>
    <xf numFmtId="0" fontId="39" fillId="67" borderId="15" xfId="0" applyFont="1" applyFill="1" applyBorder="1" applyAlignment="1">
      <alignment horizontal="center" vertical="center"/>
    </xf>
    <xf numFmtId="0" fontId="39" fillId="67" borderId="24" xfId="0" applyFont="1" applyFill="1" applyBorder="1" applyAlignment="1">
      <alignment horizontal="center" vertical="center" wrapText="1"/>
    </xf>
    <xf numFmtId="0" fontId="39" fillId="67" borderId="16" xfId="0" applyFont="1" applyFill="1" applyBorder="1" applyAlignment="1">
      <alignment horizontal="center" vertical="center" wrapText="1"/>
    </xf>
    <xf numFmtId="0" fontId="39" fillId="67" borderId="24" xfId="0" applyFont="1" applyFill="1" applyBorder="1" applyAlignment="1">
      <alignment horizontal="center" vertical="center"/>
    </xf>
    <xf numFmtId="0" fontId="39" fillId="67" borderId="15" xfId="0" applyFont="1" applyFill="1" applyBorder="1" applyAlignment="1">
      <alignment horizontal="center" vertical="center" wrapText="1"/>
    </xf>
    <xf numFmtId="0" fontId="60" fillId="67" borderId="13" xfId="0" applyFont="1" applyFill="1" applyBorder="1"/>
    <xf numFmtId="2" fontId="61" fillId="67" borderId="17" xfId="0" applyNumberFormat="1" applyFont="1" applyFill="1" applyBorder="1" applyAlignment="1">
      <alignment horizontal="center" vertical="center"/>
    </xf>
    <xf numFmtId="2" fontId="61" fillId="67" borderId="0" xfId="0" applyNumberFormat="1" applyFont="1" applyFill="1" applyBorder="1" applyAlignment="1">
      <alignment horizontal="center" vertical="center" wrapText="1"/>
    </xf>
    <xf numFmtId="0" fontId="39" fillId="67" borderId="17" xfId="0" applyFont="1" applyFill="1" applyBorder="1" applyAlignment="1">
      <alignment horizontal="center" vertical="center"/>
    </xf>
    <xf numFmtId="0" fontId="39" fillId="67" borderId="23" xfId="0" applyFont="1" applyFill="1" applyBorder="1" applyAlignment="1">
      <alignment horizontal="center" vertical="center" wrapText="1"/>
    </xf>
    <xf numFmtId="0" fontId="39" fillId="67" borderId="21" xfId="0" applyFont="1" applyFill="1" applyBorder="1" applyAlignment="1">
      <alignment horizontal="center" vertical="center" wrapText="1"/>
    </xf>
    <xf numFmtId="0" fontId="39" fillId="67" borderId="0" xfId="0" applyFont="1" applyFill="1" applyBorder="1" applyAlignment="1">
      <alignment horizontal="center" vertical="center" wrapText="1"/>
    </xf>
    <xf numFmtId="0" fontId="39" fillId="67" borderId="17" xfId="0" applyFont="1" applyFill="1" applyBorder="1" applyAlignment="1">
      <alignment horizontal="center" vertical="center" wrapText="1"/>
    </xf>
    <xf numFmtId="0" fontId="60" fillId="67" borderId="18" xfId="0" applyFont="1" applyFill="1" applyBorder="1"/>
    <xf numFmtId="0" fontId="61" fillId="67" borderId="17" xfId="0" applyFont="1" applyFill="1" applyBorder="1" applyAlignment="1">
      <alignment horizontal="center" vertical="center"/>
    </xf>
    <xf numFmtId="0" fontId="61" fillId="67" borderId="0" xfId="0" applyFont="1" applyFill="1" applyBorder="1" applyAlignment="1">
      <alignment horizontal="center" vertical="center" wrapText="1"/>
    </xf>
    <xf numFmtId="2" fontId="61" fillId="67" borderId="15" xfId="0" applyNumberFormat="1" applyFont="1" applyFill="1" applyBorder="1" applyAlignment="1">
      <alignment horizontal="center" vertical="center"/>
    </xf>
    <xf numFmtId="2" fontId="61" fillId="67" borderId="16" xfId="0" applyNumberFormat="1" applyFont="1" applyFill="1" applyBorder="1" applyAlignment="1">
      <alignment horizontal="center" vertical="center" wrapText="1"/>
    </xf>
    <xf numFmtId="0" fontId="0" fillId="0" borderId="1" xfId="0" applyFont="1" applyFill="1" applyBorder="1"/>
    <xf numFmtId="0" fontId="0" fillId="0" borderId="26" xfId="0" applyFont="1" applyFill="1" applyBorder="1"/>
    <xf numFmtId="1" fontId="0" fillId="0" borderId="26" xfId="0" applyNumberFormat="1" applyFont="1" applyFill="1" applyBorder="1"/>
    <xf numFmtId="0" fontId="69" fillId="0" borderId="0" xfId="0" applyFont="1" applyFill="1" applyBorder="1"/>
    <xf numFmtId="0" fontId="38" fillId="62" borderId="37" xfId="0" applyFont="1" applyFill="1" applyBorder="1"/>
    <xf numFmtId="0" fontId="69" fillId="0" borderId="37" xfId="0" applyFont="1" applyFill="1" applyBorder="1"/>
    <xf numFmtId="0" fontId="69" fillId="0" borderId="39" xfId="0" applyFont="1" applyFill="1" applyBorder="1"/>
    <xf numFmtId="0" fontId="38" fillId="62" borderId="37" xfId="0" applyFont="1" applyFill="1" applyBorder="1" applyAlignment="1">
      <alignment wrapText="1"/>
    </xf>
    <xf numFmtId="0" fontId="40" fillId="0" borderId="0" xfId="0" applyFont="1" applyFill="1" applyBorder="1"/>
    <xf numFmtId="0" fontId="40" fillId="0" borderId="1" xfId="0" applyFont="1" applyFill="1" applyBorder="1"/>
    <xf numFmtId="0" fontId="40" fillId="0" borderId="38" xfId="0" applyFont="1" applyFill="1" applyBorder="1"/>
    <xf numFmtId="0" fontId="38" fillId="0" borderId="0" xfId="0" applyFont="1" applyFill="1" applyBorder="1"/>
    <xf numFmtId="0" fontId="73" fillId="0" borderId="0" xfId="0" applyFont="1" applyAlignment="1">
      <alignment vertical="center"/>
    </xf>
    <xf numFmtId="0" fontId="72" fillId="0" borderId="0" xfId="0" applyFont="1" applyAlignment="1">
      <alignment vertical="center"/>
    </xf>
    <xf numFmtId="0" fontId="75" fillId="0" borderId="46" xfId="0" applyFont="1" applyBorder="1" applyAlignment="1">
      <alignment horizontal="center" vertical="center"/>
    </xf>
    <xf numFmtId="0" fontId="75" fillId="0" borderId="47" xfId="0" applyFont="1" applyBorder="1" applyAlignment="1">
      <alignment horizontal="center" vertical="center"/>
    </xf>
    <xf numFmtId="0" fontId="65" fillId="0" borderId="45" xfId="0" applyFont="1" applyBorder="1" applyAlignment="1">
      <alignment vertical="center"/>
    </xf>
    <xf numFmtId="0" fontId="65" fillId="0" borderId="47" xfId="0" applyFont="1" applyBorder="1" applyAlignment="1">
      <alignment vertical="center"/>
    </xf>
    <xf numFmtId="0" fontId="65" fillId="0" borderId="47" xfId="0" applyFont="1" applyBorder="1" applyAlignment="1">
      <alignment horizontal="center" vertical="center"/>
    </xf>
    <xf numFmtId="9" fontId="65" fillId="0" borderId="47" xfId="0" applyNumberFormat="1" applyFont="1" applyBorder="1" applyAlignment="1">
      <alignment horizontal="center" vertical="center"/>
    </xf>
    <xf numFmtId="0" fontId="65" fillId="0" borderId="47" xfId="0" applyFont="1" applyBorder="1" applyAlignment="1">
      <alignment horizontal="center" vertical="center" wrapText="1"/>
    </xf>
    <xf numFmtId="0" fontId="76" fillId="0" borderId="45" xfId="0" applyFont="1" applyBorder="1" applyAlignment="1">
      <alignment vertical="center"/>
    </xf>
    <xf numFmtId="0" fontId="76" fillId="0" borderId="47" xfId="0" applyFont="1" applyBorder="1" applyAlignment="1">
      <alignment vertical="center"/>
    </xf>
    <xf numFmtId="0" fontId="76" fillId="0" borderId="47" xfId="0" applyFont="1" applyBorder="1" applyAlignment="1">
      <alignment horizontal="center" vertical="center"/>
    </xf>
    <xf numFmtId="9" fontId="76" fillId="0" borderId="47" xfId="0" applyNumberFormat="1" applyFont="1" applyBorder="1" applyAlignment="1">
      <alignment horizontal="center" vertical="center"/>
    </xf>
    <xf numFmtId="0" fontId="76" fillId="0" borderId="47" xfId="0" applyFont="1" applyBorder="1" applyAlignment="1">
      <alignment horizontal="center" vertical="center" wrapText="1"/>
    </xf>
    <xf numFmtId="0" fontId="77" fillId="0" borderId="0" xfId="959" applyAlignment="1">
      <alignment vertical="center"/>
    </xf>
    <xf numFmtId="0" fontId="65" fillId="0" borderId="0" xfId="0" applyFont="1" applyAlignment="1">
      <alignment vertical="center"/>
    </xf>
    <xf numFmtId="0" fontId="8" fillId="65" borderId="0" xfId="0" applyFont="1" applyFill="1" applyBorder="1"/>
    <xf numFmtId="2" fontId="58" fillId="0" borderId="0" xfId="0" applyNumberFormat="1" applyFont="1" applyFill="1" applyBorder="1" applyAlignment="1"/>
    <xf numFmtId="2" fontId="0" fillId="0" borderId="0" xfId="0" applyNumberFormat="1" applyFont="1" applyFill="1" applyBorder="1" applyAlignment="1"/>
    <xf numFmtId="2" fontId="57" fillId="0" borderId="0" xfId="0" applyNumberFormat="1" applyFont="1" applyFill="1" applyBorder="1" applyAlignment="1"/>
    <xf numFmtId="2" fontId="60" fillId="0" borderId="15" xfId="0" applyNumberFormat="1" applyFont="1" applyFill="1" applyBorder="1" applyAlignment="1">
      <alignment horizontal="center" vertical="center"/>
    </xf>
    <xf numFmtId="2" fontId="60" fillId="0" borderId="16" xfId="0" applyNumberFormat="1" applyFont="1" applyFill="1" applyBorder="1" applyAlignment="1">
      <alignment horizontal="center" vertical="center"/>
    </xf>
    <xf numFmtId="2" fontId="39" fillId="0" borderId="15" xfId="0" applyNumberFormat="1" applyFont="1" applyFill="1" applyBorder="1" applyAlignment="1">
      <alignment horizontal="center" vertical="center"/>
    </xf>
    <xf numFmtId="2" fontId="39" fillId="0" borderId="24" xfId="0" applyNumberFormat="1" applyFont="1" applyFill="1" applyBorder="1" applyAlignment="1">
      <alignment horizontal="center" vertical="center"/>
    </xf>
    <xf numFmtId="2" fontId="39" fillId="0" borderId="17" xfId="0" applyNumberFormat="1" applyFont="1" applyFill="1" applyBorder="1" applyAlignment="1">
      <alignment horizontal="center" vertical="center"/>
    </xf>
    <xf numFmtId="2" fontId="39" fillId="0" borderId="23" xfId="0" applyNumberFormat="1" applyFont="1" applyFill="1" applyBorder="1" applyAlignment="1">
      <alignment horizontal="center" vertical="center"/>
    </xf>
    <xf numFmtId="2" fontId="61" fillId="0" borderId="0" xfId="0" applyNumberFormat="1" applyFont="1" applyFill="1" applyBorder="1" applyAlignment="1">
      <alignment horizontal="center" vertical="center"/>
    </xf>
    <xf numFmtId="2" fontId="39" fillId="0" borderId="0" xfId="0" applyNumberFormat="1" applyFont="1" applyFill="1" applyBorder="1" applyAlignment="1">
      <alignment horizontal="center" vertical="center"/>
    </xf>
    <xf numFmtId="2" fontId="9" fillId="0" borderId="0" xfId="0" applyNumberFormat="1" applyFont="1" applyFill="1" applyBorder="1" applyAlignment="1"/>
    <xf numFmtId="0" fontId="38" fillId="62" borderId="21" xfId="0" applyFont="1" applyFill="1" applyBorder="1" applyAlignment="1">
      <alignment horizontal="center" vertical="center"/>
    </xf>
    <xf numFmtId="0" fontId="38" fillId="62" borderId="22" xfId="0" applyFont="1" applyFill="1" applyBorder="1" applyAlignment="1">
      <alignment horizontal="center" vertical="center"/>
    </xf>
    <xf numFmtId="0" fontId="8" fillId="0" borderId="0" xfId="960"/>
    <xf numFmtId="0" fontId="39" fillId="0" borderId="0" xfId="960" applyFont="1" applyFill="1" applyBorder="1" applyAlignment="1">
      <alignment wrapText="1"/>
    </xf>
    <xf numFmtId="0" fontId="8" fillId="62" borderId="0" xfId="960" applyFont="1" applyFill="1"/>
    <xf numFmtId="0" fontId="39" fillId="62" borderId="16" xfId="960" applyFont="1" applyFill="1" applyBorder="1" applyAlignment="1">
      <alignment horizontal="center" vertical="center"/>
    </xf>
    <xf numFmtId="0" fontId="39" fillId="62" borderId="15" xfId="960" applyFont="1" applyFill="1" applyBorder="1" applyAlignment="1">
      <alignment horizontal="center" vertical="center" wrapText="1"/>
    </xf>
    <xf numFmtId="0" fontId="39" fillId="62" borderId="24" xfId="960" applyFont="1" applyFill="1" applyBorder="1" applyAlignment="1">
      <alignment horizontal="center" vertical="center" wrapText="1"/>
    </xf>
    <xf numFmtId="0" fontId="39" fillId="62" borderId="15" xfId="960" applyFont="1" applyFill="1" applyBorder="1" applyAlignment="1">
      <alignment horizontal="center" vertical="center"/>
    </xf>
    <xf numFmtId="0" fontId="67" fillId="62" borderId="16" xfId="960" applyFont="1" applyFill="1" applyBorder="1"/>
    <xf numFmtId="0" fontId="39" fillId="62" borderId="17" xfId="960" applyFont="1" applyFill="1" applyBorder="1" applyAlignment="1">
      <alignment horizontal="center" vertical="center" wrapText="1"/>
    </xf>
    <xf numFmtId="0" fontId="39" fillId="62" borderId="17" xfId="960" applyFont="1" applyFill="1" applyBorder="1" applyAlignment="1">
      <alignment horizontal="center" vertical="center"/>
    </xf>
    <xf numFmtId="0" fontId="67" fillId="62" borderId="0" xfId="960" applyFont="1" applyFill="1" applyBorder="1"/>
    <xf numFmtId="0" fontId="39" fillId="62" borderId="23" xfId="960" applyFont="1" applyFill="1" applyBorder="1" applyAlignment="1">
      <alignment horizontal="center" vertical="center" wrapText="1"/>
    </xf>
    <xf numFmtId="0" fontId="39" fillId="62" borderId="0" xfId="960" applyFont="1" applyFill="1" applyBorder="1" applyAlignment="1">
      <alignment horizontal="center" vertical="center" wrapText="1"/>
    </xf>
    <xf numFmtId="0" fontId="39" fillId="62" borderId="24" xfId="960" applyFont="1" applyFill="1" applyBorder="1" applyAlignment="1">
      <alignment horizontal="center" vertical="center"/>
    </xf>
    <xf numFmtId="0" fontId="39" fillId="62" borderId="16" xfId="960" applyFont="1" applyFill="1" applyBorder="1"/>
    <xf numFmtId="0" fontId="38" fillId="62" borderId="20" xfId="960" applyFont="1" applyFill="1" applyBorder="1" applyAlignment="1">
      <alignment horizontal="justify"/>
    </xf>
    <xf numFmtId="0" fontId="39" fillId="62" borderId="16" xfId="960" applyFont="1" applyFill="1" applyBorder="1" applyAlignment="1">
      <alignment horizontal="center" vertical="center" wrapText="1"/>
    </xf>
    <xf numFmtId="0" fontId="78" fillId="0" borderId="0" xfId="961" applyAlignment="1" applyProtection="1"/>
    <xf numFmtId="0" fontId="8" fillId="0" borderId="0" xfId="960" applyFont="1"/>
    <xf numFmtId="0" fontId="63" fillId="0" borderId="0" xfId="960" applyFont="1"/>
    <xf numFmtId="1" fontId="64" fillId="64" borderId="17" xfId="0" applyNumberFormat="1" applyFont="1" applyFill="1" applyBorder="1" applyAlignment="1">
      <alignment horizontal="center" vertical="center" wrapText="1"/>
    </xf>
    <xf numFmtId="0" fontId="8" fillId="0" borderId="0" xfId="0" applyFont="1" applyFill="1" applyBorder="1"/>
    <xf numFmtId="1" fontId="0" fillId="0" borderId="0" xfId="0" applyNumberFormat="1" applyFont="1" applyFill="1" applyBorder="1" applyAlignment="1"/>
    <xf numFmtId="0" fontId="39" fillId="0" borderId="0" xfId="0" applyFont="1" applyFill="1" applyBorder="1" applyAlignment="1">
      <alignment horizontal="center" vertical="center" wrapText="1"/>
    </xf>
    <xf numFmtId="0" fontId="39" fillId="0" borderId="0" xfId="0" applyFont="1" applyFill="1" applyBorder="1" applyAlignment="1">
      <alignment horizontal="center" vertical="center"/>
    </xf>
    <xf numFmtId="164" fontId="0" fillId="0" borderId="0" xfId="0" applyNumberFormat="1" applyFont="1" applyFill="1" applyBorder="1"/>
    <xf numFmtId="1" fontId="0" fillId="60" borderId="51" xfId="0" applyNumberFormat="1" applyFont="1" applyFill="1" applyBorder="1"/>
    <xf numFmtId="0" fontId="38" fillId="60" borderId="52" xfId="0" applyFont="1" applyFill="1" applyBorder="1" applyAlignment="1">
      <alignment wrapText="1"/>
    </xf>
    <xf numFmtId="0" fontId="0" fillId="60" borderId="53" xfId="0" applyFont="1" applyFill="1" applyBorder="1"/>
    <xf numFmtId="1" fontId="0" fillId="60" borderId="54" xfId="0" applyNumberFormat="1" applyFont="1" applyFill="1" applyBorder="1"/>
    <xf numFmtId="2" fontId="0" fillId="60" borderId="0" xfId="0" applyNumberFormat="1" applyFont="1" applyFill="1" applyBorder="1"/>
    <xf numFmtId="0" fontId="0" fillId="60" borderId="42" xfId="0" applyFont="1" applyFill="1" applyBorder="1"/>
    <xf numFmtId="0" fontId="96" fillId="66" borderId="1" xfId="0" applyFont="1" applyFill="1" applyBorder="1"/>
    <xf numFmtId="0" fontId="96" fillId="66" borderId="14" xfId="0" applyFont="1" applyFill="1" applyBorder="1"/>
    <xf numFmtId="0" fontId="95" fillId="66" borderId="25" xfId="0" applyFont="1" applyFill="1" applyBorder="1"/>
    <xf numFmtId="0" fontId="77" fillId="0" borderId="45" xfId="959" applyBorder="1" applyAlignment="1">
      <alignment vertical="center" wrapText="1"/>
    </xf>
    <xf numFmtId="0" fontId="4" fillId="61" borderId="16" xfId="470" applyFont="1" applyFill="1" applyBorder="1"/>
    <xf numFmtId="0" fontId="4" fillId="0" borderId="19" xfId="470" applyFont="1" applyBorder="1"/>
    <xf numFmtId="0" fontId="4" fillId="0" borderId="16" xfId="470" applyFont="1" applyBorder="1"/>
    <xf numFmtId="0" fontId="4" fillId="0" borderId="0" xfId="0" applyFont="1" applyFill="1" applyBorder="1"/>
    <xf numFmtId="0" fontId="4" fillId="0" borderId="16" xfId="0" applyFont="1" applyFill="1" applyBorder="1"/>
    <xf numFmtId="2" fontId="0" fillId="69" borderId="0" xfId="0" applyNumberFormat="1" applyFont="1" applyFill="1" applyBorder="1"/>
    <xf numFmtId="0" fontId="0" fillId="69" borderId="42" xfId="0" applyFont="1" applyFill="1" applyBorder="1"/>
    <xf numFmtId="2" fontId="0" fillId="0" borderId="0" xfId="0" applyNumberFormat="1" applyFont="1" applyFill="1" applyBorder="1"/>
    <xf numFmtId="9" fontId="0" fillId="0" borderId="0" xfId="0" applyNumberFormat="1" applyFont="1" applyFill="1" applyBorder="1"/>
    <xf numFmtId="0" fontId="97" fillId="0" borderId="56" xfId="0" applyFont="1" applyBorder="1" applyAlignment="1">
      <alignment horizontal="center"/>
    </xf>
    <xf numFmtId="0" fontId="97" fillId="0" borderId="57" xfId="0" applyFont="1" applyBorder="1" applyAlignment="1">
      <alignment horizontal="center"/>
    </xf>
    <xf numFmtId="0" fontId="97" fillId="0" borderId="58" xfId="0" applyFont="1" applyBorder="1" applyAlignment="1">
      <alignment horizontal="center"/>
    </xf>
    <xf numFmtId="0" fontId="8" fillId="0" borderId="14" xfId="0" applyFont="1" applyBorder="1"/>
    <xf numFmtId="0" fontId="8" fillId="0" borderId="59" xfId="0" applyFont="1" applyBorder="1"/>
    <xf numFmtId="0" fontId="98" fillId="0" borderId="37" xfId="0" applyFont="1" applyBorder="1"/>
    <xf numFmtId="0" fontId="8" fillId="0" borderId="1" xfId="0" applyFont="1" applyBorder="1"/>
    <xf numFmtId="0" fontId="8" fillId="0" borderId="38" xfId="0" applyFont="1" applyBorder="1"/>
    <xf numFmtId="2" fontId="60" fillId="0" borderId="0" xfId="0" applyNumberFormat="1" applyFont="1" applyFill="1" applyBorder="1" applyAlignment="1"/>
    <xf numFmtId="2" fontId="64" fillId="0" borderId="0" xfId="0" applyNumberFormat="1" applyFont="1" applyFill="1" applyBorder="1" applyAlignment="1">
      <alignment horizontal="center" vertical="center"/>
    </xf>
    <xf numFmtId="0" fontId="39" fillId="62" borderId="0" xfId="0" applyFont="1" applyFill="1" applyBorder="1" applyAlignment="1">
      <alignment horizontal="center" vertical="center"/>
    </xf>
    <xf numFmtId="1" fontId="66" fillId="64" borderId="16" xfId="470" applyNumberFormat="1" applyFont="1" applyFill="1" applyBorder="1"/>
    <xf numFmtId="0" fontId="39" fillId="0" borderId="21" xfId="0" applyFont="1" applyFill="1" applyBorder="1" applyAlignment="1">
      <alignment horizontal="center" vertical="center" wrapText="1"/>
    </xf>
    <xf numFmtId="0" fontId="39" fillId="0" borderId="20" xfId="0" applyFont="1" applyFill="1" applyBorder="1" applyAlignment="1">
      <alignment horizontal="center" vertical="center" wrapText="1"/>
    </xf>
    <xf numFmtId="0" fontId="39" fillId="70" borderId="17" xfId="0" applyFont="1" applyFill="1" applyBorder="1" applyAlignment="1">
      <alignment horizontal="center" vertical="center"/>
    </xf>
    <xf numFmtId="0" fontId="39" fillId="0" borderId="17" xfId="0" applyFont="1" applyFill="1" applyBorder="1" applyAlignment="1">
      <alignment horizontal="center" vertical="center"/>
    </xf>
    <xf numFmtId="0" fontId="39" fillId="70" borderId="17" xfId="0" applyFont="1" applyFill="1" applyBorder="1" applyAlignment="1">
      <alignment horizontal="center" vertical="center" wrapText="1"/>
    </xf>
    <xf numFmtId="0" fontId="39" fillId="70" borderId="0" xfId="0" applyFont="1" applyFill="1" applyBorder="1" applyAlignment="1">
      <alignment horizontal="center" vertical="center" wrapText="1"/>
    </xf>
    <xf numFmtId="0" fontId="39" fillId="0" borderId="17" xfId="0" applyFont="1" applyFill="1" applyBorder="1" applyAlignment="1">
      <alignment horizontal="center" vertical="center" wrapText="1"/>
    </xf>
    <xf numFmtId="0" fontId="39" fillId="0" borderId="15" xfId="0" applyFont="1" applyFill="1" applyBorder="1" applyAlignment="1">
      <alignment horizontal="center" vertical="center"/>
    </xf>
    <xf numFmtId="0" fontId="39" fillId="0" borderId="16" xfId="0" applyFont="1" applyFill="1" applyBorder="1" applyAlignment="1">
      <alignment horizontal="center" vertical="center" wrapText="1"/>
    </xf>
    <xf numFmtId="0" fontId="39" fillId="0" borderId="22" xfId="0" applyFont="1" applyFill="1" applyBorder="1" applyAlignment="1">
      <alignment horizontal="center" vertical="center" wrapText="1"/>
    </xf>
    <xf numFmtId="0" fontId="39" fillId="0" borderId="61" xfId="0" applyFont="1" applyFill="1" applyBorder="1" applyAlignment="1">
      <alignment horizontal="center" vertical="center" wrapText="1"/>
    </xf>
    <xf numFmtId="0" fontId="39" fillId="0" borderId="23" xfId="0" applyFont="1" applyFill="1" applyBorder="1" applyAlignment="1">
      <alignment horizontal="center" vertical="center"/>
    </xf>
    <xf numFmtId="0" fontId="39" fillId="0" borderId="62" xfId="0" applyFont="1" applyFill="1" applyBorder="1" applyAlignment="1">
      <alignment horizontal="center" vertical="center"/>
    </xf>
    <xf numFmtId="0" fontId="39" fillId="0" borderId="23" xfId="0" applyFont="1" applyFill="1" applyBorder="1" applyAlignment="1">
      <alignment horizontal="center" vertical="center" wrapText="1"/>
    </xf>
    <xf numFmtId="0" fontId="39" fillId="0" borderId="62" xfId="0" applyFont="1" applyFill="1" applyBorder="1" applyAlignment="1">
      <alignment horizontal="center" vertical="center" wrapText="1"/>
    </xf>
    <xf numFmtId="0" fontId="39" fillId="70" borderId="23" xfId="0" applyFont="1" applyFill="1" applyBorder="1" applyAlignment="1">
      <alignment horizontal="center" vertical="center" wrapText="1"/>
    </xf>
    <xf numFmtId="0" fontId="39" fillId="70" borderId="62" xfId="0" applyFont="1" applyFill="1" applyBorder="1" applyAlignment="1">
      <alignment horizontal="center" vertical="center" wrapText="1"/>
    </xf>
    <xf numFmtId="0" fontId="39" fillId="0" borderId="24" xfId="0" applyFont="1" applyFill="1" applyBorder="1" applyAlignment="1">
      <alignment horizontal="center" vertical="center"/>
    </xf>
    <xf numFmtId="0" fontId="39" fillId="0" borderId="16" xfId="0" applyFont="1" applyFill="1" applyBorder="1" applyAlignment="1">
      <alignment horizontal="center" vertical="center"/>
    </xf>
    <xf numFmtId="0" fontId="39" fillId="70" borderId="16" xfId="0" applyFont="1" applyFill="1" applyBorder="1" applyAlignment="1">
      <alignment horizontal="center" vertical="center"/>
    </xf>
    <xf numFmtId="0" fontId="39" fillId="0" borderId="24" xfId="0" applyFont="1" applyFill="1" applyBorder="1" applyAlignment="1">
      <alignment horizontal="center" vertical="center" wrapText="1"/>
    </xf>
    <xf numFmtId="0" fontId="39" fillId="0" borderId="63" xfId="0" applyFont="1" applyFill="1" applyBorder="1" applyAlignment="1">
      <alignment horizontal="center" vertical="center"/>
    </xf>
    <xf numFmtId="2" fontId="60" fillId="0" borderId="0" xfId="0" applyNumberFormat="1" applyFont="1" applyFill="1" applyBorder="1" applyAlignment="1">
      <alignment horizontal="center" vertical="center"/>
    </xf>
    <xf numFmtId="0" fontId="38" fillId="0" borderId="0" xfId="0" applyFont="1" applyFill="1" applyBorder="1" applyAlignment="1">
      <alignment wrapText="1"/>
    </xf>
    <xf numFmtId="1" fontId="69" fillId="0" borderId="0" xfId="0" applyNumberFormat="1" applyFont="1" applyFill="1" applyBorder="1"/>
    <xf numFmtId="0" fontId="98" fillId="0" borderId="0" xfId="0" applyFont="1" applyFill="1" applyBorder="1"/>
    <xf numFmtId="2" fontId="38" fillId="0" borderId="0" xfId="0" applyNumberFormat="1" applyFont="1" applyFill="1" applyBorder="1"/>
    <xf numFmtId="0" fontId="95" fillId="0" borderId="0" xfId="0" applyFont="1" applyFill="1" applyBorder="1"/>
    <xf numFmtId="164" fontId="95" fillId="0" borderId="0" xfId="0" applyNumberFormat="1" applyFont="1" applyFill="1" applyBorder="1"/>
    <xf numFmtId="0" fontId="96" fillId="0" borderId="0" xfId="0" applyFont="1" applyFill="1" applyBorder="1"/>
    <xf numFmtId="0" fontId="8" fillId="0" borderId="0" xfId="0" applyFont="1" applyFill="1" applyBorder="1" applyAlignment="1">
      <alignment wrapText="1"/>
    </xf>
    <xf numFmtId="2" fontId="63" fillId="0" borderId="0" xfId="0" applyNumberFormat="1" applyFont="1" applyFill="1" applyBorder="1"/>
    <xf numFmtId="2" fontId="60" fillId="0" borderId="0" xfId="0" applyNumberFormat="1" applyFont="1" applyFill="1" applyBorder="1" applyAlignment="1">
      <alignment horizontal="center" vertical="center" wrapText="1"/>
    </xf>
    <xf numFmtId="0" fontId="64" fillId="0" borderId="0" xfId="0" applyFont="1" applyFill="1" applyBorder="1" applyAlignment="1">
      <alignment horizontal="center" vertical="center"/>
    </xf>
    <xf numFmtId="2" fontId="76" fillId="0" borderId="0" xfId="0" applyNumberFormat="1" applyFont="1" applyFill="1" applyBorder="1" applyAlignment="1">
      <alignment horizontal="center" vertical="center"/>
    </xf>
    <xf numFmtId="2" fontId="65" fillId="0" borderId="0" xfId="0" applyNumberFormat="1" applyFont="1" applyFill="1" applyBorder="1" applyAlignment="1">
      <alignment horizontal="center" vertical="center"/>
    </xf>
    <xf numFmtId="0" fontId="38" fillId="62" borderId="21" xfId="0" applyFont="1" applyFill="1" applyBorder="1" applyAlignment="1">
      <alignment horizontal="center" vertical="center"/>
    </xf>
    <xf numFmtId="0" fontId="38" fillId="62" borderId="22" xfId="0" applyFont="1" applyFill="1" applyBorder="1" applyAlignment="1">
      <alignment horizontal="center" vertical="center"/>
    </xf>
    <xf numFmtId="2" fontId="38" fillId="0" borderId="0" xfId="0" applyNumberFormat="1" applyFont="1" applyFill="1" applyBorder="1" applyAlignment="1">
      <alignment wrapText="1"/>
    </xf>
    <xf numFmtId="0" fontId="60" fillId="0" borderId="13" xfId="0" applyFont="1" applyFill="1" applyBorder="1" applyAlignment="1"/>
    <xf numFmtId="0" fontId="38" fillId="62" borderId="0" xfId="0" applyFont="1" applyFill="1" applyBorder="1"/>
    <xf numFmtId="0" fontId="97" fillId="0" borderId="23" xfId="0" applyFont="1" applyBorder="1" applyAlignment="1">
      <alignment horizontal="center"/>
    </xf>
    <xf numFmtId="0" fontId="97" fillId="0" borderId="18" xfId="0" applyFont="1" applyBorder="1" applyAlignment="1">
      <alignment horizontal="center"/>
    </xf>
    <xf numFmtId="0" fontId="97" fillId="0" borderId="64" xfId="0" applyFont="1" applyBorder="1" applyAlignment="1">
      <alignment horizontal="center"/>
    </xf>
    <xf numFmtId="0" fontId="38" fillId="63" borderId="37" xfId="0" applyFont="1" applyFill="1" applyBorder="1" applyAlignment="1">
      <alignment wrapText="1"/>
    </xf>
    <xf numFmtId="172" fontId="70" fillId="63" borderId="37" xfId="958" applyNumberFormat="1" applyFont="1" applyFill="1" applyBorder="1" applyAlignment="1">
      <alignment wrapText="1"/>
    </xf>
    <xf numFmtId="172" fontId="69" fillId="63" borderId="37" xfId="958" applyNumberFormat="1" applyFont="1" applyFill="1" applyBorder="1" applyAlignment="1">
      <alignment wrapText="1"/>
    </xf>
    <xf numFmtId="0" fontId="38" fillId="59" borderId="37" xfId="0" applyFont="1" applyFill="1" applyBorder="1" applyAlignment="1">
      <alignment wrapText="1"/>
    </xf>
    <xf numFmtId="172" fontId="69" fillId="59" borderId="37" xfId="958" applyNumberFormat="1" applyFont="1" applyFill="1" applyBorder="1" applyAlignment="1">
      <alignment wrapText="1"/>
    </xf>
    <xf numFmtId="0" fontId="38" fillId="72" borderId="37" xfId="0" applyFont="1" applyFill="1" applyBorder="1" applyAlignment="1">
      <alignment wrapText="1"/>
    </xf>
    <xf numFmtId="172" fontId="69" fillId="72" borderId="37" xfId="958" applyNumberFormat="1" applyFont="1" applyFill="1" applyBorder="1" applyAlignment="1">
      <alignment wrapText="1"/>
    </xf>
    <xf numFmtId="0" fontId="38" fillId="73" borderId="37" xfId="0" applyFont="1" applyFill="1" applyBorder="1" applyAlignment="1">
      <alignment wrapText="1"/>
    </xf>
    <xf numFmtId="172" fontId="69" fillId="73" borderId="37" xfId="958" applyNumberFormat="1" applyFont="1" applyFill="1" applyBorder="1" applyAlignment="1">
      <alignment wrapText="1"/>
    </xf>
    <xf numFmtId="0" fontId="38" fillId="60" borderId="37" xfId="0" applyFont="1" applyFill="1" applyBorder="1" applyAlignment="1">
      <alignment wrapText="1"/>
    </xf>
    <xf numFmtId="172" fontId="69" fillId="60" borderId="37" xfId="958" applyNumberFormat="1" applyFont="1" applyFill="1" applyBorder="1" applyAlignment="1">
      <alignment wrapText="1"/>
    </xf>
    <xf numFmtId="0" fontId="38" fillId="60" borderId="0" xfId="0" applyFont="1" applyFill="1" applyBorder="1"/>
    <xf numFmtId="1" fontId="69" fillId="60" borderId="1" xfId="0" applyNumberFormat="1" applyFont="1" applyFill="1" applyBorder="1"/>
    <xf numFmtId="1" fontId="69" fillId="60" borderId="38" xfId="0" applyNumberFormat="1" applyFont="1" applyFill="1" applyBorder="1"/>
    <xf numFmtId="1" fontId="69" fillId="60" borderId="40" xfId="0" applyNumberFormat="1" applyFont="1" applyFill="1" applyBorder="1"/>
    <xf numFmtId="1" fontId="69" fillId="60" borderId="41" xfId="0" applyNumberFormat="1" applyFont="1" applyFill="1" applyBorder="1"/>
    <xf numFmtId="2" fontId="38" fillId="60" borderId="1" xfId="0" applyNumberFormat="1" applyFont="1" applyFill="1" applyBorder="1"/>
    <xf numFmtId="2" fontId="38" fillId="60" borderId="38" xfId="0" applyNumberFormat="1" applyFont="1" applyFill="1" applyBorder="1"/>
    <xf numFmtId="2" fontId="38" fillId="60" borderId="40" xfId="0" applyNumberFormat="1" applyFont="1" applyFill="1" applyBorder="1"/>
    <xf numFmtId="2" fontId="38" fillId="60" borderId="41" xfId="0" applyNumberFormat="1" applyFont="1" applyFill="1" applyBorder="1"/>
    <xf numFmtId="0" fontId="38" fillId="59" borderId="0" xfId="0" applyFont="1" applyFill="1" applyBorder="1"/>
    <xf numFmtId="1" fontId="69" fillId="59" borderId="1" xfId="0" applyNumberFormat="1" applyFont="1" applyFill="1" applyBorder="1"/>
    <xf numFmtId="1" fontId="69" fillId="59" borderId="40" xfId="0" applyNumberFormat="1" applyFont="1" applyFill="1" applyBorder="1"/>
    <xf numFmtId="2" fontId="38" fillId="59" borderId="1" xfId="0" applyNumberFormat="1" applyFont="1" applyFill="1" applyBorder="1"/>
    <xf numFmtId="2" fontId="38" fillId="59" borderId="40" xfId="0" applyNumberFormat="1" applyFont="1" applyFill="1" applyBorder="1"/>
    <xf numFmtId="0" fontId="38" fillId="72" borderId="0" xfId="0" applyFont="1" applyFill="1" applyBorder="1"/>
    <xf numFmtId="1" fontId="69" fillId="72" borderId="1" xfId="0" applyNumberFormat="1" applyFont="1" applyFill="1" applyBorder="1"/>
    <xf numFmtId="1" fontId="69" fillId="72" borderId="40" xfId="0" applyNumberFormat="1" applyFont="1" applyFill="1" applyBorder="1"/>
    <xf numFmtId="2" fontId="38" fillId="72" borderId="1" xfId="0" applyNumberFormat="1" applyFont="1" applyFill="1" applyBorder="1"/>
    <xf numFmtId="2" fontId="38" fillId="72" borderId="40" xfId="0" applyNumberFormat="1" applyFont="1" applyFill="1" applyBorder="1"/>
    <xf numFmtId="0" fontId="38" fillId="73" borderId="0" xfId="0" applyFont="1" applyFill="1" applyBorder="1"/>
    <xf numFmtId="1" fontId="69" fillId="73" borderId="1" xfId="0" applyNumberFormat="1" applyFont="1" applyFill="1" applyBorder="1"/>
    <xf numFmtId="1" fontId="69" fillId="73" borderId="40" xfId="0" applyNumberFormat="1" applyFont="1" applyFill="1" applyBorder="1"/>
    <xf numFmtId="2" fontId="38" fillId="73" borderId="1" xfId="0" applyNumberFormat="1" applyFont="1" applyFill="1" applyBorder="1"/>
    <xf numFmtId="2" fontId="38" fillId="73" borderId="40" xfId="0" applyNumberFormat="1" applyFont="1" applyFill="1" applyBorder="1"/>
    <xf numFmtId="0" fontId="38" fillId="63" borderId="0" xfId="0" applyFont="1" applyFill="1" applyBorder="1"/>
    <xf numFmtId="1" fontId="69" fillId="63" borderId="1" xfId="0" applyNumberFormat="1" applyFont="1" applyFill="1" applyBorder="1"/>
    <xf numFmtId="1" fontId="69" fillId="63" borderId="40" xfId="0" applyNumberFormat="1" applyFont="1" applyFill="1" applyBorder="1"/>
    <xf numFmtId="2" fontId="38" fillId="63" borderId="1" xfId="0" applyNumberFormat="1" applyFont="1" applyFill="1" applyBorder="1"/>
    <xf numFmtId="2" fontId="38" fillId="63" borderId="40" xfId="0" applyNumberFormat="1" applyFont="1" applyFill="1" applyBorder="1"/>
    <xf numFmtId="164" fontId="95" fillId="63" borderId="55" xfId="0" applyNumberFormat="1" applyFont="1" applyFill="1" applyBorder="1"/>
    <xf numFmtId="164" fontId="95" fillId="63" borderId="14" xfId="0" applyNumberFormat="1" applyFont="1" applyFill="1" applyBorder="1"/>
    <xf numFmtId="164" fontId="95" fillId="63" borderId="1" xfId="0" applyNumberFormat="1" applyFont="1" applyFill="1" applyBorder="1"/>
    <xf numFmtId="164" fontId="95" fillId="72" borderId="55" xfId="0" applyNumberFormat="1" applyFont="1" applyFill="1" applyBorder="1"/>
    <xf numFmtId="164" fontId="95" fillId="73" borderId="55" xfId="0" applyNumberFormat="1" applyFont="1" applyFill="1" applyBorder="1"/>
    <xf numFmtId="0" fontId="95" fillId="73" borderId="14" xfId="0" applyFont="1" applyFill="1" applyBorder="1"/>
    <xf numFmtId="0" fontId="95" fillId="73" borderId="1" xfId="0" applyFont="1" applyFill="1" applyBorder="1"/>
    <xf numFmtId="164" fontId="95" fillId="72" borderId="14" xfId="0" applyNumberFormat="1" applyFont="1" applyFill="1" applyBorder="1"/>
    <xf numFmtId="164" fontId="95" fillId="72" borderId="1" xfId="0" applyNumberFormat="1" applyFont="1" applyFill="1" applyBorder="1"/>
    <xf numFmtId="2" fontId="0" fillId="72" borderId="0" xfId="0" applyNumberFormat="1" applyFont="1" applyFill="1" applyBorder="1"/>
    <xf numFmtId="2" fontId="63" fillId="72" borderId="0" xfId="0" applyNumberFormat="1" applyFont="1" applyFill="1" applyBorder="1"/>
    <xf numFmtId="2" fontId="0" fillId="73" borderId="0" xfId="0" applyNumberFormat="1" applyFont="1" applyFill="1" applyBorder="1"/>
    <xf numFmtId="2" fontId="0" fillId="63" borderId="0" xfId="0" applyNumberFormat="1" applyFont="1" applyFill="1" applyBorder="1"/>
    <xf numFmtId="2" fontId="63" fillId="63" borderId="0" xfId="0" applyNumberFormat="1" applyFont="1" applyFill="1" applyBorder="1"/>
    <xf numFmtId="0" fontId="38" fillId="65" borderId="52" xfId="0" applyFont="1" applyFill="1" applyBorder="1" applyAlignment="1">
      <alignment wrapText="1"/>
    </xf>
    <xf numFmtId="2" fontId="0" fillId="65" borderId="0" xfId="0" applyNumberFormat="1" applyFont="1" applyFill="1" applyBorder="1"/>
    <xf numFmtId="9" fontId="0" fillId="65" borderId="0" xfId="0" applyNumberFormat="1" applyFont="1" applyFill="1" applyBorder="1"/>
    <xf numFmtId="0" fontId="60" fillId="65" borderId="13" xfId="0" applyFont="1" applyFill="1" applyBorder="1" applyAlignment="1"/>
    <xf numFmtId="2" fontId="61" fillId="65" borderId="17" xfId="0" applyNumberFormat="1" applyFont="1" applyFill="1" applyBorder="1" applyAlignment="1">
      <alignment horizontal="center" vertical="center"/>
    </xf>
    <xf numFmtId="9" fontId="0" fillId="60" borderId="0" xfId="0" applyNumberFormat="1" applyFont="1" applyFill="1" applyBorder="1"/>
    <xf numFmtId="0" fontId="60" fillId="60" borderId="13" xfId="0" applyFont="1" applyFill="1" applyBorder="1" applyAlignment="1"/>
    <xf numFmtId="2" fontId="61" fillId="60" borderId="17" xfId="0" applyNumberFormat="1" applyFont="1" applyFill="1" applyBorder="1" applyAlignment="1">
      <alignment horizontal="center" vertical="center"/>
    </xf>
    <xf numFmtId="0" fontId="39" fillId="71" borderId="17" xfId="0" applyFont="1" applyFill="1" applyBorder="1" applyAlignment="1">
      <alignment horizontal="center" vertical="center"/>
    </xf>
    <xf numFmtId="9" fontId="0" fillId="74" borderId="0" xfId="0" applyNumberFormat="1" applyFont="1" applyFill="1" applyBorder="1"/>
    <xf numFmtId="0" fontId="60" fillId="74" borderId="13" xfId="0" applyFont="1" applyFill="1" applyBorder="1" applyAlignment="1"/>
    <xf numFmtId="2" fontId="61" fillId="74" borderId="17" xfId="0" applyNumberFormat="1" applyFont="1" applyFill="1" applyBorder="1" applyAlignment="1">
      <alignment horizontal="center" vertical="center"/>
    </xf>
    <xf numFmtId="9" fontId="0" fillId="73" borderId="0" xfId="0" applyNumberFormat="1" applyFont="1" applyFill="1" applyBorder="1"/>
    <xf numFmtId="0" fontId="60" fillId="73" borderId="13" xfId="0" applyFont="1" applyFill="1" applyBorder="1" applyAlignment="1"/>
    <xf numFmtId="2" fontId="61" fillId="73" borderId="17" xfId="0" applyNumberFormat="1" applyFont="1" applyFill="1" applyBorder="1" applyAlignment="1">
      <alignment horizontal="center" vertical="center"/>
    </xf>
    <xf numFmtId="0" fontId="60" fillId="71" borderId="18" xfId="0" applyFont="1" applyFill="1" applyBorder="1"/>
    <xf numFmtId="2" fontId="60" fillId="71" borderId="0" xfId="0" applyNumberFormat="1" applyFont="1" applyFill="1" applyBorder="1" applyAlignment="1">
      <alignment horizontal="center" vertical="center" wrapText="1"/>
    </xf>
    <xf numFmtId="0" fontId="64" fillId="71" borderId="17" xfId="0" applyFont="1" applyFill="1" applyBorder="1" applyAlignment="1">
      <alignment horizontal="center" vertical="center"/>
    </xf>
    <xf numFmtId="164" fontId="0" fillId="71" borderId="0" xfId="0" applyNumberFormat="1" applyFont="1" applyFill="1" applyBorder="1"/>
    <xf numFmtId="0" fontId="60" fillId="74" borderId="18" xfId="0" applyFont="1" applyFill="1" applyBorder="1"/>
    <xf numFmtId="2" fontId="76" fillId="74" borderId="43" xfId="0" applyNumberFormat="1" applyFont="1" applyFill="1" applyBorder="1" applyAlignment="1">
      <alignment horizontal="center" vertical="center"/>
    </xf>
    <xf numFmtId="2" fontId="65" fillId="74" borderId="43" xfId="0" applyNumberFormat="1" applyFont="1" applyFill="1" applyBorder="1" applyAlignment="1">
      <alignment horizontal="center" vertical="center"/>
    </xf>
    <xf numFmtId="2" fontId="65" fillId="74" borderId="50" xfId="0" applyNumberFormat="1" applyFont="1" applyFill="1" applyBorder="1" applyAlignment="1">
      <alignment horizontal="center" vertical="center"/>
    </xf>
    <xf numFmtId="164" fontId="0" fillId="74" borderId="0" xfId="0" applyNumberFormat="1" applyFont="1" applyFill="1" applyBorder="1"/>
    <xf numFmtId="0" fontId="60" fillId="75" borderId="13" xfId="0" applyFont="1" applyFill="1" applyBorder="1" applyAlignment="1"/>
    <xf numFmtId="9" fontId="8" fillId="75" borderId="0" xfId="0" applyNumberFormat="1" applyFont="1" applyFill="1" applyBorder="1"/>
    <xf numFmtId="2" fontId="60" fillId="75" borderId="17" xfId="0" applyNumberFormat="1" applyFont="1" applyFill="1" applyBorder="1" applyAlignment="1">
      <alignment horizontal="center" vertical="center"/>
    </xf>
    <xf numFmtId="0" fontId="96" fillId="66" borderId="13" xfId="0" applyFont="1" applyFill="1" applyBorder="1"/>
    <xf numFmtId="164" fontId="95" fillId="63" borderId="13" xfId="0" applyNumberFormat="1" applyFont="1" applyFill="1" applyBorder="1"/>
    <xf numFmtId="0" fontId="95" fillId="73" borderId="13" xfId="0" applyFont="1" applyFill="1" applyBorder="1"/>
    <xf numFmtId="0" fontId="95" fillId="72" borderId="13" xfId="0" applyFont="1" applyFill="1" applyBorder="1"/>
    <xf numFmtId="0" fontId="8" fillId="60" borderId="65" xfId="0" applyFont="1" applyFill="1" applyBorder="1" applyAlignment="1">
      <alignment wrapText="1"/>
    </xf>
    <xf numFmtId="0" fontId="38" fillId="63" borderId="52" xfId="0" applyFont="1" applyFill="1" applyBorder="1" applyAlignment="1">
      <alignment wrapText="1"/>
    </xf>
    <xf numFmtId="0" fontId="38" fillId="73" borderId="52" xfId="0" applyFont="1" applyFill="1" applyBorder="1" applyAlignment="1">
      <alignment wrapText="1"/>
    </xf>
    <xf numFmtId="0" fontId="38" fillId="72" borderId="52" xfId="0" applyFont="1" applyFill="1" applyBorder="1" applyAlignment="1">
      <alignment wrapText="1"/>
    </xf>
    <xf numFmtId="1" fontId="0" fillId="60" borderId="66" xfId="0" applyNumberFormat="1" applyFont="1" applyFill="1" applyBorder="1"/>
    <xf numFmtId="2" fontId="0" fillId="63" borderId="36" xfId="0" applyNumberFormat="1" applyFont="1" applyFill="1" applyBorder="1"/>
    <xf numFmtId="2" fontId="0" fillId="73" borderId="36" xfId="0" applyNumberFormat="1" applyFont="1" applyFill="1" applyBorder="1"/>
    <xf numFmtId="2" fontId="0" fillId="72" borderId="36" xfId="0" applyNumberFormat="1" applyFont="1" applyFill="1" applyBorder="1"/>
    <xf numFmtId="2" fontId="0" fillId="65" borderId="36" xfId="0" applyNumberFormat="1" applyFont="1" applyFill="1" applyBorder="1"/>
    <xf numFmtId="2" fontId="0" fillId="60" borderId="36" xfId="0" applyNumberFormat="1" applyFont="1" applyFill="1" applyBorder="1"/>
    <xf numFmtId="0" fontId="0" fillId="60" borderId="47" xfId="0" applyFont="1" applyFill="1" applyBorder="1"/>
    <xf numFmtId="0" fontId="0" fillId="60" borderId="0" xfId="0" applyFont="1" applyFill="1" applyBorder="1" applyAlignment="1">
      <alignment horizontal="right"/>
    </xf>
    <xf numFmtId="0" fontId="8" fillId="60" borderId="0" xfId="0" applyFont="1" applyFill="1" applyBorder="1" applyAlignment="1">
      <alignment horizontal="right"/>
    </xf>
    <xf numFmtId="0" fontId="0" fillId="69" borderId="0" xfId="0" applyFont="1" applyFill="1" applyBorder="1" applyAlignment="1">
      <alignment horizontal="right"/>
    </xf>
    <xf numFmtId="0" fontId="0" fillId="60" borderId="36" xfId="0" applyFont="1" applyFill="1" applyBorder="1" applyAlignment="1">
      <alignment horizontal="right"/>
    </xf>
    <xf numFmtId="0" fontId="38" fillId="62" borderId="20" xfId="0" applyFont="1" applyFill="1" applyBorder="1" applyAlignment="1">
      <alignment horizontal="center" vertical="center"/>
    </xf>
    <xf numFmtId="2" fontId="61" fillId="65" borderId="0" xfId="0" applyNumberFormat="1" applyFont="1" applyFill="1" applyBorder="1" applyAlignment="1">
      <alignment horizontal="center" vertical="center"/>
    </xf>
    <xf numFmtId="2" fontId="61" fillId="60" borderId="0" xfId="0" applyNumberFormat="1" applyFont="1" applyFill="1" applyBorder="1" applyAlignment="1">
      <alignment horizontal="center" vertical="center"/>
    </xf>
    <xf numFmtId="2" fontId="60" fillId="75" borderId="0" xfId="0" applyNumberFormat="1" applyFont="1" applyFill="1" applyBorder="1" applyAlignment="1">
      <alignment horizontal="center" vertical="center"/>
    </xf>
    <xf numFmtId="2" fontId="61" fillId="73" borderId="0" xfId="0" applyNumberFormat="1" applyFont="1" applyFill="1" applyBorder="1" applyAlignment="1">
      <alignment horizontal="center" vertical="center"/>
    </xf>
    <xf numFmtId="2" fontId="61" fillId="74" borderId="0" xfId="0" applyNumberFormat="1" applyFont="1" applyFill="1" applyBorder="1" applyAlignment="1">
      <alignment horizontal="center" vertical="center"/>
    </xf>
    <xf numFmtId="0" fontId="38" fillId="62" borderId="51" xfId="0" applyFont="1" applyFill="1" applyBorder="1" applyAlignment="1">
      <alignment horizontal="center" vertical="center"/>
    </xf>
    <xf numFmtId="0" fontId="38" fillId="62" borderId="46" xfId="0" applyFont="1" applyFill="1" applyBorder="1" applyAlignment="1">
      <alignment horizontal="center" vertical="center"/>
    </xf>
    <xf numFmtId="0" fontId="39" fillId="62" borderId="54" xfId="0" applyFont="1" applyFill="1" applyBorder="1" applyAlignment="1">
      <alignment horizontal="center" vertical="center"/>
    </xf>
    <xf numFmtId="0" fontId="39" fillId="62" borderId="42" xfId="0" applyFont="1" applyFill="1" applyBorder="1" applyAlignment="1">
      <alignment horizontal="center" vertical="center" wrapText="1"/>
    </xf>
    <xf numFmtId="2" fontId="61" fillId="65" borderId="54" xfId="0" applyNumberFormat="1" applyFont="1" applyFill="1" applyBorder="1" applyAlignment="1">
      <alignment horizontal="center" vertical="center"/>
    </xf>
    <xf numFmtId="2" fontId="61" fillId="65" borderId="64" xfId="0" applyNumberFormat="1" applyFont="1" applyFill="1" applyBorder="1" applyAlignment="1">
      <alignment horizontal="center" vertical="center"/>
    </xf>
    <xf numFmtId="2" fontId="61" fillId="60" borderId="54" xfId="0" applyNumberFormat="1" applyFont="1" applyFill="1" applyBorder="1" applyAlignment="1">
      <alignment horizontal="center" vertical="center"/>
    </xf>
    <xf numFmtId="2" fontId="61" fillId="60" borderId="64" xfId="0" applyNumberFormat="1" applyFont="1" applyFill="1" applyBorder="1" applyAlignment="1">
      <alignment horizontal="center" vertical="center"/>
    </xf>
    <xf numFmtId="2" fontId="60" fillId="75" borderId="54" xfId="0" applyNumberFormat="1" applyFont="1" applyFill="1" applyBorder="1" applyAlignment="1">
      <alignment horizontal="center" vertical="center"/>
    </xf>
    <xf numFmtId="2" fontId="60" fillId="75" borderId="64" xfId="0" applyNumberFormat="1" applyFont="1" applyFill="1" applyBorder="1" applyAlignment="1">
      <alignment horizontal="center" vertical="center"/>
    </xf>
    <xf numFmtId="2" fontId="61" fillId="73" borderId="54" xfId="0" applyNumberFormat="1" applyFont="1" applyFill="1" applyBorder="1" applyAlignment="1">
      <alignment horizontal="center" vertical="center"/>
    </xf>
    <xf numFmtId="2" fontId="61" fillId="73" borderId="64" xfId="0" applyNumberFormat="1" applyFont="1" applyFill="1" applyBorder="1" applyAlignment="1">
      <alignment horizontal="center" vertical="center"/>
    </xf>
    <xf numFmtId="2" fontId="61" fillId="74" borderId="54" xfId="0" applyNumberFormat="1" applyFont="1" applyFill="1" applyBorder="1" applyAlignment="1">
      <alignment horizontal="center" vertical="center"/>
    </xf>
    <xf numFmtId="2" fontId="61" fillId="74" borderId="64" xfId="0" applyNumberFormat="1" applyFont="1" applyFill="1" applyBorder="1" applyAlignment="1">
      <alignment horizontal="center" vertical="center"/>
    </xf>
    <xf numFmtId="2" fontId="61" fillId="0" borderId="54" xfId="0" applyNumberFormat="1" applyFont="1" applyFill="1" applyBorder="1" applyAlignment="1">
      <alignment horizontal="center" vertical="center"/>
    </xf>
    <xf numFmtId="2" fontId="61" fillId="0" borderId="64" xfId="0" applyNumberFormat="1" applyFont="1" applyFill="1" applyBorder="1" applyAlignment="1">
      <alignment horizontal="center" vertical="center"/>
    </xf>
    <xf numFmtId="2" fontId="61" fillId="0" borderId="66" xfId="0" applyNumberFormat="1" applyFont="1" applyFill="1" applyBorder="1" applyAlignment="1">
      <alignment horizontal="center" vertical="center"/>
    </xf>
    <xf numFmtId="2" fontId="61" fillId="0" borderId="67" xfId="0" applyNumberFormat="1" applyFont="1" applyFill="1" applyBorder="1" applyAlignment="1">
      <alignment horizontal="center" vertical="center"/>
    </xf>
    <xf numFmtId="0" fontId="39" fillId="62" borderId="16" xfId="0" applyFont="1" applyFill="1" applyBorder="1" applyAlignment="1">
      <alignment horizontal="center" vertical="center"/>
    </xf>
    <xf numFmtId="0" fontId="39" fillId="62" borderId="68" xfId="0" applyFont="1" applyFill="1" applyBorder="1" applyAlignment="1">
      <alignment horizontal="center" vertical="center"/>
    </xf>
    <xf numFmtId="0" fontId="39" fillId="62" borderId="69" xfId="0" applyFont="1" applyFill="1" applyBorder="1" applyAlignment="1">
      <alignment horizontal="center" vertical="center" wrapText="1"/>
    </xf>
    <xf numFmtId="0" fontId="39" fillId="65" borderId="60" xfId="0" applyFont="1" applyFill="1" applyBorder="1" applyAlignment="1">
      <alignment horizontal="center" vertical="center" wrapText="1"/>
    </xf>
    <xf numFmtId="0" fontId="39" fillId="65" borderId="42" xfId="0" applyFont="1" applyFill="1" applyBorder="1" applyAlignment="1">
      <alignment horizontal="center" vertical="center" wrapText="1"/>
    </xf>
    <xf numFmtId="0" fontId="39" fillId="60" borderId="60" xfId="0" applyFont="1" applyFill="1" applyBorder="1" applyAlignment="1">
      <alignment horizontal="center" vertical="center" wrapText="1"/>
    </xf>
    <xf numFmtId="0" fontId="39" fillId="60" borderId="42" xfId="0" applyFont="1" applyFill="1" applyBorder="1" applyAlignment="1">
      <alignment horizontal="center" vertical="center" wrapText="1"/>
    </xf>
    <xf numFmtId="0" fontId="39" fillId="75" borderId="60" xfId="0" applyFont="1" applyFill="1" applyBorder="1" applyAlignment="1">
      <alignment horizontal="center" vertical="center" wrapText="1"/>
    </xf>
    <xf numFmtId="0" fontId="39" fillId="75" borderId="42" xfId="0" applyFont="1" applyFill="1" applyBorder="1" applyAlignment="1">
      <alignment horizontal="center" vertical="center" wrapText="1"/>
    </xf>
    <xf numFmtId="0" fontId="39" fillId="73" borderId="60" xfId="0" applyFont="1" applyFill="1" applyBorder="1" applyAlignment="1">
      <alignment horizontal="center" vertical="center" wrapText="1"/>
    </xf>
    <xf numFmtId="0" fontId="39" fillId="73" borderId="42" xfId="0" applyFont="1" applyFill="1" applyBorder="1" applyAlignment="1">
      <alignment horizontal="center" vertical="center" wrapText="1"/>
    </xf>
    <xf numFmtId="0" fontId="39" fillId="62" borderId="60" xfId="0" applyFont="1" applyFill="1" applyBorder="1" applyAlignment="1">
      <alignment horizontal="center" vertical="center" wrapText="1"/>
    </xf>
    <xf numFmtId="0" fontId="39" fillId="62" borderId="70" xfId="0" applyFont="1" applyFill="1" applyBorder="1" applyAlignment="1">
      <alignment horizontal="center" vertical="center" wrapText="1"/>
    </xf>
    <xf numFmtId="0" fontId="39" fillId="62" borderId="47" xfId="0" applyFont="1" applyFill="1" applyBorder="1" applyAlignment="1">
      <alignment horizontal="center" vertical="center" wrapText="1"/>
    </xf>
    <xf numFmtId="0" fontId="39" fillId="62" borderId="16" xfId="0" applyFont="1" applyFill="1" applyBorder="1" applyAlignment="1">
      <alignment horizontal="center" vertical="center" wrapText="1"/>
    </xf>
    <xf numFmtId="1" fontId="66" fillId="0" borderId="0" xfId="470" applyNumberFormat="1" applyFont="1" applyFill="1" applyBorder="1"/>
    <xf numFmtId="2" fontId="0" fillId="0" borderId="16" xfId="0" applyNumberFormat="1" applyFont="1" applyFill="1" applyBorder="1"/>
    <xf numFmtId="0" fontId="6" fillId="0" borderId="16" xfId="470" applyFont="1" applyBorder="1"/>
    <xf numFmtId="0" fontId="100" fillId="0" borderId="0" xfId="1147" applyFont="1"/>
    <xf numFmtId="0" fontId="99" fillId="0" borderId="0" xfId="1147"/>
    <xf numFmtId="0" fontId="56" fillId="0" borderId="0" xfId="1147" applyFont="1"/>
    <xf numFmtId="0" fontId="56" fillId="0" borderId="16" xfId="1147" applyFont="1" applyBorder="1"/>
    <xf numFmtId="0" fontId="56" fillId="69" borderId="0" xfId="1147" applyFont="1" applyFill="1"/>
    <xf numFmtId="0" fontId="106" fillId="0" borderId="0" xfId="1147" applyFont="1"/>
    <xf numFmtId="0" fontId="107" fillId="76" borderId="0" xfId="1147" applyFont="1" applyFill="1"/>
    <xf numFmtId="0" fontId="8" fillId="0" borderId="16" xfId="469" applyFont="1" applyBorder="1"/>
    <xf numFmtId="0" fontId="4" fillId="0" borderId="0" xfId="470" applyFont="1" applyBorder="1"/>
    <xf numFmtId="1" fontId="41" fillId="0" borderId="0" xfId="470" applyNumberFormat="1" applyBorder="1"/>
    <xf numFmtId="1" fontId="7" fillId="0" borderId="0" xfId="470" applyNumberFormat="1" applyFont="1" applyBorder="1" applyAlignment="1">
      <alignment horizontal="center" vertical="center"/>
    </xf>
    <xf numFmtId="0" fontId="2" fillId="61" borderId="19" xfId="470" applyFont="1" applyFill="1" applyBorder="1"/>
    <xf numFmtId="2" fontId="39" fillId="74" borderId="60" xfId="0" applyNumberFormat="1" applyFont="1" applyFill="1" applyBorder="1" applyAlignment="1">
      <alignment horizontal="center" vertical="center" wrapText="1"/>
    </xf>
    <xf numFmtId="2" fontId="39" fillId="74" borderId="42" xfId="0" applyNumberFormat="1" applyFont="1" applyFill="1" applyBorder="1" applyAlignment="1">
      <alignment horizontal="center" vertical="center" wrapText="1"/>
    </xf>
    <xf numFmtId="0" fontId="8" fillId="0" borderId="0" xfId="0" applyFont="1"/>
    <xf numFmtId="0" fontId="6" fillId="0" borderId="0" xfId="470" applyFont="1" applyBorder="1"/>
    <xf numFmtId="0" fontId="4" fillId="61" borderId="0" xfId="470" applyFont="1" applyFill="1" applyBorder="1"/>
    <xf numFmtId="0" fontId="9" fillId="26" borderId="1" xfId="470" applyFont="1" applyFill="1" applyBorder="1"/>
    <xf numFmtId="0" fontId="9" fillId="27" borderId="1" xfId="470" applyFont="1" applyFill="1" applyBorder="1"/>
    <xf numFmtId="0" fontId="9" fillId="64" borderId="1" xfId="470" applyFont="1" applyFill="1" applyBorder="1"/>
    <xf numFmtId="0" fontId="10" fillId="26" borderId="1" xfId="470" applyFont="1" applyFill="1" applyBorder="1"/>
    <xf numFmtId="0" fontId="1" fillId="0" borderId="19" xfId="470" applyFont="1" applyBorder="1"/>
    <xf numFmtId="0" fontId="59" fillId="67" borderId="13" xfId="0" applyFont="1" applyFill="1" applyBorder="1" applyAlignment="1">
      <alignment horizontal="center" wrapText="1"/>
    </xf>
    <xf numFmtId="0" fontId="59" fillId="67" borderId="14" xfId="0" applyFont="1" applyFill="1" applyBorder="1" applyAlignment="1">
      <alignment horizontal="center" wrapText="1"/>
    </xf>
    <xf numFmtId="0" fontId="38" fillId="67" borderId="21" xfId="0" applyFont="1" applyFill="1" applyBorder="1" applyAlignment="1">
      <alignment horizontal="center" vertical="center" wrapText="1"/>
    </xf>
    <xf numFmtId="0" fontId="38" fillId="67" borderId="22" xfId="0" applyFont="1" applyFill="1" applyBorder="1" applyAlignment="1">
      <alignment horizontal="center" vertical="center" wrapText="1"/>
    </xf>
    <xf numFmtId="0" fontId="38" fillId="67" borderId="21" xfId="0" applyFont="1" applyFill="1" applyBorder="1" applyAlignment="1">
      <alignment horizontal="center" vertical="center"/>
    </xf>
    <xf numFmtId="0" fontId="38" fillId="67" borderId="22" xfId="0" applyFont="1" applyFill="1" applyBorder="1" applyAlignment="1">
      <alignment horizontal="center" vertical="center"/>
    </xf>
    <xf numFmtId="0" fontId="59" fillId="67" borderId="21" xfId="0" quotePrefix="1" applyFont="1" applyFill="1" applyBorder="1" applyAlignment="1">
      <alignment horizontal="center" vertical="center"/>
    </xf>
    <xf numFmtId="0" fontId="59" fillId="67" borderId="22" xfId="0" quotePrefix="1" applyFont="1" applyFill="1" applyBorder="1" applyAlignment="1">
      <alignment horizontal="center" vertical="center"/>
    </xf>
    <xf numFmtId="0" fontId="59" fillId="0" borderId="51" xfId="0" quotePrefix="1" applyFont="1" applyFill="1" applyBorder="1" applyAlignment="1">
      <alignment horizontal="center" vertical="center" wrapText="1"/>
    </xf>
    <xf numFmtId="0" fontId="0" fillId="0" borderId="46" xfId="0" applyBorder="1" applyAlignment="1">
      <alignment horizontal="center" vertical="center" wrapText="1"/>
    </xf>
    <xf numFmtId="0" fontId="59" fillId="0" borderId="21" xfId="0" quotePrefix="1" applyFont="1" applyFill="1" applyBorder="1" applyAlignment="1">
      <alignment horizontal="center" vertical="center" wrapText="1"/>
    </xf>
    <xf numFmtId="0" fontId="0" fillId="0" borderId="22" xfId="0" applyBorder="1" applyAlignment="1">
      <alignment horizontal="center" vertical="center" wrapText="1"/>
    </xf>
    <xf numFmtId="0" fontId="0" fillId="0" borderId="20" xfId="0" applyBorder="1" applyAlignment="1">
      <alignment horizontal="center" vertical="center" wrapText="1"/>
    </xf>
    <xf numFmtId="0" fontId="38" fillId="62" borderId="21" xfId="960" applyFont="1" applyFill="1" applyBorder="1" applyAlignment="1">
      <alignment horizontal="center" vertical="center" wrapText="1"/>
    </xf>
    <xf numFmtId="0" fontId="38" fillId="62" borderId="22" xfId="960" applyFont="1" applyFill="1" applyBorder="1" applyAlignment="1">
      <alignment horizontal="center" vertical="center" wrapText="1"/>
    </xf>
    <xf numFmtId="0" fontId="38" fillId="62" borderId="13" xfId="960" applyFont="1" applyFill="1" applyBorder="1" applyAlignment="1">
      <alignment horizontal="center" vertical="center"/>
    </xf>
    <xf numFmtId="0" fontId="38" fillId="62" borderId="21" xfId="960" applyFont="1" applyFill="1" applyBorder="1" applyAlignment="1">
      <alignment horizontal="center" vertical="center"/>
    </xf>
    <xf numFmtId="0" fontId="38" fillId="62" borderId="22" xfId="960" applyFont="1" applyFill="1" applyBorder="1" applyAlignment="1">
      <alignment horizontal="center" vertical="center"/>
    </xf>
    <xf numFmtId="0" fontId="38" fillId="62" borderId="13" xfId="960" applyFont="1" applyFill="1" applyBorder="1" applyAlignment="1">
      <alignment horizontal="center" vertical="center" wrapText="1"/>
    </xf>
    <xf numFmtId="0" fontId="75" fillId="0" borderId="44" xfId="0" applyFont="1" applyBorder="1" applyAlignment="1">
      <alignment vertical="center"/>
    </xf>
    <xf numFmtId="0" fontId="75" fillId="0" borderId="45" xfId="0" applyFont="1" applyBorder="1" applyAlignment="1">
      <alignment vertical="center"/>
    </xf>
    <xf numFmtId="0" fontId="75" fillId="0" borderId="44" xfId="0" applyFont="1" applyBorder="1" applyAlignment="1">
      <alignment horizontal="center" vertical="center"/>
    </xf>
    <xf numFmtId="0" fontId="75" fillId="0" borderId="45" xfId="0" applyFont="1" applyBorder="1" applyAlignment="1">
      <alignment horizontal="center" vertical="center"/>
    </xf>
    <xf numFmtId="0" fontId="75" fillId="0" borderId="44" xfId="0" applyFont="1" applyBorder="1" applyAlignment="1">
      <alignment horizontal="center" vertical="center" wrapText="1"/>
    </xf>
    <xf numFmtId="0" fontId="75" fillId="0" borderId="45" xfId="0" applyFont="1" applyBorder="1" applyAlignment="1">
      <alignment horizontal="center" vertical="center" wrapText="1"/>
    </xf>
  </cellXfs>
  <cellStyles count="2786">
    <cellStyle name="20 % - Markeringsfarve1" xfId="1148" xr:uid="{00000000-0005-0000-0000-000000000000}"/>
    <cellStyle name="20 % - Markeringsfarve1 2" xfId="962" xr:uid="{00000000-0005-0000-0000-000001000000}"/>
    <cellStyle name="20 % - Markeringsfarve1 2 2" xfId="963" xr:uid="{00000000-0005-0000-0000-000002000000}"/>
    <cellStyle name="20 % - Markeringsfarve1 3" xfId="964" xr:uid="{00000000-0005-0000-0000-000003000000}"/>
    <cellStyle name="20 % - Markeringsfarve1 4" xfId="965" xr:uid="{00000000-0005-0000-0000-000004000000}"/>
    <cellStyle name="20 % - Markeringsfarve1 5" xfId="966" xr:uid="{00000000-0005-0000-0000-000005000000}"/>
    <cellStyle name="20 % - Markeringsfarve2" xfId="1149" xr:uid="{00000000-0005-0000-0000-000006000000}"/>
    <cellStyle name="20 % - Markeringsfarve2 2" xfId="967" xr:uid="{00000000-0005-0000-0000-000007000000}"/>
    <cellStyle name="20 % - Markeringsfarve2 2 2" xfId="968" xr:uid="{00000000-0005-0000-0000-000008000000}"/>
    <cellStyle name="20 % - Markeringsfarve2 3" xfId="969" xr:uid="{00000000-0005-0000-0000-000009000000}"/>
    <cellStyle name="20 % - Markeringsfarve2 4" xfId="970" xr:uid="{00000000-0005-0000-0000-00000A000000}"/>
    <cellStyle name="20 % - Markeringsfarve2 5" xfId="971" xr:uid="{00000000-0005-0000-0000-00000B000000}"/>
    <cellStyle name="20 % - Markeringsfarve3" xfId="1150" xr:uid="{00000000-0005-0000-0000-00000C000000}"/>
    <cellStyle name="20 % - Markeringsfarve3 2" xfId="972" xr:uid="{00000000-0005-0000-0000-00000D000000}"/>
    <cellStyle name="20 % - Markeringsfarve3 2 2" xfId="973" xr:uid="{00000000-0005-0000-0000-00000E000000}"/>
    <cellStyle name="20 % - Markeringsfarve3 3" xfId="974" xr:uid="{00000000-0005-0000-0000-00000F000000}"/>
    <cellStyle name="20 % - Markeringsfarve3 4" xfId="975" xr:uid="{00000000-0005-0000-0000-000010000000}"/>
    <cellStyle name="20 % - Markeringsfarve3 5" xfId="976" xr:uid="{00000000-0005-0000-0000-000011000000}"/>
    <cellStyle name="20 % - Markeringsfarve4" xfId="1151" xr:uid="{00000000-0005-0000-0000-000012000000}"/>
    <cellStyle name="20 % - Markeringsfarve4 2" xfId="977" xr:uid="{00000000-0005-0000-0000-000013000000}"/>
    <cellStyle name="20 % - Markeringsfarve4 2 2" xfId="978" xr:uid="{00000000-0005-0000-0000-000014000000}"/>
    <cellStyle name="20 % - Markeringsfarve4 3" xfId="979" xr:uid="{00000000-0005-0000-0000-000015000000}"/>
    <cellStyle name="20 % - Markeringsfarve4 4" xfId="980" xr:uid="{00000000-0005-0000-0000-000016000000}"/>
    <cellStyle name="20 % - Markeringsfarve4 5" xfId="981" xr:uid="{00000000-0005-0000-0000-000017000000}"/>
    <cellStyle name="20 % - Markeringsfarve5" xfId="1152" xr:uid="{00000000-0005-0000-0000-000018000000}"/>
    <cellStyle name="20 % - Markeringsfarve5 2" xfId="982" xr:uid="{00000000-0005-0000-0000-000019000000}"/>
    <cellStyle name="20 % - Markeringsfarve5 2 2" xfId="983" xr:uid="{00000000-0005-0000-0000-00001A000000}"/>
    <cellStyle name="20 % - Markeringsfarve5 3" xfId="984" xr:uid="{00000000-0005-0000-0000-00001B000000}"/>
    <cellStyle name="20 % - Markeringsfarve5 4" xfId="985" xr:uid="{00000000-0005-0000-0000-00001C000000}"/>
    <cellStyle name="20 % - Markeringsfarve5 5" xfId="986" xr:uid="{00000000-0005-0000-0000-00001D000000}"/>
    <cellStyle name="20 % - Markeringsfarve6" xfId="1153" xr:uid="{00000000-0005-0000-0000-00001E000000}"/>
    <cellStyle name="20 % - Markeringsfarve6 2" xfId="987" xr:uid="{00000000-0005-0000-0000-00001F000000}"/>
    <cellStyle name="20 % - Markeringsfarve6 2 2" xfId="988" xr:uid="{00000000-0005-0000-0000-000020000000}"/>
    <cellStyle name="20 % - Markeringsfarve6 3" xfId="989" xr:uid="{00000000-0005-0000-0000-000021000000}"/>
    <cellStyle name="20 % - Markeringsfarve6 4" xfId="990" xr:uid="{00000000-0005-0000-0000-000022000000}"/>
    <cellStyle name="20 % - Markeringsfarve6 5" xfId="991" xr:uid="{00000000-0005-0000-0000-000023000000}"/>
    <cellStyle name="20% - Accent1" xfId="1" builtinId="30" customBuiltin="1"/>
    <cellStyle name="20% - Accent1 2" xfId="992" xr:uid="{00000000-0005-0000-0000-000025000000}"/>
    <cellStyle name="20% - Accent2" xfId="2" builtinId="34" customBuiltin="1"/>
    <cellStyle name="20% - Accent2 2" xfId="993" xr:uid="{00000000-0005-0000-0000-000027000000}"/>
    <cellStyle name="20% - Accent3" xfId="3" builtinId="38" customBuiltin="1"/>
    <cellStyle name="20% - Accent3 2" xfId="994" xr:uid="{00000000-0005-0000-0000-000029000000}"/>
    <cellStyle name="20% - Accent4" xfId="4" builtinId="42" customBuiltin="1"/>
    <cellStyle name="20% - Accent4 2" xfId="995" xr:uid="{00000000-0005-0000-0000-00002B000000}"/>
    <cellStyle name="20% - Accent5" xfId="5" builtinId="46" customBuiltin="1"/>
    <cellStyle name="20% - Accent5 2" xfId="996" xr:uid="{00000000-0005-0000-0000-00002D000000}"/>
    <cellStyle name="20% - Accent6" xfId="6" builtinId="50" customBuiltin="1"/>
    <cellStyle name="20% - Accent6 2" xfId="997" xr:uid="{00000000-0005-0000-0000-00002F000000}"/>
    <cellStyle name="20% - Colore 1" xfId="7" xr:uid="{00000000-0005-0000-0000-000030000000}"/>
    <cellStyle name="20% - Colore 1 2" xfId="1154" xr:uid="{00000000-0005-0000-0000-000031000000}"/>
    <cellStyle name="20% - Colore 2" xfId="8" xr:uid="{00000000-0005-0000-0000-000032000000}"/>
    <cellStyle name="20% - Colore 2 2" xfId="1155" xr:uid="{00000000-0005-0000-0000-000033000000}"/>
    <cellStyle name="20% - Colore 3" xfId="9" xr:uid="{00000000-0005-0000-0000-000034000000}"/>
    <cellStyle name="20% - Colore 3 2" xfId="1156" xr:uid="{00000000-0005-0000-0000-000035000000}"/>
    <cellStyle name="20% - Colore 4" xfId="10" xr:uid="{00000000-0005-0000-0000-000036000000}"/>
    <cellStyle name="20% - Colore 4 2" xfId="1157" xr:uid="{00000000-0005-0000-0000-000037000000}"/>
    <cellStyle name="20% - Colore 5" xfId="11" xr:uid="{00000000-0005-0000-0000-000038000000}"/>
    <cellStyle name="20% - Colore 5 2" xfId="1158" xr:uid="{00000000-0005-0000-0000-000039000000}"/>
    <cellStyle name="20% - Colore 6" xfId="12" xr:uid="{00000000-0005-0000-0000-00003A000000}"/>
    <cellStyle name="20% - Colore 6 2" xfId="1159" xr:uid="{00000000-0005-0000-0000-00003B000000}"/>
    <cellStyle name="40 % - Markeringsfarve1" xfId="1160" xr:uid="{00000000-0005-0000-0000-00003C000000}"/>
    <cellStyle name="40 % - Markeringsfarve1 2" xfId="998" xr:uid="{00000000-0005-0000-0000-00003D000000}"/>
    <cellStyle name="40 % - Markeringsfarve1 2 2" xfId="999" xr:uid="{00000000-0005-0000-0000-00003E000000}"/>
    <cellStyle name="40 % - Markeringsfarve1 3" xfId="1000" xr:uid="{00000000-0005-0000-0000-00003F000000}"/>
    <cellStyle name="40 % - Markeringsfarve1 4" xfId="1001" xr:uid="{00000000-0005-0000-0000-000040000000}"/>
    <cellStyle name="40 % - Markeringsfarve1 5" xfId="1002" xr:uid="{00000000-0005-0000-0000-000041000000}"/>
    <cellStyle name="40 % - Markeringsfarve2" xfId="1161" xr:uid="{00000000-0005-0000-0000-000042000000}"/>
    <cellStyle name="40 % - Markeringsfarve2 2" xfId="1003" xr:uid="{00000000-0005-0000-0000-000043000000}"/>
    <cellStyle name="40 % - Markeringsfarve2 2 2" xfId="1004" xr:uid="{00000000-0005-0000-0000-000044000000}"/>
    <cellStyle name="40 % - Markeringsfarve2 3" xfId="1005" xr:uid="{00000000-0005-0000-0000-000045000000}"/>
    <cellStyle name="40 % - Markeringsfarve2 4" xfId="1006" xr:uid="{00000000-0005-0000-0000-000046000000}"/>
    <cellStyle name="40 % - Markeringsfarve2 5" xfId="1007" xr:uid="{00000000-0005-0000-0000-000047000000}"/>
    <cellStyle name="40 % - Markeringsfarve3" xfId="1162" xr:uid="{00000000-0005-0000-0000-000048000000}"/>
    <cellStyle name="40 % - Markeringsfarve3 2" xfId="1008" xr:uid="{00000000-0005-0000-0000-000049000000}"/>
    <cellStyle name="40 % - Markeringsfarve3 2 2" xfId="1009" xr:uid="{00000000-0005-0000-0000-00004A000000}"/>
    <cellStyle name="40 % - Markeringsfarve3 3" xfId="1010" xr:uid="{00000000-0005-0000-0000-00004B000000}"/>
    <cellStyle name="40 % - Markeringsfarve3 4" xfId="1011" xr:uid="{00000000-0005-0000-0000-00004C000000}"/>
    <cellStyle name="40 % - Markeringsfarve3 5" xfId="1012" xr:uid="{00000000-0005-0000-0000-00004D000000}"/>
    <cellStyle name="40 % - Markeringsfarve4" xfId="1163" xr:uid="{00000000-0005-0000-0000-00004E000000}"/>
    <cellStyle name="40 % - Markeringsfarve4 2" xfId="1013" xr:uid="{00000000-0005-0000-0000-00004F000000}"/>
    <cellStyle name="40 % - Markeringsfarve4 2 2" xfId="1014" xr:uid="{00000000-0005-0000-0000-000050000000}"/>
    <cellStyle name="40 % - Markeringsfarve4 3" xfId="1015" xr:uid="{00000000-0005-0000-0000-000051000000}"/>
    <cellStyle name="40 % - Markeringsfarve4 4" xfId="1016" xr:uid="{00000000-0005-0000-0000-000052000000}"/>
    <cellStyle name="40 % - Markeringsfarve4 5" xfId="1017" xr:uid="{00000000-0005-0000-0000-000053000000}"/>
    <cellStyle name="40 % - Markeringsfarve5" xfId="1164" xr:uid="{00000000-0005-0000-0000-000054000000}"/>
    <cellStyle name="40 % - Markeringsfarve5 2" xfId="1018" xr:uid="{00000000-0005-0000-0000-000055000000}"/>
    <cellStyle name="40 % - Markeringsfarve5 2 2" xfId="1019" xr:uid="{00000000-0005-0000-0000-000056000000}"/>
    <cellStyle name="40 % - Markeringsfarve5 3" xfId="1020" xr:uid="{00000000-0005-0000-0000-000057000000}"/>
    <cellStyle name="40 % - Markeringsfarve5 4" xfId="1021" xr:uid="{00000000-0005-0000-0000-000058000000}"/>
    <cellStyle name="40 % - Markeringsfarve5 5" xfId="1022" xr:uid="{00000000-0005-0000-0000-000059000000}"/>
    <cellStyle name="40 % - Markeringsfarve6" xfId="1165" xr:uid="{00000000-0005-0000-0000-00005A000000}"/>
    <cellStyle name="40 % - Markeringsfarve6 2" xfId="1023" xr:uid="{00000000-0005-0000-0000-00005B000000}"/>
    <cellStyle name="40 % - Markeringsfarve6 2 2" xfId="1024" xr:uid="{00000000-0005-0000-0000-00005C000000}"/>
    <cellStyle name="40 % - Markeringsfarve6 3" xfId="1025" xr:uid="{00000000-0005-0000-0000-00005D000000}"/>
    <cellStyle name="40 % - Markeringsfarve6 4" xfId="1026" xr:uid="{00000000-0005-0000-0000-00005E000000}"/>
    <cellStyle name="40 % - Markeringsfarve6 5" xfId="1027" xr:uid="{00000000-0005-0000-0000-00005F000000}"/>
    <cellStyle name="40% - Accent1" xfId="13" builtinId="31" customBuiltin="1"/>
    <cellStyle name="40% - Accent1 2" xfId="1028" xr:uid="{00000000-0005-0000-0000-000061000000}"/>
    <cellStyle name="40% - Accent2" xfId="14" builtinId="35" customBuiltin="1"/>
    <cellStyle name="40% - Accent2 2" xfId="1029" xr:uid="{00000000-0005-0000-0000-000063000000}"/>
    <cellStyle name="40% - Accent3" xfId="15" builtinId="39" customBuiltin="1"/>
    <cellStyle name="40% - Accent3 2" xfId="1030" xr:uid="{00000000-0005-0000-0000-000065000000}"/>
    <cellStyle name="40% - Accent4" xfId="16" builtinId="43" customBuiltin="1"/>
    <cellStyle name="40% - Accent4 2" xfId="1031" xr:uid="{00000000-0005-0000-0000-000067000000}"/>
    <cellStyle name="40% - Accent5" xfId="17" builtinId="47" customBuiltin="1"/>
    <cellStyle name="40% - Accent5 2" xfId="1032" xr:uid="{00000000-0005-0000-0000-000069000000}"/>
    <cellStyle name="40% - Accent6" xfId="18" builtinId="51" customBuiltin="1"/>
    <cellStyle name="40% - Accent6 2" xfId="1033" xr:uid="{00000000-0005-0000-0000-00006B000000}"/>
    <cellStyle name="40% - Colore 1" xfId="19" xr:uid="{00000000-0005-0000-0000-00006C000000}"/>
    <cellStyle name="40% - Colore 1 2" xfId="1166" xr:uid="{00000000-0005-0000-0000-00006D000000}"/>
    <cellStyle name="40% - Colore 2" xfId="20" xr:uid="{00000000-0005-0000-0000-00006E000000}"/>
    <cellStyle name="40% - Colore 2 2" xfId="1167" xr:uid="{00000000-0005-0000-0000-00006F000000}"/>
    <cellStyle name="40% - Colore 3" xfId="21" xr:uid="{00000000-0005-0000-0000-000070000000}"/>
    <cellStyle name="40% - Colore 3 2" xfId="1168" xr:uid="{00000000-0005-0000-0000-000071000000}"/>
    <cellStyle name="40% - Colore 4" xfId="22" xr:uid="{00000000-0005-0000-0000-000072000000}"/>
    <cellStyle name="40% - Colore 4 2" xfId="1169" xr:uid="{00000000-0005-0000-0000-000073000000}"/>
    <cellStyle name="40% - Colore 5" xfId="23" xr:uid="{00000000-0005-0000-0000-000074000000}"/>
    <cellStyle name="40% - Colore 5 2" xfId="1170" xr:uid="{00000000-0005-0000-0000-000075000000}"/>
    <cellStyle name="40% - Colore 6" xfId="24" xr:uid="{00000000-0005-0000-0000-000076000000}"/>
    <cellStyle name="40% - Colore 6 2" xfId="1171" xr:uid="{00000000-0005-0000-0000-000077000000}"/>
    <cellStyle name="5x indented GHG Textfiels" xfId="25" xr:uid="{00000000-0005-0000-0000-000078000000}"/>
    <cellStyle name="60 % - Markeringsfarve1" xfId="1172" xr:uid="{00000000-0005-0000-0000-000079000000}"/>
    <cellStyle name="60 % - Markeringsfarve2" xfId="1173" xr:uid="{00000000-0005-0000-0000-00007A000000}"/>
    <cellStyle name="60 % - Markeringsfarve3" xfId="1174" xr:uid="{00000000-0005-0000-0000-00007B000000}"/>
    <cellStyle name="60 % - Markeringsfarve4" xfId="1175" xr:uid="{00000000-0005-0000-0000-00007C000000}"/>
    <cellStyle name="60 % - Markeringsfarve5" xfId="1176" xr:uid="{00000000-0005-0000-0000-00007D000000}"/>
    <cellStyle name="60 % - Markeringsfarve6" xfId="1177" xr:uid="{00000000-0005-0000-0000-00007E000000}"/>
    <cellStyle name="60% - Accent1" xfId="26" builtinId="32" customBuiltin="1"/>
    <cellStyle name="60% - Accent1 2" xfId="1034" xr:uid="{00000000-0005-0000-0000-000080000000}"/>
    <cellStyle name="60% - Accent2" xfId="27" builtinId="36" customBuiltin="1"/>
    <cellStyle name="60% - Accent2 2" xfId="1035" xr:uid="{00000000-0005-0000-0000-000082000000}"/>
    <cellStyle name="60% - Accent3" xfId="28" builtinId="40" customBuiltin="1"/>
    <cellStyle name="60% - Accent3 2" xfId="1036" xr:uid="{00000000-0005-0000-0000-000084000000}"/>
    <cellStyle name="60% - Accent4" xfId="29" builtinId="44" customBuiltin="1"/>
    <cellStyle name="60% - Accent4 2" xfId="1037" xr:uid="{00000000-0005-0000-0000-000086000000}"/>
    <cellStyle name="60% - Accent5" xfId="30" builtinId="48" customBuiltin="1"/>
    <cellStyle name="60% - Accent5 2" xfId="1038" xr:uid="{00000000-0005-0000-0000-000088000000}"/>
    <cellStyle name="60% - Accent6" xfId="31" builtinId="52" customBuiltin="1"/>
    <cellStyle name="60% - Accent6 2" xfId="1039" xr:uid="{00000000-0005-0000-0000-00008A000000}"/>
    <cellStyle name="60% - Colore 1" xfId="32" xr:uid="{00000000-0005-0000-0000-00008B000000}"/>
    <cellStyle name="60% - Colore 2" xfId="33" xr:uid="{00000000-0005-0000-0000-00008C000000}"/>
    <cellStyle name="60% - Colore 3" xfId="34" xr:uid="{00000000-0005-0000-0000-00008D000000}"/>
    <cellStyle name="60% - Colore 4" xfId="35" xr:uid="{00000000-0005-0000-0000-00008E000000}"/>
    <cellStyle name="60% - Colore 5" xfId="36" xr:uid="{00000000-0005-0000-0000-00008F000000}"/>
    <cellStyle name="60% - Colore 6" xfId="37" xr:uid="{00000000-0005-0000-0000-000090000000}"/>
    <cellStyle name="Accent1" xfId="38" builtinId="29" customBuiltin="1"/>
    <cellStyle name="Accent1 2" xfId="1040" xr:uid="{00000000-0005-0000-0000-000092000000}"/>
    <cellStyle name="Accent2" xfId="39" builtinId="33" customBuiltin="1"/>
    <cellStyle name="Accent2 2" xfId="1041" xr:uid="{00000000-0005-0000-0000-000094000000}"/>
    <cellStyle name="Accent3" xfId="40" builtinId="37" customBuiltin="1"/>
    <cellStyle name="Accent3 2" xfId="1042" xr:uid="{00000000-0005-0000-0000-000096000000}"/>
    <cellStyle name="Accent4" xfId="41" builtinId="41" customBuiltin="1"/>
    <cellStyle name="Accent4 2" xfId="1043" xr:uid="{00000000-0005-0000-0000-000098000000}"/>
    <cellStyle name="Accent5" xfId="42" builtinId="45" customBuiltin="1"/>
    <cellStyle name="Accent5 2" xfId="1044" xr:uid="{00000000-0005-0000-0000-00009A000000}"/>
    <cellStyle name="Accent6" xfId="43" builtinId="49" customBuiltin="1"/>
    <cellStyle name="Accent6 2" xfId="1045" xr:uid="{00000000-0005-0000-0000-00009C000000}"/>
    <cellStyle name="AggOrange_CRFReport-template" xfId="44" xr:uid="{00000000-0005-0000-0000-00009D000000}"/>
    <cellStyle name="AggOrange9_CRFReport-template" xfId="45" xr:uid="{00000000-0005-0000-0000-00009E000000}"/>
    <cellStyle name="Bad" xfId="46" builtinId="27" customBuiltin="1"/>
    <cellStyle name="Bad 2" xfId="1046" xr:uid="{00000000-0005-0000-0000-0000A0000000}"/>
    <cellStyle name="Bad 3" xfId="1178" xr:uid="{00000000-0005-0000-0000-0000A1000000}"/>
    <cellStyle name="Bemærk! 2" xfId="1047" xr:uid="{00000000-0005-0000-0000-0000A2000000}"/>
    <cellStyle name="Bemærk! 2 2" xfId="1048" xr:uid="{00000000-0005-0000-0000-0000A3000000}"/>
    <cellStyle name="Bemærk! 3" xfId="1049" xr:uid="{00000000-0005-0000-0000-0000A4000000}"/>
    <cellStyle name="Bemærk! 3 2" xfId="1050" xr:uid="{00000000-0005-0000-0000-0000A5000000}"/>
    <cellStyle name="Bemærk! 4" xfId="1051" xr:uid="{00000000-0005-0000-0000-0000A6000000}"/>
    <cellStyle name="Bemærk! 5" xfId="1052" xr:uid="{00000000-0005-0000-0000-0000A7000000}"/>
    <cellStyle name="C01_Main head" xfId="1053" xr:uid="{00000000-0005-0000-0000-0000A8000000}"/>
    <cellStyle name="C02_Column heads" xfId="1054" xr:uid="{00000000-0005-0000-0000-0000A9000000}"/>
    <cellStyle name="C03_Sub head bold" xfId="1055" xr:uid="{00000000-0005-0000-0000-0000AA000000}"/>
    <cellStyle name="C03a_Sub head" xfId="1056" xr:uid="{00000000-0005-0000-0000-0000AB000000}"/>
    <cellStyle name="C04_Total text white bold" xfId="1057" xr:uid="{00000000-0005-0000-0000-0000AC000000}"/>
    <cellStyle name="C04a_Total text black with rule" xfId="1058" xr:uid="{00000000-0005-0000-0000-0000AD000000}"/>
    <cellStyle name="C05_Main text" xfId="1059" xr:uid="{00000000-0005-0000-0000-0000AE000000}"/>
    <cellStyle name="C06_Figs" xfId="1060" xr:uid="{00000000-0005-0000-0000-0000AF000000}"/>
    <cellStyle name="C07_Figs 1 dec percent" xfId="1061" xr:uid="{00000000-0005-0000-0000-0000B0000000}"/>
    <cellStyle name="C08_Figs 1 decimal" xfId="1062" xr:uid="{00000000-0005-0000-0000-0000B1000000}"/>
    <cellStyle name="C09_Notes" xfId="1063" xr:uid="{00000000-0005-0000-0000-0000B2000000}"/>
    <cellStyle name="Calcolo" xfId="47" xr:uid="{00000000-0005-0000-0000-0000B3000000}"/>
    <cellStyle name="Calcolo 2" xfId="48" xr:uid="{00000000-0005-0000-0000-0000B4000000}"/>
    <cellStyle name="Calcolo 2 2" xfId="49" xr:uid="{00000000-0005-0000-0000-0000B5000000}"/>
    <cellStyle name="Calcolo 2 3" xfId="50" xr:uid="{00000000-0005-0000-0000-0000B6000000}"/>
    <cellStyle name="Calcolo 2 4" xfId="51" xr:uid="{00000000-0005-0000-0000-0000B7000000}"/>
    <cellStyle name="Calcolo 2 5" xfId="52" xr:uid="{00000000-0005-0000-0000-0000B8000000}"/>
    <cellStyle name="Calcolo 3" xfId="53" xr:uid="{00000000-0005-0000-0000-0000B9000000}"/>
    <cellStyle name="Calcolo 4" xfId="54" xr:uid="{00000000-0005-0000-0000-0000BA000000}"/>
    <cellStyle name="Calcolo 5" xfId="55" xr:uid="{00000000-0005-0000-0000-0000BB000000}"/>
    <cellStyle name="Calcolo 6" xfId="56" xr:uid="{00000000-0005-0000-0000-0000BC000000}"/>
    <cellStyle name="Calculation" xfId="57" builtinId="22" customBuiltin="1"/>
    <cellStyle name="Calculation 2" xfId="1064" xr:uid="{00000000-0005-0000-0000-0000BE000000}"/>
    <cellStyle name="Cella collegata" xfId="58" xr:uid="{00000000-0005-0000-0000-0000BF000000}"/>
    <cellStyle name="Cella da controllare" xfId="59" xr:uid="{00000000-0005-0000-0000-0000C0000000}"/>
    <cellStyle name="Check Cell" xfId="60" builtinId="23" customBuiltin="1"/>
    <cellStyle name="Check Cell 2" xfId="1065" xr:uid="{00000000-0005-0000-0000-0000C2000000}"/>
    <cellStyle name="Colore 1" xfId="61" xr:uid="{00000000-0005-0000-0000-0000C3000000}"/>
    <cellStyle name="Colore 2" xfId="62" xr:uid="{00000000-0005-0000-0000-0000C4000000}"/>
    <cellStyle name="Colore 3" xfId="63" xr:uid="{00000000-0005-0000-0000-0000C5000000}"/>
    <cellStyle name="Colore 4" xfId="64" xr:uid="{00000000-0005-0000-0000-0000C6000000}"/>
    <cellStyle name="Colore 5" xfId="65" xr:uid="{00000000-0005-0000-0000-0000C7000000}"/>
    <cellStyle name="Colore 6" xfId="66" xr:uid="{00000000-0005-0000-0000-0000C8000000}"/>
    <cellStyle name="Comma" xfId="958" builtinId="3"/>
    <cellStyle name="Comma 10" xfId="1066" xr:uid="{00000000-0005-0000-0000-0000CA000000}"/>
    <cellStyle name="Comma 2" xfId="67" xr:uid="{00000000-0005-0000-0000-0000CB000000}"/>
    <cellStyle name="Comma 2 2" xfId="68" xr:uid="{00000000-0005-0000-0000-0000CC000000}"/>
    <cellStyle name="Comma 2 3" xfId="69" xr:uid="{00000000-0005-0000-0000-0000CD000000}"/>
    <cellStyle name="Comma 2 3 2" xfId="1179" xr:uid="{00000000-0005-0000-0000-0000CE000000}"/>
    <cellStyle name="Comma 2 3 2 2" xfId="1180" xr:uid="{00000000-0005-0000-0000-0000CF000000}"/>
    <cellStyle name="Comma 2 4" xfId="1181" xr:uid="{00000000-0005-0000-0000-0000D0000000}"/>
    <cellStyle name="Comma 3" xfId="70" xr:uid="{00000000-0005-0000-0000-0000D1000000}"/>
    <cellStyle name="Comma 3 2" xfId="1067" xr:uid="{00000000-0005-0000-0000-0000D2000000}"/>
    <cellStyle name="Comma 3 3" xfId="1068" xr:uid="{00000000-0005-0000-0000-0000D3000000}"/>
    <cellStyle name="Comma 3 4" xfId="1069" xr:uid="{00000000-0005-0000-0000-0000D4000000}"/>
    <cellStyle name="Comma 4" xfId="1070" xr:uid="{00000000-0005-0000-0000-0000D5000000}"/>
    <cellStyle name="Comma 4 2" xfId="1071" xr:uid="{00000000-0005-0000-0000-0000D6000000}"/>
    <cellStyle name="Comma 4 3" xfId="1072" xr:uid="{00000000-0005-0000-0000-0000D7000000}"/>
    <cellStyle name="Comma 4 4" xfId="1073" xr:uid="{00000000-0005-0000-0000-0000D8000000}"/>
    <cellStyle name="Comma 5" xfId="1074" xr:uid="{00000000-0005-0000-0000-0000D9000000}"/>
    <cellStyle name="Comma 5 2" xfId="1075" xr:uid="{00000000-0005-0000-0000-0000DA000000}"/>
    <cellStyle name="Comma 6" xfId="1076" xr:uid="{00000000-0005-0000-0000-0000DB000000}"/>
    <cellStyle name="Comma 7" xfId="1077" xr:uid="{00000000-0005-0000-0000-0000DC000000}"/>
    <cellStyle name="Comma 8" xfId="1078" xr:uid="{00000000-0005-0000-0000-0000DD000000}"/>
    <cellStyle name="Comma 9" xfId="1079" xr:uid="{00000000-0005-0000-0000-0000DE000000}"/>
    <cellStyle name="Comma 9 2" xfId="1080" xr:uid="{00000000-0005-0000-0000-0000DF000000}"/>
    <cellStyle name="Comma 9 3" xfId="1081" xr:uid="{00000000-0005-0000-0000-0000E0000000}"/>
    <cellStyle name="Comma0 - Type3" xfId="1182" xr:uid="{00000000-0005-0000-0000-0000E1000000}"/>
    <cellStyle name="CustomizationCells" xfId="71" xr:uid="{00000000-0005-0000-0000-0000E2000000}"/>
    <cellStyle name="CustomizationCells 2" xfId="1183" xr:uid="{00000000-0005-0000-0000-0000E3000000}"/>
    <cellStyle name="Euro" xfId="72" xr:uid="{00000000-0005-0000-0000-0000E4000000}"/>
    <cellStyle name="Euro 10" xfId="73" xr:uid="{00000000-0005-0000-0000-0000E5000000}"/>
    <cellStyle name="Euro 10 2" xfId="74" xr:uid="{00000000-0005-0000-0000-0000E6000000}"/>
    <cellStyle name="Euro 10 3" xfId="75" xr:uid="{00000000-0005-0000-0000-0000E7000000}"/>
    <cellStyle name="Euro 10 3 2" xfId="1184" xr:uid="{00000000-0005-0000-0000-0000E8000000}"/>
    <cellStyle name="Euro 10 3 2 2" xfId="1185" xr:uid="{00000000-0005-0000-0000-0000E9000000}"/>
    <cellStyle name="Euro 10 4" xfId="1186" xr:uid="{00000000-0005-0000-0000-0000EA000000}"/>
    <cellStyle name="Euro 10 4 2" xfId="1187" xr:uid="{00000000-0005-0000-0000-0000EB000000}"/>
    <cellStyle name="Euro 10 5" xfId="1188" xr:uid="{00000000-0005-0000-0000-0000EC000000}"/>
    <cellStyle name="Euro 11" xfId="76" xr:uid="{00000000-0005-0000-0000-0000ED000000}"/>
    <cellStyle name="Euro 11 2" xfId="77" xr:uid="{00000000-0005-0000-0000-0000EE000000}"/>
    <cellStyle name="Euro 11 3" xfId="78" xr:uid="{00000000-0005-0000-0000-0000EF000000}"/>
    <cellStyle name="Euro 11 3 2" xfId="1189" xr:uid="{00000000-0005-0000-0000-0000F0000000}"/>
    <cellStyle name="Euro 11 3 2 2" xfId="1190" xr:uid="{00000000-0005-0000-0000-0000F1000000}"/>
    <cellStyle name="Euro 11 4" xfId="1191" xr:uid="{00000000-0005-0000-0000-0000F2000000}"/>
    <cellStyle name="Euro 11 4 2" xfId="1192" xr:uid="{00000000-0005-0000-0000-0000F3000000}"/>
    <cellStyle name="Euro 11 5" xfId="1193" xr:uid="{00000000-0005-0000-0000-0000F4000000}"/>
    <cellStyle name="Euro 12" xfId="79" xr:uid="{00000000-0005-0000-0000-0000F5000000}"/>
    <cellStyle name="Euro 12 2" xfId="80" xr:uid="{00000000-0005-0000-0000-0000F6000000}"/>
    <cellStyle name="Euro 12 3" xfId="81" xr:uid="{00000000-0005-0000-0000-0000F7000000}"/>
    <cellStyle name="Euro 12 3 2" xfId="1194" xr:uid="{00000000-0005-0000-0000-0000F8000000}"/>
    <cellStyle name="Euro 12 3 2 2" xfId="1195" xr:uid="{00000000-0005-0000-0000-0000F9000000}"/>
    <cellStyle name="Euro 12 4" xfId="1196" xr:uid="{00000000-0005-0000-0000-0000FA000000}"/>
    <cellStyle name="Euro 12 4 2" xfId="1197" xr:uid="{00000000-0005-0000-0000-0000FB000000}"/>
    <cellStyle name="Euro 12 5" xfId="1198" xr:uid="{00000000-0005-0000-0000-0000FC000000}"/>
    <cellStyle name="Euro 13" xfId="82" xr:uid="{00000000-0005-0000-0000-0000FD000000}"/>
    <cellStyle name="Euro 13 2" xfId="83" xr:uid="{00000000-0005-0000-0000-0000FE000000}"/>
    <cellStyle name="Euro 13 3" xfId="84" xr:uid="{00000000-0005-0000-0000-0000FF000000}"/>
    <cellStyle name="Euro 13 3 2" xfId="1199" xr:uid="{00000000-0005-0000-0000-000000010000}"/>
    <cellStyle name="Euro 13 3 2 2" xfId="1200" xr:uid="{00000000-0005-0000-0000-000001010000}"/>
    <cellStyle name="Euro 13 4" xfId="1201" xr:uid="{00000000-0005-0000-0000-000002010000}"/>
    <cellStyle name="Euro 13 4 2" xfId="1202" xr:uid="{00000000-0005-0000-0000-000003010000}"/>
    <cellStyle name="Euro 13 5" xfId="1203" xr:uid="{00000000-0005-0000-0000-000004010000}"/>
    <cellStyle name="Euro 14" xfId="85" xr:uid="{00000000-0005-0000-0000-000005010000}"/>
    <cellStyle name="Euro 14 2" xfId="86" xr:uid="{00000000-0005-0000-0000-000006010000}"/>
    <cellStyle name="Euro 14 3" xfId="87" xr:uid="{00000000-0005-0000-0000-000007010000}"/>
    <cellStyle name="Euro 14 3 2" xfId="1204" xr:uid="{00000000-0005-0000-0000-000008010000}"/>
    <cellStyle name="Euro 14 3 2 2" xfId="1205" xr:uid="{00000000-0005-0000-0000-000009010000}"/>
    <cellStyle name="Euro 14 4" xfId="1206" xr:uid="{00000000-0005-0000-0000-00000A010000}"/>
    <cellStyle name="Euro 14 4 2" xfId="1207" xr:uid="{00000000-0005-0000-0000-00000B010000}"/>
    <cellStyle name="Euro 14 5" xfId="1208" xr:uid="{00000000-0005-0000-0000-00000C010000}"/>
    <cellStyle name="Euro 15" xfId="88" xr:uid="{00000000-0005-0000-0000-00000D010000}"/>
    <cellStyle name="Euro 15 2" xfId="89" xr:uid="{00000000-0005-0000-0000-00000E010000}"/>
    <cellStyle name="Euro 15 3" xfId="90" xr:uid="{00000000-0005-0000-0000-00000F010000}"/>
    <cellStyle name="Euro 15 3 2" xfId="1209" xr:uid="{00000000-0005-0000-0000-000010010000}"/>
    <cellStyle name="Euro 15 3 2 2" xfId="1210" xr:uid="{00000000-0005-0000-0000-000011010000}"/>
    <cellStyle name="Euro 15 4" xfId="1211" xr:uid="{00000000-0005-0000-0000-000012010000}"/>
    <cellStyle name="Euro 15 4 2" xfId="1212" xr:uid="{00000000-0005-0000-0000-000013010000}"/>
    <cellStyle name="Euro 15 5" xfId="1213" xr:uid="{00000000-0005-0000-0000-000014010000}"/>
    <cellStyle name="Euro 16" xfId="91" xr:uid="{00000000-0005-0000-0000-000015010000}"/>
    <cellStyle name="Euro 16 2" xfId="92" xr:uid="{00000000-0005-0000-0000-000016010000}"/>
    <cellStyle name="Euro 16 3" xfId="93" xr:uid="{00000000-0005-0000-0000-000017010000}"/>
    <cellStyle name="Euro 16 3 2" xfId="1214" xr:uid="{00000000-0005-0000-0000-000018010000}"/>
    <cellStyle name="Euro 16 3 2 2" xfId="1215" xr:uid="{00000000-0005-0000-0000-000019010000}"/>
    <cellStyle name="Euro 16 4" xfId="1216" xr:uid="{00000000-0005-0000-0000-00001A010000}"/>
    <cellStyle name="Euro 16 4 2" xfId="1217" xr:uid="{00000000-0005-0000-0000-00001B010000}"/>
    <cellStyle name="Euro 16 5" xfId="1218" xr:uid="{00000000-0005-0000-0000-00001C010000}"/>
    <cellStyle name="Euro 17" xfId="94" xr:uid="{00000000-0005-0000-0000-00001D010000}"/>
    <cellStyle name="Euro 17 2" xfId="95" xr:uid="{00000000-0005-0000-0000-00001E010000}"/>
    <cellStyle name="Euro 17 3" xfId="96" xr:uid="{00000000-0005-0000-0000-00001F010000}"/>
    <cellStyle name="Euro 17 3 2" xfId="1219" xr:uid="{00000000-0005-0000-0000-000020010000}"/>
    <cellStyle name="Euro 17 3 2 2" xfId="1220" xr:uid="{00000000-0005-0000-0000-000021010000}"/>
    <cellStyle name="Euro 17 4" xfId="1221" xr:uid="{00000000-0005-0000-0000-000022010000}"/>
    <cellStyle name="Euro 17 4 2" xfId="1222" xr:uid="{00000000-0005-0000-0000-000023010000}"/>
    <cellStyle name="Euro 17 5" xfId="1223" xr:uid="{00000000-0005-0000-0000-000024010000}"/>
    <cellStyle name="Euro 18" xfId="97" xr:uid="{00000000-0005-0000-0000-000025010000}"/>
    <cellStyle name="Euro 18 2" xfId="98" xr:uid="{00000000-0005-0000-0000-000026010000}"/>
    <cellStyle name="Euro 18 3" xfId="99" xr:uid="{00000000-0005-0000-0000-000027010000}"/>
    <cellStyle name="Euro 18 3 2" xfId="1224" xr:uid="{00000000-0005-0000-0000-000028010000}"/>
    <cellStyle name="Euro 18 3 2 2" xfId="1225" xr:uid="{00000000-0005-0000-0000-000029010000}"/>
    <cellStyle name="Euro 18 4" xfId="1226" xr:uid="{00000000-0005-0000-0000-00002A010000}"/>
    <cellStyle name="Euro 18 4 2" xfId="1227" xr:uid="{00000000-0005-0000-0000-00002B010000}"/>
    <cellStyle name="Euro 18 5" xfId="1228" xr:uid="{00000000-0005-0000-0000-00002C010000}"/>
    <cellStyle name="Euro 19" xfId="100" xr:uid="{00000000-0005-0000-0000-00002D010000}"/>
    <cellStyle name="Euro 19 2" xfId="101" xr:uid="{00000000-0005-0000-0000-00002E010000}"/>
    <cellStyle name="Euro 19 3" xfId="102" xr:uid="{00000000-0005-0000-0000-00002F010000}"/>
    <cellStyle name="Euro 19 3 2" xfId="1229" xr:uid="{00000000-0005-0000-0000-000030010000}"/>
    <cellStyle name="Euro 19 3 2 2" xfId="1230" xr:uid="{00000000-0005-0000-0000-000031010000}"/>
    <cellStyle name="Euro 19 4" xfId="1231" xr:uid="{00000000-0005-0000-0000-000032010000}"/>
    <cellStyle name="Euro 19 4 2" xfId="1232" xr:uid="{00000000-0005-0000-0000-000033010000}"/>
    <cellStyle name="Euro 19 5" xfId="1233" xr:uid="{00000000-0005-0000-0000-000034010000}"/>
    <cellStyle name="Euro 2" xfId="103" xr:uid="{00000000-0005-0000-0000-000035010000}"/>
    <cellStyle name="Euro 2 2" xfId="104" xr:uid="{00000000-0005-0000-0000-000036010000}"/>
    <cellStyle name="Euro 2 3" xfId="105" xr:uid="{00000000-0005-0000-0000-000037010000}"/>
    <cellStyle name="Euro 2 3 2" xfId="1234" xr:uid="{00000000-0005-0000-0000-000038010000}"/>
    <cellStyle name="Euro 2 3 2 2" xfId="1235" xr:uid="{00000000-0005-0000-0000-000039010000}"/>
    <cellStyle name="Euro 2 4" xfId="1236" xr:uid="{00000000-0005-0000-0000-00003A010000}"/>
    <cellStyle name="Euro 2 4 2" xfId="1237" xr:uid="{00000000-0005-0000-0000-00003B010000}"/>
    <cellStyle name="Euro 2 5" xfId="1238" xr:uid="{00000000-0005-0000-0000-00003C010000}"/>
    <cellStyle name="Euro 20" xfId="106" xr:uid="{00000000-0005-0000-0000-00003D010000}"/>
    <cellStyle name="Euro 20 2" xfId="107" xr:uid="{00000000-0005-0000-0000-00003E010000}"/>
    <cellStyle name="Euro 20 3" xfId="108" xr:uid="{00000000-0005-0000-0000-00003F010000}"/>
    <cellStyle name="Euro 20 3 2" xfId="1239" xr:uid="{00000000-0005-0000-0000-000040010000}"/>
    <cellStyle name="Euro 20 3 2 2" xfId="1240" xr:uid="{00000000-0005-0000-0000-000041010000}"/>
    <cellStyle name="Euro 20 4" xfId="1241" xr:uid="{00000000-0005-0000-0000-000042010000}"/>
    <cellStyle name="Euro 20 4 2" xfId="1242" xr:uid="{00000000-0005-0000-0000-000043010000}"/>
    <cellStyle name="Euro 20 5" xfId="1243" xr:uid="{00000000-0005-0000-0000-000044010000}"/>
    <cellStyle name="Euro 21" xfId="109" xr:uid="{00000000-0005-0000-0000-000045010000}"/>
    <cellStyle name="Euro 21 2" xfId="110" xr:uid="{00000000-0005-0000-0000-000046010000}"/>
    <cellStyle name="Euro 21 3" xfId="111" xr:uid="{00000000-0005-0000-0000-000047010000}"/>
    <cellStyle name="Euro 21 3 2" xfId="1244" xr:uid="{00000000-0005-0000-0000-000048010000}"/>
    <cellStyle name="Euro 21 3 2 2" xfId="1245" xr:uid="{00000000-0005-0000-0000-000049010000}"/>
    <cellStyle name="Euro 21 4" xfId="1246" xr:uid="{00000000-0005-0000-0000-00004A010000}"/>
    <cellStyle name="Euro 21 4 2" xfId="1247" xr:uid="{00000000-0005-0000-0000-00004B010000}"/>
    <cellStyle name="Euro 21 5" xfId="1248" xr:uid="{00000000-0005-0000-0000-00004C010000}"/>
    <cellStyle name="Euro 22" xfId="112" xr:uid="{00000000-0005-0000-0000-00004D010000}"/>
    <cellStyle name="Euro 22 2" xfId="113" xr:uid="{00000000-0005-0000-0000-00004E010000}"/>
    <cellStyle name="Euro 22 3" xfId="114" xr:uid="{00000000-0005-0000-0000-00004F010000}"/>
    <cellStyle name="Euro 22 3 2" xfId="1249" xr:uid="{00000000-0005-0000-0000-000050010000}"/>
    <cellStyle name="Euro 22 3 2 2" xfId="1250" xr:uid="{00000000-0005-0000-0000-000051010000}"/>
    <cellStyle name="Euro 22 4" xfId="1251" xr:uid="{00000000-0005-0000-0000-000052010000}"/>
    <cellStyle name="Euro 22 4 2" xfId="1252" xr:uid="{00000000-0005-0000-0000-000053010000}"/>
    <cellStyle name="Euro 22 5" xfId="1253" xr:uid="{00000000-0005-0000-0000-000054010000}"/>
    <cellStyle name="Euro 23" xfId="115" xr:uid="{00000000-0005-0000-0000-000055010000}"/>
    <cellStyle name="Euro 23 2" xfId="116" xr:uid="{00000000-0005-0000-0000-000056010000}"/>
    <cellStyle name="Euro 23 3" xfId="117" xr:uid="{00000000-0005-0000-0000-000057010000}"/>
    <cellStyle name="Euro 23 3 2" xfId="1254" xr:uid="{00000000-0005-0000-0000-000058010000}"/>
    <cellStyle name="Euro 23 3 2 2" xfId="1255" xr:uid="{00000000-0005-0000-0000-000059010000}"/>
    <cellStyle name="Euro 23 4" xfId="1256" xr:uid="{00000000-0005-0000-0000-00005A010000}"/>
    <cellStyle name="Euro 23 4 2" xfId="1257" xr:uid="{00000000-0005-0000-0000-00005B010000}"/>
    <cellStyle name="Euro 23 5" xfId="1258" xr:uid="{00000000-0005-0000-0000-00005C010000}"/>
    <cellStyle name="Euro 24" xfId="118" xr:uid="{00000000-0005-0000-0000-00005D010000}"/>
    <cellStyle name="Euro 24 2" xfId="119" xr:uid="{00000000-0005-0000-0000-00005E010000}"/>
    <cellStyle name="Euro 24 3" xfId="120" xr:uid="{00000000-0005-0000-0000-00005F010000}"/>
    <cellStyle name="Euro 24 3 2" xfId="1259" xr:uid="{00000000-0005-0000-0000-000060010000}"/>
    <cellStyle name="Euro 24 3 2 2" xfId="1260" xr:uid="{00000000-0005-0000-0000-000061010000}"/>
    <cellStyle name="Euro 24 4" xfId="1261" xr:uid="{00000000-0005-0000-0000-000062010000}"/>
    <cellStyle name="Euro 24 4 2" xfId="1262" xr:uid="{00000000-0005-0000-0000-000063010000}"/>
    <cellStyle name="Euro 24 5" xfId="1263" xr:uid="{00000000-0005-0000-0000-000064010000}"/>
    <cellStyle name="Euro 25" xfId="121" xr:uid="{00000000-0005-0000-0000-000065010000}"/>
    <cellStyle name="Euro 25 2" xfId="122" xr:uid="{00000000-0005-0000-0000-000066010000}"/>
    <cellStyle name="Euro 25 3" xfId="123" xr:uid="{00000000-0005-0000-0000-000067010000}"/>
    <cellStyle name="Euro 25 3 2" xfId="1264" xr:uid="{00000000-0005-0000-0000-000068010000}"/>
    <cellStyle name="Euro 25 3 2 2" xfId="1265" xr:uid="{00000000-0005-0000-0000-000069010000}"/>
    <cellStyle name="Euro 25 4" xfId="1266" xr:uid="{00000000-0005-0000-0000-00006A010000}"/>
    <cellStyle name="Euro 25 4 2" xfId="1267" xr:uid="{00000000-0005-0000-0000-00006B010000}"/>
    <cellStyle name="Euro 25 5" xfId="1268" xr:uid="{00000000-0005-0000-0000-00006C010000}"/>
    <cellStyle name="Euro 26" xfId="124" xr:uid="{00000000-0005-0000-0000-00006D010000}"/>
    <cellStyle name="Euro 26 2" xfId="125" xr:uid="{00000000-0005-0000-0000-00006E010000}"/>
    <cellStyle name="Euro 26 3" xfId="126" xr:uid="{00000000-0005-0000-0000-00006F010000}"/>
    <cellStyle name="Euro 26 3 2" xfId="1269" xr:uid="{00000000-0005-0000-0000-000070010000}"/>
    <cellStyle name="Euro 26 3 2 2" xfId="1270" xr:uid="{00000000-0005-0000-0000-000071010000}"/>
    <cellStyle name="Euro 26 4" xfId="1271" xr:uid="{00000000-0005-0000-0000-000072010000}"/>
    <cellStyle name="Euro 26 4 2" xfId="1272" xr:uid="{00000000-0005-0000-0000-000073010000}"/>
    <cellStyle name="Euro 26 5" xfId="1273" xr:uid="{00000000-0005-0000-0000-000074010000}"/>
    <cellStyle name="Euro 27" xfId="127" xr:uid="{00000000-0005-0000-0000-000075010000}"/>
    <cellStyle name="Euro 27 2" xfId="128" xr:uid="{00000000-0005-0000-0000-000076010000}"/>
    <cellStyle name="Euro 27 3" xfId="129" xr:uid="{00000000-0005-0000-0000-000077010000}"/>
    <cellStyle name="Euro 27 3 2" xfId="1274" xr:uid="{00000000-0005-0000-0000-000078010000}"/>
    <cellStyle name="Euro 27 3 2 2" xfId="1275" xr:uid="{00000000-0005-0000-0000-000079010000}"/>
    <cellStyle name="Euro 27 4" xfId="1276" xr:uid="{00000000-0005-0000-0000-00007A010000}"/>
    <cellStyle name="Euro 27 4 2" xfId="1277" xr:uid="{00000000-0005-0000-0000-00007B010000}"/>
    <cellStyle name="Euro 27 5" xfId="1278" xr:uid="{00000000-0005-0000-0000-00007C010000}"/>
    <cellStyle name="Euro 28" xfId="130" xr:uid="{00000000-0005-0000-0000-00007D010000}"/>
    <cellStyle name="Euro 28 2" xfId="131" xr:uid="{00000000-0005-0000-0000-00007E010000}"/>
    <cellStyle name="Euro 28 3" xfId="132" xr:uid="{00000000-0005-0000-0000-00007F010000}"/>
    <cellStyle name="Euro 28 3 2" xfId="1279" xr:uid="{00000000-0005-0000-0000-000080010000}"/>
    <cellStyle name="Euro 28 3 2 2" xfId="1280" xr:uid="{00000000-0005-0000-0000-000081010000}"/>
    <cellStyle name="Euro 28 4" xfId="1281" xr:uid="{00000000-0005-0000-0000-000082010000}"/>
    <cellStyle name="Euro 28 4 2" xfId="1282" xr:uid="{00000000-0005-0000-0000-000083010000}"/>
    <cellStyle name="Euro 28 5" xfId="1283" xr:uid="{00000000-0005-0000-0000-000084010000}"/>
    <cellStyle name="Euro 29" xfId="133" xr:uid="{00000000-0005-0000-0000-000085010000}"/>
    <cellStyle name="Euro 29 2" xfId="134" xr:uid="{00000000-0005-0000-0000-000086010000}"/>
    <cellStyle name="Euro 29 3" xfId="135" xr:uid="{00000000-0005-0000-0000-000087010000}"/>
    <cellStyle name="Euro 29 3 2" xfId="1284" xr:uid="{00000000-0005-0000-0000-000088010000}"/>
    <cellStyle name="Euro 29 3 2 2" xfId="1285" xr:uid="{00000000-0005-0000-0000-000089010000}"/>
    <cellStyle name="Euro 29 4" xfId="1286" xr:uid="{00000000-0005-0000-0000-00008A010000}"/>
    <cellStyle name="Euro 29 4 2" xfId="1287" xr:uid="{00000000-0005-0000-0000-00008B010000}"/>
    <cellStyle name="Euro 29 5" xfId="1288" xr:uid="{00000000-0005-0000-0000-00008C010000}"/>
    <cellStyle name="Euro 3" xfId="136" xr:uid="{00000000-0005-0000-0000-00008D010000}"/>
    <cellStyle name="Euro 3 2" xfId="137" xr:uid="{00000000-0005-0000-0000-00008E010000}"/>
    <cellStyle name="Euro 3 3" xfId="138" xr:uid="{00000000-0005-0000-0000-00008F010000}"/>
    <cellStyle name="Euro 3 3 2" xfId="1289" xr:uid="{00000000-0005-0000-0000-000090010000}"/>
    <cellStyle name="Euro 3 3 2 2" xfId="1290" xr:uid="{00000000-0005-0000-0000-000091010000}"/>
    <cellStyle name="Euro 3 4" xfId="1291" xr:uid="{00000000-0005-0000-0000-000092010000}"/>
    <cellStyle name="Euro 3 4 2" xfId="1292" xr:uid="{00000000-0005-0000-0000-000093010000}"/>
    <cellStyle name="Euro 3 5" xfId="1293" xr:uid="{00000000-0005-0000-0000-000094010000}"/>
    <cellStyle name="Euro 30" xfId="139" xr:uid="{00000000-0005-0000-0000-000095010000}"/>
    <cellStyle name="Euro 30 2" xfId="140" xr:uid="{00000000-0005-0000-0000-000096010000}"/>
    <cellStyle name="Euro 30 3" xfId="141" xr:uid="{00000000-0005-0000-0000-000097010000}"/>
    <cellStyle name="Euro 30 3 2" xfId="1294" xr:uid="{00000000-0005-0000-0000-000098010000}"/>
    <cellStyle name="Euro 30 3 2 2" xfId="1295" xr:uid="{00000000-0005-0000-0000-000099010000}"/>
    <cellStyle name="Euro 30 4" xfId="1296" xr:uid="{00000000-0005-0000-0000-00009A010000}"/>
    <cellStyle name="Euro 30 4 2" xfId="1297" xr:uid="{00000000-0005-0000-0000-00009B010000}"/>
    <cellStyle name="Euro 30 5" xfId="1298" xr:uid="{00000000-0005-0000-0000-00009C010000}"/>
    <cellStyle name="Euro 31" xfId="142" xr:uid="{00000000-0005-0000-0000-00009D010000}"/>
    <cellStyle name="Euro 31 2" xfId="143" xr:uid="{00000000-0005-0000-0000-00009E010000}"/>
    <cellStyle name="Euro 31 3" xfId="144" xr:uid="{00000000-0005-0000-0000-00009F010000}"/>
    <cellStyle name="Euro 31 3 2" xfId="1299" xr:uid="{00000000-0005-0000-0000-0000A0010000}"/>
    <cellStyle name="Euro 31 3 2 2" xfId="1300" xr:uid="{00000000-0005-0000-0000-0000A1010000}"/>
    <cellStyle name="Euro 31 4" xfId="1301" xr:uid="{00000000-0005-0000-0000-0000A2010000}"/>
    <cellStyle name="Euro 31 4 2" xfId="1302" xr:uid="{00000000-0005-0000-0000-0000A3010000}"/>
    <cellStyle name="Euro 31 5" xfId="1303" xr:uid="{00000000-0005-0000-0000-0000A4010000}"/>
    <cellStyle name="Euro 32" xfId="145" xr:uid="{00000000-0005-0000-0000-0000A5010000}"/>
    <cellStyle name="Euro 32 2" xfId="146" xr:uid="{00000000-0005-0000-0000-0000A6010000}"/>
    <cellStyle name="Euro 32 3" xfId="147" xr:uid="{00000000-0005-0000-0000-0000A7010000}"/>
    <cellStyle name="Euro 32 3 2" xfId="1304" xr:uid="{00000000-0005-0000-0000-0000A8010000}"/>
    <cellStyle name="Euro 32 3 2 2" xfId="1305" xr:uid="{00000000-0005-0000-0000-0000A9010000}"/>
    <cellStyle name="Euro 32 4" xfId="1306" xr:uid="{00000000-0005-0000-0000-0000AA010000}"/>
    <cellStyle name="Euro 32 4 2" xfId="1307" xr:uid="{00000000-0005-0000-0000-0000AB010000}"/>
    <cellStyle name="Euro 32 5" xfId="1308" xr:uid="{00000000-0005-0000-0000-0000AC010000}"/>
    <cellStyle name="Euro 33" xfId="148" xr:uid="{00000000-0005-0000-0000-0000AD010000}"/>
    <cellStyle name="Euro 33 2" xfId="149" xr:uid="{00000000-0005-0000-0000-0000AE010000}"/>
    <cellStyle name="Euro 33 3" xfId="150" xr:uid="{00000000-0005-0000-0000-0000AF010000}"/>
    <cellStyle name="Euro 33 3 2" xfId="1309" xr:uid="{00000000-0005-0000-0000-0000B0010000}"/>
    <cellStyle name="Euro 33 3 2 2" xfId="1310" xr:uid="{00000000-0005-0000-0000-0000B1010000}"/>
    <cellStyle name="Euro 33 4" xfId="1311" xr:uid="{00000000-0005-0000-0000-0000B2010000}"/>
    <cellStyle name="Euro 33 4 2" xfId="1312" xr:uid="{00000000-0005-0000-0000-0000B3010000}"/>
    <cellStyle name="Euro 33 5" xfId="1313" xr:uid="{00000000-0005-0000-0000-0000B4010000}"/>
    <cellStyle name="Euro 34" xfId="151" xr:uid="{00000000-0005-0000-0000-0000B5010000}"/>
    <cellStyle name="Euro 34 2" xfId="152" xr:uid="{00000000-0005-0000-0000-0000B6010000}"/>
    <cellStyle name="Euro 34 3" xfId="153" xr:uid="{00000000-0005-0000-0000-0000B7010000}"/>
    <cellStyle name="Euro 34 3 2" xfId="1314" xr:uid="{00000000-0005-0000-0000-0000B8010000}"/>
    <cellStyle name="Euro 34 3 2 2" xfId="1315" xr:uid="{00000000-0005-0000-0000-0000B9010000}"/>
    <cellStyle name="Euro 34 4" xfId="1316" xr:uid="{00000000-0005-0000-0000-0000BA010000}"/>
    <cellStyle name="Euro 34 4 2" xfId="1317" xr:uid="{00000000-0005-0000-0000-0000BB010000}"/>
    <cellStyle name="Euro 34 5" xfId="1318" xr:uid="{00000000-0005-0000-0000-0000BC010000}"/>
    <cellStyle name="Euro 35" xfId="154" xr:uid="{00000000-0005-0000-0000-0000BD010000}"/>
    <cellStyle name="Euro 35 2" xfId="155" xr:uid="{00000000-0005-0000-0000-0000BE010000}"/>
    <cellStyle name="Euro 35 3" xfId="156" xr:uid="{00000000-0005-0000-0000-0000BF010000}"/>
    <cellStyle name="Euro 35 3 2" xfId="1319" xr:uid="{00000000-0005-0000-0000-0000C0010000}"/>
    <cellStyle name="Euro 35 3 2 2" xfId="1320" xr:uid="{00000000-0005-0000-0000-0000C1010000}"/>
    <cellStyle name="Euro 35 4" xfId="1321" xr:uid="{00000000-0005-0000-0000-0000C2010000}"/>
    <cellStyle name="Euro 35 4 2" xfId="1322" xr:uid="{00000000-0005-0000-0000-0000C3010000}"/>
    <cellStyle name="Euro 35 5" xfId="1323" xr:uid="{00000000-0005-0000-0000-0000C4010000}"/>
    <cellStyle name="Euro 36" xfId="157" xr:uid="{00000000-0005-0000-0000-0000C5010000}"/>
    <cellStyle name="Euro 36 2" xfId="158" xr:uid="{00000000-0005-0000-0000-0000C6010000}"/>
    <cellStyle name="Euro 36 3" xfId="159" xr:uid="{00000000-0005-0000-0000-0000C7010000}"/>
    <cellStyle name="Euro 36 3 2" xfId="1324" xr:uid="{00000000-0005-0000-0000-0000C8010000}"/>
    <cellStyle name="Euro 36 3 2 2" xfId="1325" xr:uid="{00000000-0005-0000-0000-0000C9010000}"/>
    <cellStyle name="Euro 36 4" xfId="1326" xr:uid="{00000000-0005-0000-0000-0000CA010000}"/>
    <cellStyle name="Euro 36 4 2" xfId="1327" xr:uid="{00000000-0005-0000-0000-0000CB010000}"/>
    <cellStyle name="Euro 36 5" xfId="1328" xr:uid="{00000000-0005-0000-0000-0000CC010000}"/>
    <cellStyle name="Euro 37" xfId="160" xr:uid="{00000000-0005-0000-0000-0000CD010000}"/>
    <cellStyle name="Euro 37 2" xfId="161" xr:uid="{00000000-0005-0000-0000-0000CE010000}"/>
    <cellStyle name="Euro 37 3" xfId="162" xr:uid="{00000000-0005-0000-0000-0000CF010000}"/>
    <cellStyle name="Euro 37 3 2" xfId="1329" xr:uid="{00000000-0005-0000-0000-0000D0010000}"/>
    <cellStyle name="Euro 37 3 2 2" xfId="1330" xr:uid="{00000000-0005-0000-0000-0000D1010000}"/>
    <cellStyle name="Euro 37 4" xfId="1331" xr:uid="{00000000-0005-0000-0000-0000D2010000}"/>
    <cellStyle name="Euro 37 4 2" xfId="1332" xr:uid="{00000000-0005-0000-0000-0000D3010000}"/>
    <cellStyle name="Euro 37 5" xfId="1333" xr:uid="{00000000-0005-0000-0000-0000D4010000}"/>
    <cellStyle name="Euro 38" xfId="163" xr:uid="{00000000-0005-0000-0000-0000D5010000}"/>
    <cellStyle name="Euro 38 2" xfId="164" xr:uid="{00000000-0005-0000-0000-0000D6010000}"/>
    <cellStyle name="Euro 38 3" xfId="165" xr:uid="{00000000-0005-0000-0000-0000D7010000}"/>
    <cellStyle name="Euro 38 3 2" xfId="1334" xr:uid="{00000000-0005-0000-0000-0000D8010000}"/>
    <cellStyle name="Euro 38 3 2 2" xfId="1335" xr:uid="{00000000-0005-0000-0000-0000D9010000}"/>
    <cellStyle name="Euro 38 4" xfId="1336" xr:uid="{00000000-0005-0000-0000-0000DA010000}"/>
    <cellStyle name="Euro 38 4 2" xfId="1337" xr:uid="{00000000-0005-0000-0000-0000DB010000}"/>
    <cellStyle name="Euro 38 5" xfId="1338" xr:uid="{00000000-0005-0000-0000-0000DC010000}"/>
    <cellStyle name="Euro 39" xfId="166" xr:uid="{00000000-0005-0000-0000-0000DD010000}"/>
    <cellStyle name="Euro 39 2" xfId="167" xr:uid="{00000000-0005-0000-0000-0000DE010000}"/>
    <cellStyle name="Euro 39 3" xfId="168" xr:uid="{00000000-0005-0000-0000-0000DF010000}"/>
    <cellStyle name="Euro 39 3 2" xfId="1339" xr:uid="{00000000-0005-0000-0000-0000E0010000}"/>
    <cellStyle name="Euro 39 3 2 2" xfId="1340" xr:uid="{00000000-0005-0000-0000-0000E1010000}"/>
    <cellStyle name="Euro 39 4" xfId="1341" xr:uid="{00000000-0005-0000-0000-0000E2010000}"/>
    <cellStyle name="Euro 39 4 2" xfId="1342" xr:uid="{00000000-0005-0000-0000-0000E3010000}"/>
    <cellStyle name="Euro 39 5" xfId="1343" xr:uid="{00000000-0005-0000-0000-0000E4010000}"/>
    <cellStyle name="Euro 4" xfId="169" xr:uid="{00000000-0005-0000-0000-0000E5010000}"/>
    <cellStyle name="Euro 4 2" xfId="170" xr:uid="{00000000-0005-0000-0000-0000E6010000}"/>
    <cellStyle name="Euro 4 3" xfId="171" xr:uid="{00000000-0005-0000-0000-0000E7010000}"/>
    <cellStyle name="Euro 4 3 2" xfId="1344" xr:uid="{00000000-0005-0000-0000-0000E8010000}"/>
    <cellStyle name="Euro 4 3 2 2" xfId="1345" xr:uid="{00000000-0005-0000-0000-0000E9010000}"/>
    <cellStyle name="Euro 4 4" xfId="1346" xr:uid="{00000000-0005-0000-0000-0000EA010000}"/>
    <cellStyle name="Euro 4 4 2" xfId="1347" xr:uid="{00000000-0005-0000-0000-0000EB010000}"/>
    <cellStyle name="Euro 4 5" xfId="1348" xr:uid="{00000000-0005-0000-0000-0000EC010000}"/>
    <cellStyle name="Euro 40" xfId="172" xr:uid="{00000000-0005-0000-0000-0000ED010000}"/>
    <cellStyle name="Euro 40 2" xfId="173" xr:uid="{00000000-0005-0000-0000-0000EE010000}"/>
    <cellStyle name="Euro 40 3" xfId="174" xr:uid="{00000000-0005-0000-0000-0000EF010000}"/>
    <cellStyle name="Euro 40 3 2" xfId="1349" xr:uid="{00000000-0005-0000-0000-0000F0010000}"/>
    <cellStyle name="Euro 40 3 2 2" xfId="1350" xr:uid="{00000000-0005-0000-0000-0000F1010000}"/>
    <cellStyle name="Euro 40 4" xfId="1351" xr:uid="{00000000-0005-0000-0000-0000F2010000}"/>
    <cellStyle name="Euro 40 4 2" xfId="1352" xr:uid="{00000000-0005-0000-0000-0000F3010000}"/>
    <cellStyle name="Euro 40 5" xfId="1353" xr:uid="{00000000-0005-0000-0000-0000F4010000}"/>
    <cellStyle name="Euro 41" xfId="175" xr:uid="{00000000-0005-0000-0000-0000F5010000}"/>
    <cellStyle name="Euro 41 2" xfId="176" xr:uid="{00000000-0005-0000-0000-0000F6010000}"/>
    <cellStyle name="Euro 41 3" xfId="177" xr:uid="{00000000-0005-0000-0000-0000F7010000}"/>
    <cellStyle name="Euro 41 3 2" xfId="1354" xr:uid="{00000000-0005-0000-0000-0000F8010000}"/>
    <cellStyle name="Euro 41 3 2 2" xfId="1355" xr:uid="{00000000-0005-0000-0000-0000F9010000}"/>
    <cellStyle name="Euro 41 4" xfId="1356" xr:uid="{00000000-0005-0000-0000-0000FA010000}"/>
    <cellStyle name="Euro 41 4 2" xfId="1357" xr:uid="{00000000-0005-0000-0000-0000FB010000}"/>
    <cellStyle name="Euro 41 5" xfId="1358" xr:uid="{00000000-0005-0000-0000-0000FC010000}"/>
    <cellStyle name="Euro 42" xfId="178" xr:uid="{00000000-0005-0000-0000-0000FD010000}"/>
    <cellStyle name="Euro 42 2" xfId="179" xr:uid="{00000000-0005-0000-0000-0000FE010000}"/>
    <cellStyle name="Euro 42 3" xfId="180" xr:uid="{00000000-0005-0000-0000-0000FF010000}"/>
    <cellStyle name="Euro 42 3 2" xfId="1359" xr:uid="{00000000-0005-0000-0000-000000020000}"/>
    <cellStyle name="Euro 42 3 2 2" xfId="1360" xr:uid="{00000000-0005-0000-0000-000001020000}"/>
    <cellStyle name="Euro 42 4" xfId="1361" xr:uid="{00000000-0005-0000-0000-000002020000}"/>
    <cellStyle name="Euro 42 4 2" xfId="1362" xr:uid="{00000000-0005-0000-0000-000003020000}"/>
    <cellStyle name="Euro 42 5" xfId="1363" xr:uid="{00000000-0005-0000-0000-000004020000}"/>
    <cellStyle name="Euro 43" xfId="181" xr:uid="{00000000-0005-0000-0000-000005020000}"/>
    <cellStyle name="Euro 43 2" xfId="182" xr:uid="{00000000-0005-0000-0000-000006020000}"/>
    <cellStyle name="Euro 43 3" xfId="183" xr:uid="{00000000-0005-0000-0000-000007020000}"/>
    <cellStyle name="Euro 43 3 2" xfId="1364" xr:uid="{00000000-0005-0000-0000-000008020000}"/>
    <cellStyle name="Euro 43 3 2 2" xfId="1365" xr:uid="{00000000-0005-0000-0000-000009020000}"/>
    <cellStyle name="Euro 43 4" xfId="1366" xr:uid="{00000000-0005-0000-0000-00000A020000}"/>
    <cellStyle name="Euro 43 4 2" xfId="1367" xr:uid="{00000000-0005-0000-0000-00000B020000}"/>
    <cellStyle name="Euro 43 5" xfId="1368" xr:uid="{00000000-0005-0000-0000-00000C020000}"/>
    <cellStyle name="Euro 44" xfId="184" xr:uid="{00000000-0005-0000-0000-00000D020000}"/>
    <cellStyle name="Euro 44 2" xfId="185" xr:uid="{00000000-0005-0000-0000-00000E020000}"/>
    <cellStyle name="Euro 44 3" xfId="186" xr:uid="{00000000-0005-0000-0000-00000F020000}"/>
    <cellStyle name="Euro 44 3 2" xfId="1369" xr:uid="{00000000-0005-0000-0000-000010020000}"/>
    <cellStyle name="Euro 44 3 2 2" xfId="1370" xr:uid="{00000000-0005-0000-0000-000011020000}"/>
    <cellStyle name="Euro 44 4" xfId="1371" xr:uid="{00000000-0005-0000-0000-000012020000}"/>
    <cellStyle name="Euro 44 4 2" xfId="1372" xr:uid="{00000000-0005-0000-0000-000013020000}"/>
    <cellStyle name="Euro 44 5" xfId="1373" xr:uid="{00000000-0005-0000-0000-000014020000}"/>
    <cellStyle name="Euro 45" xfId="187" xr:uid="{00000000-0005-0000-0000-000015020000}"/>
    <cellStyle name="Euro 45 2" xfId="1374" xr:uid="{00000000-0005-0000-0000-000016020000}"/>
    <cellStyle name="Euro 46" xfId="188" xr:uid="{00000000-0005-0000-0000-000017020000}"/>
    <cellStyle name="Euro 46 2" xfId="1375" xr:uid="{00000000-0005-0000-0000-000018020000}"/>
    <cellStyle name="Euro 47" xfId="1376" xr:uid="{00000000-0005-0000-0000-000019020000}"/>
    <cellStyle name="Euro 47 2" xfId="1377" xr:uid="{00000000-0005-0000-0000-00001A020000}"/>
    <cellStyle name="Euro 47 2 2" xfId="1378" xr:uid="{00000000-0005-0000-0000-00001B020000}"/>
    <cellStyle name="Euro 48" xfId="1379" xr:uid="{00000000-0005-0000-0000-00001C020000}"/>
    <cellStyle name="Euro 49" xfId="1380" xr:uid="{00000000-0005-0000-0000-00001D020000}"/>
    <cellStyle name="Euro 49 2" xfId="1381" xr:uid="{00000000-0005-0000-0000-00001E020000}"/>
    <cellStyle name="Euro 5" xfId="189" xr:uid="{00000000-0005-0000-0000-00001F020000}"/>
    <cellStyle name="Euro 5 2" xfId="190" xr:uid="{00000000-0005-0000-0000-000020020000}"/>
    <cellStyle name="Euro 5 3" xfId="191" xr:uid="{00000000-0005-0000-0000-000021020000}"/>
    <cellStyle name="Euro 5 3 2" xfId="1382" xr:uid="{00000000-0005-0000-0000-000022020000}"/>
    <cellStyle name="Euro 5 3 2 2" xfId="1383" xr:uid="{00000000-0005-0000-0000-000023020000}"/>
    <cellStyle name="Euro 5 4" xfId="1384" xr:uid="{00000000-0005-0000-0000-000024020000}"/>
    <cellStyle name="Euro 5 4 2" xfId="1385" xr:uid="{00000000-0005-0000-0000-000025020000}"/>
    <cellStyle name="Euro 5 5" xfId="1386" xr:uid="{00000000-0005-0000-0000-000026020000}"/>
    <cellStyle name="Euro 50" xfId="1387" xr:uid="{00000000-0005-0000-0000-000027020000}"/>
    <cellStyle name="Euro 6" xfId="192" xr:uid="{00000000-0005-0000-0000-000028020000}"/>
    <cellStyle name="Euro 6 2" xfId="193" xr:uid="{00000000-0005-0000-0000-000029020000}"/>
    <cellStyle name="Euro 6 3" xfId="194" xr:uid="{00000000-0005-0000-0000-00002A020000}"/>
    <cellStyle name="Euro 6 3 2" xfId="1388" xr:uid="{00000000-0005-0000-0000-00002B020000}"/>
    <cellStyle name="Euro 6 3 2 2" xfId="1389" xr:uid="{00000000-0005-0000-0000-00002C020000}"/>
    <cellStyle name="Euro 6 4" xfId="1390" xr:uid="{00000000-0005-0000-0000-00002D020000}"/>
    <cellStyle name="Euro 6 4 2" xfId="1391" xr:uid="{00000000-0005-0000-0000-00002E020000}"/>
    <cellStyle name="Euro 6 5" xfId="1392" xr:uid="{00000000-0005-0000-0000-00002F020000}"/>
    <cellStyle name="Euro 7" xfId="195" xr:uid="{00000000-0005-0000-0000-000030020000}"/>
    <cellStyle name="Euro 7 2" xfId="196" xr:uid="{00000000-0005-0000-0000-000031020000}"/>
    <cellStyle name="Euro 7 3" xfId="197" xr:uid="{00000000-0005-0000-0000-000032020000}"/>
    <cellStyle name="Euro 7 3 2" xfId="1393" xr:uid="{00000000-0005-0000-0000-000033020000}"/>
    <cellStyle name="Euro 7 3 2 2" xfId="1394" xr:uid="{00000000-0005-0000-0000-000034020000}"/>
    <cellStyle name="Euro 7 4" xfId="1395" xr:uid="{00000000-0005-0000-0000-000035020000}"/>
    <cellStyle name="Euro 7 4 2" xfId="1396" xr:uid="{00000000-0005-0000-0000-000036020000}"/>
    <cellStyle name="Euro 7 5" xfId="1397" xr:uid="{00000000-0005-0000-0000-000037020000}"/>
    <cellStyle name="Euro 8" xfId="198" xr:uid="{00000000-0005-0000-0000-000038020000}"/>
    <cellStyle name="Euro 8 2" xfId="199" xr:uid="{00000000-0005-0000-0000-000039020000}"/>
    <cellStyle name="Euro 8 3" xfId="200" xr:uid="{00000000-0005-0000-0000-00003A020000}"/>
    <cellStyle name="Euro 8 3 2" xfId="1398" xr:uid="{00000000-0005-0000-0000-00003B020000}"/>
    <cellStyle name="Euro 8 3 2 2" xfId="1399" xr:uid="{00000000-0005-0000-0000-00003C020000}"/>
    <cellStyle name="Euro 8 4" xfId="1400" xr:uid="{00000000-0005-0000-0000-00003D020000}"/>
    <cellStyle name="Euro 8 4 2" xfId="1401" xr:uid="{00000000-0005-0000-0000-00003E020000}"/>
    <cellStyle name="Euro 8 5" xfId="1402" xr:uid="{00000000-0005-0000-0000-00003F020000}"/>
    <cellStyle name="Euro 9" xfId="201" xr:uid="{00000000-0005-0000-0000-000040020000}"/>
    <cellStyle name="Euro 9 2" xfId="202" xr:uid="{00000000-0005-0000-0000-000041020000}"/>
    <cellStyle name="Euro 9 3" xfId="203" xr:uid="{00000000-0005-0000-0000-000042020000}"/>
    <cellStyle name="Euro 9 3 2" xfId="1403" xr:uid="{00000000-0005-0000-0000-000043020000}"/>
    <cellStyle name="Euro 9 3 2 2" xfId="1404" xr:uid="{00000000-0005-0000-0000-000044020000}"/>
    <cellStyle name="Euro 9 4" xfId="1405" xr:uid="{00000000-0005-0000-0000-000045020000}"/>
    <cellStyle name="Euro 9 4 2" xfId="1406" xr:uid="{00000000-0005-0000-0000-000046020000}"/>
    <cellStyle name="Euro 9 5" xfId="1407" xr:uid="{00000000-0005-0000-0000-000047020000}"/>
    <cellStyle name="Explanatory Text" xfId="204" builtinId="53" customBuiltin="1"/>
    <cellStyle name="Explanatory Text 2" xfId="1082" xr:uid="{00000000-0005-0000-0000-000049020000}"/>
    <cellStyle name="Fixed2 - Type2" xfId="1408" xr:uid="{00000000-0005-0000-0000-00004A020000}"/>
    <cellStyle name="Good" xfId="205" builtinId="26" customBuiltin="1"/>
    <cellStyle name="Good 2" xfId="1083" xr:uid="{00000000-0005-0000-0000-00004C020000}"/>
    <cellStyle name="Heading 1" xfId="206" builtinId="16" customBuiltin="1"/>
    <cellStyle name="Heading 1 2" xfId="1084" xr:uid="{00000000-0005-0000-0000-00004E020000}"/>
    <cellStyle name="Heading 2" xfId="207" builtinId="17" customBuiltin="1"/>
    <cellStyle name="Heading 2 2" xfId="1085" xr:uid="{00000000-0005-0000-0000-000050020000}"/>
    <cellStyle name="Heading 3" xfId="208" builtinId="18" customBuiltin="1"/>
    <cellStyle name="Heading 3 2" xfId="1086" xr:uid="{00000000-0005-0000-0000-000052020000}"/>
    <cellStyle name="Heading 4" xfId="209" builtinId="19" customBuiltin="1"/>
    <cellStyle name="Heading 4 2" xfId="1087" xr:uid="{00000000-0005-0000-0000-000054020000}"/>
    <cellStyle name="Hyperlink" xfId="959" builtinId="8"/>
    <cellStyle name="Hyperlink 2" xfId="961" xr:uid="{00000000-0005-0000-0000-000056020000}"/>
    <cellStyle name="Hyperlink 3" xfId="1088" xr:uid="{00000000-0005-0000-0000-000057020000}"/>
    <cellStyle name="Input" xfId="210" builtinId="20" customBuiltin="1"/>
    <cellStyle name="Input 2" xfId="211" xr:uid="{00000000-0005-0000-0000-000059020000}"/>
    <cellStyle name="Input 2 2" xfId="212" xr:uid="{00000000-0005-0000-0000-00005A020000}"/>
    <cellStyle name="Input 2 2 2" xfId="213" xr:uid="{00000000-0005-0000-0000-00005B020000}"/>
    <cellStyle name="Input 2 2 3" xfId="214" xr:uid="{00000000-0005-0000-0000-00005C020000}"/>
    <cellStyle name="Input 2 2 4" xfId="215" xr:uid="{00000000-0005-0000-0000-00005D020000}"/>
    <cellStyle name="Input 2 2 5" xfId="216" xr:uid="{00000000-0005-0000-0000-00005E020000}"/>
    <cellStyle name="Input 2 3" xfId="217" xr:uid="{00000000-0005-0000-0000-00005F020000}"/>
    <cellStyle name="Input 2 4" xfId="218" xr:uid="{00000000-0005-0000-0000-000060020000}"/>
    <cellStyle name="Input 2 5" xfId="219" xr:uid="{00000000-0005-0000-0000-000061020000}"/>
    <cellStyle name="Input 2 6" xfId="220" xr:uid="{00000000-0005-0000-0000-000062020000}"/>
    <cellStyle name="Input 3" xfId="1409" xr:uid="{00000000-0005-0000-0000-000063020000}"/>
    <cellStyle name="Input 3 2" xfId="1410" xr:uid="{00000000-0005-0000-0000-000064020000}"/>
    <cellStyle name="InputCells" xfId="221" xr:uid="{00000000-0005-0000-0000-000065020000}"/>
    <cellStyle name="Komma 2" xfId="1089" xr:uid="{00000000-0005-0000-0000-000066020000}"/>
    <cellStyle name="Komma 2 2" xfId="1090" xr:uid="{00000000-0005-0000-0000-000067020000}"/>
    <cellStyle name="Komma 2 2 2" xfId="1091" xr:uid="{00000000-0005-0000-0000-000068020000}"/>
    <cellStyle name="Komma 2 3" xfId="1092" xr:uid="{00000000-0005-0000-0000-000069020000}"/>
    <cellStyle name="Komma 3" xfId="1093" xr:uid="{00000000-0005-0000-0000-00006A020000}"/>
    <cellStyle name="Komma 4" xfId="1094" xr:uid="{00000000-0005-0000-0000-00006B020000}"/>
    <cellStyle name="Komma 4 2" xfId="1095" xr:uid="{00000000-0005-0000-0000-00006C020000}"/>
    <cellStyle name="Komma 5" xfId="1096" xr:uid="{00000000-0005-0000-0000-00006D020000}"/>
    <cellStyle name="Komma 5 2" xfId="1097" xr:uid="{00000000-0005-0000-0000-00006E020000}"/>
    <cellStyle name="Komma 6" xfId="1098" xr:uid="{00000000-0005-0000-0000-00006F020000}"/>
    <cellStyle name="Komma 7" xfId="1099" xr:uid="{00000000-0005-0000-0000-000070020000}"/>
    <cellStyle name="Komma 8" xfId="1100" xr:uid="{00000000-0005-0000-0000-000071020000}"/>
    <cellStyle name="Komma 9" xfId="1101" xr:uid="{00000000-0005-0000-0000-000072020000}"/>
    <cellStyle name="Kontroller celle" xfId="1411" xr:uid="{00000000-0005-0000-0000-000073020000}"/>
    <cellStyle name="Link 2" xfId="1102" xr:uid="{00000000-0005-0000-0000-000074020000}"/>
    <cellStyle name="Linked Cell" xfId="222" builtinId="24" customBuiltin="1"/>
    <cellStyle name="Linked Cell 2" xfId="1103" xr:uid="{00000000-0005-0000-0000-000076020000}"/>
    <cellStyle name="Markeringsfarve1" xfId="1412" xr:uid="{00000000-0005-0000-0000-000077020000}"/>
    <cellStyle name="Markeringsfarve2" xfId="1413" xr:uid="{00000000-0005-0000-0000-000078020000}"/>
    <cellStyle name="Markeringsfarve3" xfId="1414" xr:uid="{00000000-0005-0000-0000-000079020000}"/>
    <cellStyle name="Markeringsfarve4" xfId="1415" xr:uid="{00000000-0005-0000-0000-00007A020000}"/>
    <cellStyle name="Markeringsfarve5" xfId="1416" xr:uid="{00000000-0005-0000-0000-00007B020000}"/>
    <cellStyle name="Markeringsfarve6" xfId="1417" xr:uid="{00000000-0005-0000-0000-00007C020000}"/>
    <cellStyle name="Migliaia [0] 10" xfId="223" xr:uid="{00000000-0005-0000-0000-00007D020000}"/>
    <cellStyle name="Migliaia [0] 10 2" xfId="1418" xr:uid="{00000000-0005-0000-0000-00007E020000}"/>
    <cellStyle name="Migliaia [0] 10 2 2" xfId="1419" xr:uid="{00000000-0005-0000-0000-00007F020000}"/>
    <cellStyle name="Migliaia [0] 10 3" xfId="1420" xr:uid="{00000000-0005-0000-0000-000080020000}"/>
    <cellStyle name="Migliaia [0] 11" xfId="224" xr:uid="{00000000-0005-0000-0000-000081020000}"/>
    <cellStyle name="Migliaia [0] 11 2" xfId="1421" xr:uid="{00000000-0005-0000-0000-000082020000}"/>
    <cellStyle name="Migliaia [0] 11 2 2" xfId="1422" xr:uid="{00000000-0005-0000-0000-000083020000}"/>
    <cellStyle name="Migliaia [0] 11 3" xfId="1423" xr:uid="{00000000-0005-0000-0000-000084020000}"/>
    <cellStyle name="Migliaia [0] 12" xfId="225" xr:uid="{00000000-0005-0000-0000-000085020000}"/>
    <cellStyle name="Migliaia [0] 12 2" xfId="1424" xr:uid="{00000000-0005-0000-0000-000086020000}"/>
    <cellStyle name="Migliaia [0] 12 2 2" xfId="1425" xr:uid="{00000000-0005-0000-0000-000087020000}"/>
    <cellStyle name="Migliaia [0] 12 3" xfId="1426" xr:uid="{00000000-0005-0000-0000-000088020000}"/>
    <cellStyle name="Migliaia [0] 13" xfId="226" xr:uid="{00000000-0005-0000-0000-000089020000}"/>
    <cellStyle name="Migliaia [0] 13 2" xfId="1427" xr:uid="{00000000-0005-0000-0000-00008A020000}"/>
    <cellStyle name="Migliaia [0] 13 2 2" xfId="1428" xr:uid="{00000000-0005-0000-0000-00008B020000}"/>
    <cellStyle name="Migliaia [0] 13 3" xfId="1429" xr:uid="{00000000-0005-0000-0000-00008C020000}"/>
    <cellStyle name="Migliaia [0] 14" xfId="227" xr:uid="{00000000-0005-0000-0000-00008D020000}"/>
    <cellStyle name="Migliaia [0] 14 2" xfId="1430" xr:uid="{00000000-0005-0000-0000-00008E020000}"/>
    <cellStyle name="Migliaia [0] 14 2 2" xfId="1431" xr:uid="{00000000-0005-0000-0000-00008F020000}"/>
    <cellStyle name="Migliaia [0] 14 3" xfId="1432" xr:uid="{00000000-0005-0000-0000-000090020000}"/>
    <cellStyle name="Migliaia [0] 15" xfId="228" xr:uid="{00000000-0005-0000-0000-000091020000}"/>
    <cellStyle name="Migliaia [0] 15 2" xfId="1433" xr:uid="{00000000-0005-0000-0000-000092020000}"/>
    <cellStyle name="Migliaia [0] 15 2 2" xfId="1434" xr:uid="{00000000-0005-0000-0000-000093020000}"/>
    <cellStyle name="Migliaia [0] 15 3" xfId="1435" xr:uid="{00000000-0005-0000-0000-000094020000}"/>
    <cellStyle name="Migliaia [0] 16" xfId="229" xr:uid="{00000000-0005-0000-0000-000095020000}"/>
    <cellStyle name="Migliaia [0] 16 2" xfId="1436" xr:uid="{00000000-0005-0000-0000-000096020000}"/>
    <cellStyle name="Migliaia [0] 16 2 2" xfId="1437" xr:uid="{00000000-0005-0000-0000-000097020000}"/>
    <cellStyle name="Migliaia [0] 16 3" xfId="1438" xr:uid="{00000000-0005-0000-0000-000098020000}"/>
    <cellStyle name="Migliaia [0] 17" xfId="230" xr:uid="{00000000-0005-0000-0000-000099020000}"/>
    <cellStyle name="Migliaia [0] 17 2" xfId="1439" xr:uid="{00000000-0005-0000-0000-00009A020000}"/>
    <cellStyle name="Migliaia [0] 17 2 2" xfId="1440" xr:uid="{00000000-0005-0000-0000-00009B020000}"/>
    <cellStyle name="Migliaia [0] 17 3" xfId="1441" xr:uid="{00000000-0005-0000-0000-00009C020000}"/>
    <cellStyle name="Migliaia [0] 18" xfId="231" xr:uid="{00000000-0005-0000-0000-00009D020000}"/>
    <cellStyle name="Migliaia [0] 18 2" xfId="1442" xr:uid="{00000000-0005-0000-0000-00009E020000}"/>
    <cellStyle name="Migliaia [0] 18 2 2" xfId="1443" xr:uid="{00000000-0005-0000-0000-00009F020000}"/>
    <cellStyle name="Migliaia [0] 18 3" xfId="1444" xr:uid="{00000000-0005-0000-0000-0000A0020000}"/>
    <cellStyle name="Migliaia [0] 19" xfId="232" xr:uid="{00000000-0005-0000-0000-0000A1020000}"/>
    <cellStyle name="Migliaia [0] 19 2" xfId="1445" xr:uid="{00000000-0005-0000-0000-0000A2020000}"/>
    <cellStyle name="Migliaia [0] 19 2 2" xfId="1446" xr:uid="{00000000-0005-0000-0000-0000A3020000}"/>
    <cellStyle name="Migliaia [0] 19 3" xfId="1447" xr:uid="{00000000-0005-0000-0000-0000A4020000}"/>
    <cellStyle name="Migliaia [0] 2" xfId="233" xr:uid="{00000000-0005-0000-0000-0000A5020000}"/>
    <cellStyle name="Migliaia [0] 2 2" xfId="1448" xr:uid="{00000000-0005-0000-0000-0000A6020000}"/>
    <cellStyle name="Migliaia [0] 2 2 2" xfId="1449" xr:uid="{00000000-0005-0000-0000-0000A7020000}"/>
    <cellStyle name="Migliaia [0] 2 3" xfId="1450" xr:uid="{00000000-0005-0000-0000-0000A8020000}"/>
    <cellStyle name="Migliaia [0] 20" xfId="234" xr:uid="{00000000-0005-0000-0000-0000A9020000}"/>
    <cellStyle name="Migliaia [0] 20 2" xfId="1451" xr:uid="{00000000-0005-0000-0000-0000AA020000}"/>
    <cellStyle name="Migliaia [0] 20 2 2" xfId="1452" xr:uid="{00000000-0005-0000-0000-0000AB020000}"/>
    <cellStyle name="Migliaia [0] 20 3" xfId="1453" xr:uid="{00000000-0005-0000-0000-0000AC020000}"/>
    <cellStyle name="Migliaia [0] 21" xfId="235" xr:uid="{00000000-0005-0000-0000-0000AD020000}"/>
    <cellStyle name="Migliaia [0] 21 2" xfId="1454" xr:uid="{00000000-0005-0000-0000-0000AE020000}"/>
    <cellStyle name="Migliaia [0] 21 2 2" xfId="1455" xr:uid="{00000000-0005-0000-0000-0000AF020000}"/>
    <cellStyle name="Migliaia [0] 21 3" xfId="1456" xr:uid="{00000000-0005-0000-0000-0000B0020000}"/>
    <cellStyle name="Migliaia [0] 22" xfId="236" xr:uid="{00000000-0005-0000-0000-0000B1020000}"/>
    <cellStyle name="Migliaia [0] 22 2" xfId="1457" xr:uid="{00000000-0005-0000-0000-0000B2020000}"/>
    <cellStyle name="Migliaia [0] 22 2 2" xfId="1458" xr:uid="{00000000-0005-0000-0000-0000B3020000}"/>
    <cellStyle name="Migliaia [0] 22 3" xfId="1459" xr:uid="{00000000-0005-0000-0000-0000B4020000}"/>
    <cellStyle name="Migliaia [0] 23" xfId="237" xr:uid="{00000000-0005-0000-0000-0000B5020000}"/>
    <cellStyle name="Migliaia [0] 23 2" xfId="1460" xr:uid="{00000000-0005-0000-0000-0000B6020000}"/>
    <cellStyle name="Migliaia [0] 23 2 2" xfId="1461" xr:uid="{00000000-0005-0000-0000-0000B7020000}"/>
    <cellStyle name="Migliaia [0] 23 3" xfId="1462" xr:uid="{00000000-0005-0000-0000-0000B8020000}"/>
    <cellStyle name="Migliaia [0] 24" xfId="238" xr:uid="{00000000-0005-0000-0000-0000B9020000}"/>
    <cellStyle name="Migliaia [0] 24 2" xfId="1463" xr:uid="{00000000-0005-0000-0000-0000BA020000}"/>
    <cellStyle name="Migliaia [0] 24 2 2" xfId="1464" xr:uid="{00000000-0005-0000-0000-0000BB020000}"/>
    <cellStyle name="Migliaia [0] 24 3" xfId="1465" xr:uid="{00000000-0005-0000-0000-0000BC020000}"/>
    <cellStyle name="Migliaia [0] 25" xfId="239" xr:uid="{00000000-0005-0000-0000-0000BD020000}"/>
    <cellStyle name="Migliaia [0] 25 2" xfId="1466" xr:uid="{00000000-0005-0000-0000-0000BE020000}"/>
    <cellStyle name="Migliaia [0] 25 2 2" xfId="1467" xr:uid="{00000000-0005-0000-0000-0000BF020000}"/>
    <cellStyle name="Migliaia [0] 25 3" xfId="1468" xr:uid="{00000000-0005-0000-0000-0000C0020000}"/>
    <cellStyle name="Migliaia [0] 26" xfId="240" xr:uid="{00000000-0005-0000-0000-0000C1020000}"/>
    <cellStyle name="Migliaia [0] 26 2" xfId="1469" xr:uid="{00000000-0005-0000-0000-0000C2020000}"/>
    <cellStyle name="Migliaia [0] 26 2 2" xfId="1470" xr:uid="{00000000-0005-0000-0000-0000C3020000}"/>
    <cellStyle name="Migliaia [0] 26 3" xfId="1471" xr:uid="{00000000-0005-0000-0000-0000C4020000}"/>
    <cellStyle name="Migliaia [0] 27" xfId="241" xr:uid="{00000000-0005-0000-0000-0000C5020000}"/>
    <cellStyle name="Migliaia [0] 27 2" xfId="1472" xr:uid="{00000000-0005-0000-0000-0000C6020000}"/>
    <cellStyle name="Migliaia [0] 27 2 2" xfId="1473" xr:uid="{00000000-0005-0000-0000-0000C7020000}"/>
    <cellStyle name="Migliaia [0] 27 3" xfId="1474" xr:uid="{00000000-0005-0000-0000-0000C8020000}"/>
    <cellStyle name="Migliaia [0] 28" xfId="242" xr:uid="{00000000-0005-0000-0000-0000C9020000}"/>
    <cellStyle name="Migliaia [0] 28 2" xfId="1475" xr:uid="{00000000-0005-0000-0000-0000CA020000}"/>
    <cellStyle name="Migliaia [0] 28 2 2" xfId="1476" xr:uid="{00000000-0005-0000-0000-0000CB020000}"/>
    <cellStyle name="Migliaia [0] 28 3" xfId="1477" xr:uid="{00000000-0005-0000-0000-0000CC020000}"/>
    <cellStyle name="Migliaia [0] 29" xfId="243" xr:uid="{00000000-0005-0000-0000-0000CD020000}"/>
    <cellStyle name="Migliaia [0] 29 2" xfId="1478" xr:uid="{00000000-0005-0000-0000-0000CE020000}"/>
    <cellStyle name="Migliaia [0] 29 2 2" xfId="1479" xr:uid="{00000000-0005-0000-0000-0000CF020000}"/>
    <cellStyle name="Migliaia [0] 29 3" xfId="1480" xr:uid="{00000000-0005-0000-0000-0000D0020000}"/>
    <cellStyle name="Migliaia [0] 3" xfId="244" xr:uid="{00000000-0005-0000-0000-0000D1020000}"/>
    <cellStyle name="Migliaia [0] 3 2" xfId="1481" xr:uid="{00000000-0005-0000-0000-0000D2020000}"/>
    <cellStyle name="Migliaia [0] 3 2 2" xfId="1482" xr:uid="{00000000-0005-0000-0000-0000D3020000}"/>
    <cellStyle name="Migliaia [0] 3 3" xfId="1483" xr:uid="{00000000-0005-0000-0000-0000D4020000}"/>
    <cellStyle name="Migliaia [0] 30" xfId="245" xr:uid="{00000000-0005-0000-0000-0000D5020000}"/>
    <cellStyle name="Migliaia [0] 30 2" xfId="1484" xr:uid="{00000000-0005-0000-0000-0000D6020000}"/>
    <cellStyle name="Migliaia [0] 30 2 2" xfId="1485" xr:uid="{00000000-0005-0000-0000-0000D7020000}"/>
    <cellStyle name="Migliaia [0] 30 3" xfId="1486" xr:uid="{00000000-0005-0000-0000-0000D8020000}"/>
    <cellStyle name="Migliaia [0] 31" xfId="246" xr:uid="{00000000-0005-0000-0000-0000D9020000}"/>
    <cellStyle name="Migliaia [0] 31 2" xfId="1487" xr:uid="{00000000-0005-0000-0000-0000DA020000}"/>
    <cellStyle name="Migliaia [0] 31 2 2" xfId="1488" xr:uid="{00000000-0005-0000-0000-0000DB020000}"/>
    <cellStyle name="Migliaia [0] 31 3" xfId="1489" xr:uid="{00000000-0005-0000-0000-0000DC020000}"/>
    <cellStyle name="Migliaia [0] 32" xfId="247" xr:uid="{00000000-0005-0000-0000-0000DD020000}"/>
    <cellStyle name="Migliaia [0] 32 2" xfId="1490" xr:uid="{00000000-0005-0000-0000-0000DE020000}"/>
    <cellStyle name="Migliaia [0] 32 2 2" xfId="1491" xr:uid="{00000000-0005-0000-0000-0000DF020000}"/>
    <cellStyle name="Migliaia [0] 32 3" xfId="1492" xr:uid="{00000000-0005-0000-0000-0000E0020000}"/>
    <cellStyle name="Migliaia [0] 33" xfId="248" xr:uid="{00000000-0005-0000-0000-0000E1020000}"/>
    <cellStyle name="Migliaia [0] 33 2" xfId="1493" xr:uid="{00000000-0005-0000-0000-0000E2020000}"/>
    <cellStyle name="Migliaia [0] 33 2 2" xfId="1494" xr:uid="{00000000-0005-0000-0000-0000E3020000}"/>
    <cellStyle name="Migliaia [0] 33 3" xfId="1495" xr:uid="{00000000-0005-0000-0000-0000E4020000}"/>
    <cellStyle name="Migliaia [0] 34" xfId="249" xr:uid="{00000000-0005-0000-0000-0000E5020000}"/>
    <cellStyle name="Migliaia [0] 34 2" xfId="1496" xr:uid="{00000000-0005-0000-0000-0000E6020000}"/>
    <cellStyle name="Migliaia [0] 34 2 2" xfId="1497" xr:uid="{00000000-0005-0000-0000-0000E7020000}"/>
    <cellStyle name="Migliaia [0] 34 3" xfId="1498" xr:uid="{00000000-0005-0000-0000-0000E8020000}"/>
    <cellStyle name="Migliaia [0] 35" xfId="250" xr:uid="{00000000-0005-0000-0000-0000E9020000}"/>
    <cellStyle name="Migliaia [0] 35 2" xfId="1499" xr:uid="{00000000-0005-0000-0000-0000EA020000}"/>
    <cellStyle name="Migliaia [0] 35 2 2" xfId="1500" xr:uid="{00000000-0005-0000-0000-0000EB020000}"/>
    <cellStyle name="Migliaia [0] 35 3" xfId="1501" xr:uid="{00000000-0005-0000-0000-0000EC020000}"/>
    <cellStyle name="Migliaia [0] 36" xfId="251" xr:uid="{00000000-0005-0000-0000-0000ED020000}"/>
    <cellStyle name="Migliaia [0] 36 2" xfId="1502" xr:uid="{00000000-0005-0000-0000-0000EE020000}"/>
    <cellStyle name="Migliaia [0] 36 2 2" xfId="1503" xr:uid="{00000000-0005-0000-0000-0000EF020000}"/>
    <cellStyle name="Migliaia [0] 36 3" xfId="1504" xr:uid="{00000000-0005-0000-0000-0000F0020000}"/>
    <cellStyle name="Migliaia [0] 37" xfId="252" xr:uid="{00000000-0005-0000-0000-0000F1020000}"/>
    <cellStyle name="Migliaia [0] 37 2" xfId="1505" xr:uid="{00000000-0005-0000-0000-0000F2020000}"/>
    <cellStyle name="Migliaia [0] 37 2 2" xfId="1506" xr:uid="{00000000-0005-0000-0000-0000F3020000}"/>
    <cellStyle name="Migliaia [0] 37 3" xfId="1507" xr:uid="{00000000-0005-0000-0000-0000F4020000}"/>
    <cellStyle name="Migliaia [0] 38" xfId="253" xr:uid="{00000000-0005-0000-0000-0000F5020000}"/>
    <cellStyle name="Migliaia [0] 38 2" xfId="1508" xr:uid="{00000000-0005-0000-0000-0000F6020000}"/>
    <cellStyle name="Migliaia [0] 38 2 2" xfId="1509" xr:uid="{00000000-0005-0000-0000-0000F7020000}"/>
    <cellStyle name="Migliaia [0] 38 3" xfId="1510" xr:uid="{00000000-0005-0000-0000-0000F8020000}"/>
    <cellStyle name="Migliaia [0] 39" xfId="254" xr:uid="{00000000-0005-0000-0000-0000F9020000}"/>
    <cellStyle name="Migliaia [0] 39 2" xfId="1511" xr:uid="{00000000-0005-0000-0000-0000FA020000}"/>
    <cellStyle name="Migliaia [0] 39 2 2" xfId="1512" xr:uid="{00000000-0005-0000-0000-0000FB020000}"/>
    <cellStyle name="Migliaia [0] 39 3" xfId="1513" xr:uid="{00000000-0005-0000-0000-0000FC020000}"/>
    <cellStyle name="Migliaia [0] 4" xfId="255" xr:uid="{00000000-0005-0000-0000-0000FD020000}"/>
    <cellStyle name="Migliaia [0] 4 2" xfId="1514" xr:uid="{00000000-0005-0000-0000-0000FE020000}"/>
    <cellStyle name="Migliaia [0] 4 2 2" xfId="1515" xr:uid="{00000000-0005-0000-0000-0000FF020000}"/>
    <cellStyle name="Migliaia [0] 4 3" xfId="1516" xr:uid="{00000000-0005-0000-0000-000000030000}"/>
    <cellStyle name="Migliaia [0] 40" xfId="256" xr:uid="{00000000-0005-0000-0000-000001030000}"/>
    <cellStyle name="Migliaia [0] 40 2" xfId="1517" xr:uid="{00000000-0005-0000-0000-000002030000}"/>
    <cellStyle name="Migliaia [0] 40 2 2" xfId="1518" xr:uid="{00000000-0005-0000-0000-000003030000}"/>
    <cellStyle name="Migliaia [0] 40 3" xfId="1519" xr:uid="{00000000-0005-0000-0000-000004030000}"/>
    <cellStyle name="Migliaia [0] 41" xfId="257" xr:uid="{00000000-0005-0000-0000-000005030000}"/>
    <cellStyle name="Migliaia [0] 41 2" xfId="1520" xr:uid="{00000000-0005-0000-0000-000006030000}"/>
    <cellStyle name="Migliaia [0] 41 2 2" xfId="1521" xr:uid="{00000000-0005-0000-0000-000007030000}"/>
    <cellStyle name="Migliaia [0] 41 3" xfId="1522" xr:uid="{00000000-0005-0000-0000-000008030000}"/>
    <cellStyle name="Migliaia [0] 42" xfId="258" xr:uid="{00000000-0005-0000-0000-000009030000}"/>
    <cellStyle name="Migliaia [0] 42 2" xfId="1523" xr:uid="{00000000-0005-0000-0000-00000A030000}"/>
    <cellStyle name="Migliaia [0] 42 2 2" xfId="1524" xr:uid="{00000000-0005-0000-0000-00000B030000}"/>
    <cellStyle name="Migliaia [0] 42 3" xfId="1525" xr:uid="{00000000-0005-0000-0000-00000C030000}"/>
    <cellStyle name="Migliaia [0] 43" xfId="259" xr:uid="{00000000-0005-0000-0000-00000D030000}"/>
    <cellStyle name="Migliaia [0] 43 2" xfId="1526" xr:uid="{00000000-0005-0000-0000-00000E030000}"/>
    <cellStyle name="Migliaia [0] 43 2 2" xfId="1527" xr:uid="{00000000-0005-0000-0000-00000F030000}"/>
    <cellStyle name="Migliaia [0] 43 3" xfId="1528" xr:uid="{00000000-0005-0000-0000-000010030000}"/>
    <cellStyle name="Migliaia [0] 44" xfId="260" xr:uid="{00000000-0005-0000-0000-000011030000}"/>
    <cellStyle name="Migliaia [0] 44 2" xfId="1529" xr:uid="{00000000-0005-0000-0000-000012030000}"/>
    <cellStyle name="Migliaia [0] 44 2 2" xfId="1530" xr:uid="{00000000-0005-0000-0000-000013030000}"/>
    <cellStyle name="Migliaia [0] 44 3" xfId="1531" xr:uid="{00000000-0005-0000-0000-000014030000}"/>
    <cellStyle name="Migliaia [0] 45" xfId="261" xr:uid="{00000000-0005-0000-0000-000015030000}"/>
    <cellStyle name="Migliaia [0] 45 2" xfId="1532" xr:uid="{00000000-0005-0000-0000-000016030000}"/>
    <cellStyle name="Migliaia [0] 45 2 2" xfId="1533" xr:uid="{00000000-0005-0000-0000-000017030000}"/>
    <cellStyle name="Migliaia [0] 45 3" xfId="1534" xr:uid="{00000000-0005-0000-0000-000018030000}"/>
    <cellStyle name="Migliaia [0] 46" xfId="262" xr:uid="{00000000-0005-0000-0000-000019030000}"/>
    <cellStyle name="Migliaia [0] 46 2" xfId="1535" xr:uid="{00000000-0005-0000-0000-00001A030000}"/>
    <cellStyle name="Migliaia [0] 46 2 2" xfId="1536" xr:uid="{00000000-0005-0000-0000-00001B030000}"/>
    <cellStyle name="Migliaia [0] 46 3" xfId="1537" xr:uid="{00000000-0005-0000-0000-00001C030000}"/>
    <cellStyle name="Migliaia [0] 47" xfId="263" xr:uid="{00000000-0005-0000-0000-00001D030000}"/>
    <cellStyle name="Migliaia [0] 47 2" xfId="1538" xr:uid="{00000000-0005-0000-0000-00001E030000}"/>
    <cellStyle name="Migliaia [0] 47 2 2" xfId="1539" xr:uid="{00000000-0005-0000-0000-00001F030000}"/>
    <cellStyle name="Migliaia [0] 47 3" xfId="1540" xr:uid="{00000000-0005-0000-0000-000020030000}"/>
    <cellStyle name="Migliaia [0] 48" xfId="264" xr:uid="{00000000-0005-0000-0000-000021030000}"/>
    <cellStyle name="Migliaia [0] 48 2" xfId="1541" xr:uid="{00000000-0005-0000-0000-000022030000}"/>
    <cellStyle name="Migliaia [0] 48 2 2" xfId="1542" xr:uid="{00000000-0005-0000-0000-000023030000}"/>
    <cellStyle name="Migliaia [0] 48 3" xfId="1543" xr:uid="{00000000-0005-0000-0000-000024030000}"/>
    <cellStyle name="Migliaia [0] 49" xfId="265" xr:uid="{00000000-0005-0000-0000-000025030000}"/>
    <cellStyle name="Migliaia [0] 49 2" xfId="1544" xr:uid="{00000000-0005-0000-0000-000026030000}"/>
    <cellStyle name="Migliaia [0] 49 2 2" xfId="1545" xr:uid="{00000000-0005-0000-0000-000027030000}"/>
    <cellStyle name="Migliaia [0] 49 3" xfId="1546" xr:uid="{00000000-0005-0000-0000-000028030000}"/>
    <cellStyle name="Migliaia [0] 5" xfId="266" xr:uid="{00000000-0005-0000-0000-000029030000}"/>
    <cellStyle name="Migliaia [0] 5 2" xfId="1547" xr:uid="{00000000-0005-0000-0000-00002A030000}"/>
    <cellStyle name="Migliaia [0] 5 2 2" xfId="1548" xr:uid="{00000000-0005-0000-0000-00002B030000}"/>
    <cellStyle name="Migliaia [0] 5 3" xfId="1549" xr:uid="{00000000-0005-0000-0000-00002C030000}"/>
    <cellStyle name="Migliaia [0] 50" xfId="267" xr:uid="{00000000-0005-0000-0000-00002D030000}"/>
    <cellStyle name="Migliaia [0] 50 2" xfId="1550" xr:uid="{00000000-0005-0000-0000-00002E030000}"/>
    <cellStyle name="Migliaia [0] 50 2 2" xfId="1551" xr:uid="{00000000-0005-0000-0000-00002F030000}"/>
    <cellStyle name="Migliaia [0] 50 3" xfId="1552" xr:uid="{00000000-0005-0000-0000-000030030000}"/>
    <cellStyle name="Migliaia [0] 51" xfId="268" xr:uid="{00000000-0005-0000-0000-000031030000}"/>
    <cellStyle name="Migliaia [0] 51 2" xfId="1553" xr:uid="{00000000-0005-0000-0000-000032030000}"/>
    <cellStyle name="Migliaia [0] 51 2 2" xfId="1554" xr:uid="{00000000-0005-0000-0000-000033030000}"/>
    <cellStyle name="Migliaia [0] 51 3" xfId="1555" xr:uid="{00000000-0005-0000-0000-000034030000}"/>
    <cellStyle name="Migliaia [0] 52" xfId="269" xr:uid="{00000000-0005-0000-0000-000035030000}"/>
    <cellStyle name="Migliaia [0] 52 2" xfId="1556" xr:uid="{00000000-0005-0000-0000-000036030000}"/>
    <cellStyle name="Migliaia [0] 52 2 2" xfId="1557" xr:uid="{00000000-0005-0000-0000-000037030000}"/>
    <cellStyle name="Migliaia [0] 52 3" xfId="1558" xr:uid="{00000000-0005-0000-0000-000038030000}"/>
    <cellStyle name="Migliaia [0] 53" xfId="270" xr:uid="{00000000-0005-0000-0000-000039030000}"/>
    <cellStyle name="Migliaia [0] 53 2" xfId="1559" xr:uid="{00000000-0005-0000-0000-00003A030000}"/>
    <cellStyle name="Migliaia [0] 53 2 2" xfId="1560" xr:uid="{00000000-0005-0000-0000-00003B030000}"/>
    <cellStyle name="Migliaia [0] 53 3" xfId="1561" xr:uid="{00000000-0005-0000-0000-00003C030000}"/>
    <cellStyle name="Migliaia [0] 54" xfId="271" xr:uid="{00000000-0005-0000-0000-00003D030000}"/>
    <cellStyle name="Migliaia [0] 54 2" xfId="1562" xr:uid="{00000000-0005-0000-0000-00003E030000}"/>
    <cellStyle name="Migliaia [0] 54 2 2" xfId="1563" xr:uid="{00000000-0005-0000-0000-00003F030000}"/>
    <cellStyle name="Migliaia [0] 54 3" xfId="1564" xr:uid="{00000000-0005-0000-0000-000040030000}"/>
    <cellStyle name="Migliaia [0] 55" xfId="272" xr:uid="{00000000-0005-0000-0000-000041030000}"/>
    <cellStyle name="Migliaia [0] 55 2" xfId="1565" xr:uid="{00000000-0005-0000-0000-000042030000}"/>
    <cellStyle name="Migliaia [0] 55 2 2" xfId="1566" xr:uid="{00000000-0005-0000-0000-000043030000}"/>
    <cellStyle name="Migliaia [0] 55 3" xfId="1567" xr:uid="{00000000-0005-0000-0000-000044030000}"/>
    <cellStyle name="Migliaia [0] 56" xfId="273" xr:uid="{00000000-0005-0000-0000-000045030000}"/>
    <cellStyle name="Migliaia [0] 56 2" xfId="1568" xr:uid="{00000000-0005-0000-0000-000046030000}"/>
    <cellStyle name="Migliaia [0] 56 2 2" xfId="1569" xr:uid="{00000000-0005-0000-0000-000047030000}"/>
    <cellStyle name="Migliaia [0] 56 3" xfId="1570" xr:uid="{00000000-0005-0000-0000-000048030000}"/>
    <cellStyle name="Migliaia [0] 57" xfId="274" xr:uid="{00000000-0005-0000-0000-000049030000}"/>
    <cellStyle name="Migliaia [0] 57 2" xfId="1571" xr:uid="{00000000-0005-0000-0000-00004A030000}"/>
    <cellStyle name="Migliaia [0] 57 2 2" xfId="1572" xr:uid="{00000000-0005-0000-0000-00004B030000}"/>
    <cellStyle name="Migliaia [0] 57 3" xfId="1573" xr:uid="{00000000-0005-0000-0000-00004C030000}"/>
    <cellStyle name="Migliaia [0] 58" xfId="275" xr:uid="{00000000-0005-0000-0000-00004D030000}"/>
    <cellStyle name="Migliaia [0] 58 2" xfId="1574" xr:uid="{00000000-0005-0000-0000-00004E030000}"/>
    <cellStyle name="Migliaia [0] 58 2 2" xfId="1575" xr:uid="{00000000-0005-0000-0000-00004F030000}"/>
    <cellStyle name="Migliaia [0] 58 3" xfId="1576" xr:uid="{00000000-0005-0000-0000-000050030000}"/>
    <cellStyle name="Migliaia [0] 59" xfId="276" xr:uid="{00000000-0005-0000-0000-000051030000}"/>
    <cellStyle name="Migliaia [0] 59 2" xfId="1577" xr:uid="{00000000-0005-0000-0000-000052030000}"/>
    <cellStyle name="Migliaia [0] 59 2 2" xfId="1578" xr:uid="{00000000-0005-0000-0000-000053030000}"/>
    <cellStyle name="Migliaia [0] 59 3" xfId="1579" xr:uid="{00000000-0005-0000-0000-000054030000}"/>
    <cellStyle name="Migliaia [0] 6" xfId="277" xr:uid="{00000000-0005-0000-0000-000055030000}"/>
    <cellStyle name="Migliaia [0] 6 2" xfId="1580" xr:uid="{00000000-0005-0000-0000-000056030000}"/>
    <cellStyle name="Migliaia [0] 6 2 2" xfId="1581" xr:uid="{00000000-0005-0000-0000-000057030000}"/>
    <cellStyle name="Migliaia [0] 6 3" xfId="1582" xr:uid="{00000000-0005-0000-0000-000058030000}"/>
    <cellStyle name="Migliaia [0] 7" xfId="278" xr:uid="{00000000-0005-0000-0000-000059030000}"/>
    <cellStyle name="Migliaia [0] 7 2" xfId="1583" xr:uid="{00000000-0005-0000-0000-00005A030000}"/>
    <cellStyle name="Migliaia [0] 7 2 2" xfId="1584" xr:uid="{00000000-0005-0000-0000-00005B030000}"/>
    <cellStyle name="Migliaia [0] 7 3" xfId="1585" xr:uid="{00000000-0005-0000-0000-00005C030000}"/>
    <cellStyle name="Migliaia [0] 8" xfId="279" xr:uid="{00000000-0005-0000-0000-00005D030000}"/>
    <cellStyle name="Migliaia [0] 8 2" xfId="1586" xr:uid="{00000000-0005-0000-0000-00005E030000}"/>
    <cellStyle name="Migliaia [0] 8 2 2" xfId="1587" xr:uid="{00000000-0005-0000-0000-00005F030000}"/>
    <cellStyle name="Migliaia [0] 8 3" xfId="1588" xr:uid="{00000000-0005-0000-0000-000060030000}"/>
    <cellStyle name="Migliaia [0] 9" xfId="280" xr:uid="{00000000-0005-0000-0000-000061030000}"/>
    <cellStyle name="Migliaia [0] 9 2" xfId="1589" xr:uid="{00000000-0005-0000-0000-000062030000}"/>
    <cellStyle name="Migliaia [0] 9 2 2" xfId="1590" xr:uid="{00000000-0005-0000-0000-000063030000}"/>
    <cellStyle name="Migliaia [0] 9 3" xfId="1591" xr:uid="{00000000-0005-0000-0000-000064030000}"/>
    <cellStyle name="Migliaia 10" xfId="281" xr:uid="{00000000-0005-0000-0000-000065030000}"/>
    <cellStyle name="Migliaia 10 2" xfId="282" xr:uid="{00000000-0005-0000-0000-000066030000}"/>
    <cellStyle name="Migliaia 10 2 2" xfId="1592" xr:uid="{00000000-0005-0000-0000-000067030000}"/>
    <cellStyle name="Migliaia 10 3" xfId="283" xr:uid="{00000000-0005-0000-0000-000068030000}"/>
    <cellStyle name="Migliaia 10 3 2" xfId="1593" xr:uid="{00000000-0005-0000-0000-000069030000}"/>
    <cellStyle name="Migliaia 10 3 2 2" xfId="1594" xr:uid="{00000000-0005-0000-0000-00006A030000}"/>
    <cellStyle name="Migliaia 10 4" xfId="1595" xr:uid="{00000000-0005-0000-0000-00006B030000}"/>
    <cellStyle name="Migliaia 10 4 2" xfId="1596" xr:uid="{00000000-0005-0000-0000-00006C030000}"/>
    <cellStyle name="Migliaia 10 5" xfId="1597" xr:uid="{00000000-0005-0000-0000-00006D030000}"/>
    <cellStyle name="Migliaia 11" xfId="284" xr:uid="{00000000-0005-0000-0000-00006E030000}"/>
    <cellStyle name="Migliaia 11 2" xfId="285" xr:uid="{00000000-0005-0000-0000-00006F030000}"/>
    <cellStyle name="Migliaia 11 2 2" xfId="1598" xr:uid="{00000000-0005-0000-0000-000070030000}"/>
    <cellStyle name="Migliaia 11 3" xfId="286" xr:uid="{00000000-0005-0000-0000-000071030000}"/>
    <cellStyle name="Migliaia 11 3 2" xfId="1599" xr:uid="{00000000-0005-0000-0000-000072030000}"/>
    <cellStyle name="Migliaia 11 3 2 2" xfId="1600" xr:uid="{00000000-0005-0000-0000-000073030000}"/>
    <cellStyle name="Migliaia 11 4" xfId="1601" xr:uid="{00000000-0005-0000-0000-000074030000}"/>
    <cellStyle name="Migliaia 11 4 2" xfId="1602" xr:uid="{00000000-0005-0000-0000-000075030000}"/>
    <cellStyle name="Migliaia 11 5" xfId="1603" xr:uid="{00000000-0005-0000-0000-000076030000}"/>
    <cellStyle name="Migliaia 12" xfId="287" xr:uid="{00000000-0005-0000-0000-000077030000}"/>
    <cellStyle name="Migliaia 12 2" xfId="288" xr:uid="{00000000-0005-0000-0000-000078030000}"/>
    <cellStyle name="Migliaia 12 2 2" xfId="1604" xr:uid="{00000000-0005-0000-0000-000079030000}"/>
    <cellStyle name="Migliaia 12 3" xfId="289" xr:uid="{00000000-0005-0000-0000-00007A030000}"/>
    <cellStyle name="Migliaia 12 3 2" xfId="1605" xr:uid="{00000000-0005-0000-0000-00007B030000}"/>
    <cellStyle name="Migliaia 12 3 2 2" xfId="1606" xr:uid="{00000000-0005-0000-0000-00007C030000}"/>
    <cellStyle name="Migliaia 12 4" xfId="1607" xr:uid="{00000000-0005-0000-0000-00007D030000}"/>
    <cellStyle name="Migliaia 12 4 2" xfId="1608" xr:uid="{00000000-0005-0000-0000-00007E030000}"/>
    <cellStyle name="Migliaia 12 5" xfId="1609" xr:uid="{00000000-0005-0000-0000-00007F030000}"/>
    <cellStyle name="Migliaia 13" xfId="290" xr:uid="{00000000-0005-0000-0000-000080030000}"/>
    <cellStyle name="Migliaia 13 2" xfId="291" xr:uid="{00000000-0005-0000-0000-000081030000}"/>
    <cellStyle name="Migliaia 13 2 2" xfId="1610" xr:uid="{00000000-0005-0000-0000-000082030000}"/>
    <cellStyle name="Migliaia 13 3" xfId="292" xr:uid="{00000000-0005-0000-0000-000083030000}"/>
    <cellStyle name="Migliaia 13 3 2" xfId="1611" xr:uid="{00000000-0005-0000-0000-000084030000}"/>
    <cellStyle name="Migliaia 13 3 2 2" xfId="1612" xr:uid="{00000000-0005-0000-0000-000085030000}"/>
    <cellStyle name="Migliaia 13 4" xfId="1613" xr:uid="{00000000-0005-0000-0000-000086030000}"/>
    <cellStyle name="Migliaia 13 4 2" xfId="1614" xr:uid="{00000000-0005-0000-0000-000087030000}"/>
    <cellStyle name="Migliaia 13 5" xfId="1615" xr:uid="{00000000-0005-0000-0000-000088030000}"/>
    <cellStyle name="Migliaia 14" xfId="293" xr:uid="{00000000-0005-0000-0000-000089030000}"/>
    <cellStyle name="Migliaia 14 2" xfId="294" xr:uid="{00000000-0005-0000-0000-00008A030000}"/>
    <cellStyle name="Migliaia 14 2 2" xfId="1616" xr:uid="{00000000-0005-0000-0000-00008B030000}"/>
    <cellStyle name="Migliaia 14 3" xfId="295" xr:uid="{00000000-0005-0000-0000-00008C030000}"/>
    <cellStyle name="Migliaia 14 3 2" xfId="1617" xr:uid="{00000000-0005-0000-0000-00008D030000}"/>
    <cellStyle name="Migliaia 14 3 2 2" xfId="1618" xr:uid="{00000000-0005-0000-0000-00008E030000}"/>
    <cellStyle name="Migliaia 14 4" xfId="1619" xr:uid="{00000000-0005-0000-0000-00008F030000}"/>
    <cellStyle name="Migliaia 14 4 2" xfId="1620" xr:uid="{00000000-0005-0000-0000-000090030000}"/>
    <cellStyle name="Migliaia 14 5" xfId="1621" xr:uid="{00000000-0005-0000-0000-000091030000}"/>
    <cellStyle name="Migliaia 15" xfId="296" xr:uid="{00000000-0005-0000-0000-000092030000}"/>
    <cellStyle name="Migliaia 15 2" xfId="297" xr:uid="{00000000-0005-0000-0000-000093030000}"/>
    <cellStyle name="Migliaia 15 2 2" xfId="1622" xr:uid="{00000000-0005-0000-0000-000094030000}"/>
    <cellStyle name="Migliaia 15 3" xfId="298" xr:uid="{00000000-0005-0000-0000-000095030000}"/>
    <cellStyle name="Migliaia 15 3 2" xfId="1623" xr:uid="{00000000-0005-0000-0000-000096030000}"/>
    <cellStyle name="Migliaia 15 3 2 2" xfId="1624" xr:uid="{00000000-0005-0000-0000-000097030000}"/>
    <cellStyle name="Migliaia 15 4" xfId="1625" xr:uid="{00000000-0005-0000-0000-000098030000}"/>
    <cellStyle name="Migliaia 15 4 2" xfId="1626" xr:uid="{00000000-0005-0000-0000-000099030000}"/>
    <cellStyle name="Migliaia 15 5" xfId="1627" xr:uid="{00000000-0005-0000-0000-00009A030000}"/>
    <cellStyle name="Migliaia 16" xfId="299" xr:uid="{00000000-0005-0000-0000-00009B030000}"/>
    <cellStyle name="Migliaia 16 2" xfId="300" xr:uid="{00000000-0005-0000-0000-00009C030000}"/>
    <cellStyle name="Migliaia 16 2 2" xfId="1628" xr:uid="{00000000-0005-0000-0000-00009D030000}"/>
    <cellStyle name="Migliaia 16 3" xfId="301" xr:uid="{00000000-0005-0000-0000-00009E030000}"/>
    <cellStyle name="Migliaia 16 3 2" xfId="1629" xr:uid="{00000000-0005-0000-0000-00009F030000}"/>
    <cellStyle name="Migliaia 16 3 2 2" xfId="1630" xr:uid="{00000000-0005-0000-0000-0000A0030000}"/>
    <cellStyle name="Migliaia 16 4" xfId="1631" xr:uid="{00000000-0005-0000-0000-0000A1030000}"/>
    <cellStyle name="Migliaia 16 4 2" xfId="1632" xr:uid="{00000000-0005-0000-0000-0000A2030000}"/>
    <cellStyle name="Migliaia 16 5" xfId="1633" xr:uid="{00000000-0005-0000-0000-0000A3030000}"/>
    <cellStyle name="Migliaia 17" xfId="302" xr:uid="{00000000-0005-0000-0000-0000A4030000}"/>
    <cellStyle name="Migliaia 17 2" xfId="303" xr:uid="{00000000-0005-0000-0000-0000A5030000}"/>
    <cellStyle name="Migliaia 17 2 2" xfId="1634" xr:uid="{00000000-0005-0000-0000-0000A6030000}"/>
    <cellStyle name="Migliaia 17 3" xfId="304" xr:uid="{00000000-0005-0000-0000-0000A7030000}"/>
    <cellStyle name="Migliaia 17 3 2" xfId="1635" xr:uid="{00000000-0005-0000-0000-0000A8030000}"/>
    <cellStyle name="Migliaia 17 3 2 2" xfId="1636" xr:uid="{00000000-0005-0000-0000-0000A9030000}"/>
    <cellStyle name="Migliaia 17 4" xfId="1637" xr:uid="{00000000-0005-0000-0000-0000AA030000}"/>
    <cellStyle name="Migliaia 17 4 2" xfId="1638" xr:uid="{00000000-0005-0000-0000-0000AB030000}"/>
    <cellStyle name="Migliaia 17 5" xfId="1639" xr:uid="{00000000-0005-0000-0000-0000AC030000}"/>
    <cellStyle name="Migliaia 18" xfId="305" xr:uid="{00000000-0005-0000-0000-0000AD030000}"/>
    <cellStyle name="Migliaia 18 2" xfId="306" xr:uid="{00000000-0005-0000-0000-0000AE030000}"/>
    <cellStyle name="Migliaia 18 2 2" xfId="1640" xr:uid="{00000000-0005-0000-0000-0000AF030000}"/>
    <cellStyle name="Migliaia 18 3" xfId="307" xr:uid="{00000000-0005-0000-0000-0000B0030000}"/>
    <cellStyle name="Migliaia 18 3 2" xfId="1641" xr:uid="{00000000-0005-0000-0000-0000B1030000}"/>
    <cellStyle name="Migliaia 18 3 2 2" xfId="1642" xr:uid="{00000000-0005-0000-0000-0000B2030000}"/>
    <cellStyle name="Migliaia 18 4" xfId="1643" xr:uid="{00000000-0005-0000-0000-0000B3030000}"/>
    <cellStyle name="Migliaia 18 4 2" xfId="1644" xr:uid="{00000000-0005-0000-0000-0000B4030000}"/>
    <cellStyle name="Migliaia 18 5" xfId="1645" xr:uid="{00000000-0005-0000-0000-0000B5030000}"/>
    <cellStyle name="Migliaia 19" xfId="308" xr:uid="{00000000-0005-0000-0000-0000B6030000}"/>
    <cellStyle name="Migliaia 19 2" xfId="309" xr:uid="{00000000-0005-0000-0000-0000B7030000}"/>
    <cellStyle name="Migliaia 19 2 2" xfId="1646" xr:uid="{00000000-0005-0000-0000-0000B8030000}"/>
    <cellStyle name="Migliaia 19 3" xfId="310" xr:uid="{00000000-0005-0000-0000-0000B9030000}"/>
    <cellStyle name="Migliaia 19 3 2" xfId="1647" xr:uid="{00000000-0005-0000-0000-0000BA030000}"/>
    <cellStyle name="Migliaia 19 3 2 2" xfId="1648" xr:uid="{00000000-0005-0000-0000-0000BB030000}"/>
    <cellStyle name="Migliaia 19 4" xfId="1649" xr:uid="{00000000-0005-0000-0000-0000BC030000}"/>
    <cellStyle name="Migliaia 19 4 2" xfId="1650" xr:uid="{00000000-0005-0000-0000-0000BD030000}"/>
    <cellStyle name="Migliaia 19 5" xfId="1651" xr:uid="{00000000-0005-0000-0000-0000BE030000}"/>
    <cellStyle name="Migliaia 2" xfId="311" xr:uid="{00000000-0005-0000-0000-0000BF030000}"/>
    <cellStyle name="Migliaia 2 2" xfId="312" xr:uid="{00000000-0005-0000-0000-0000C0030000}"/>
    <cellStyle name="Migliaia 2 2 2" xfId="1652" xr:uid="{00000000-0005-0000-0000-0000C1030000}"/>
    <cellStyle name="Migliaia 2 2 2 2" xfId="1653" xr:uid="{00000000-0005-0000-0000-0000C2030000}"/>
    <cellStyle name="Migliaia 2 2 3" xfId="1654" xr:uid="{00000000-0005-0000-0000-0000C3030000}"/>
    <cellStyle name="Migliaia 2 3" xfId="313" xr:uid="{00000000-0005-0000-0000-0000C4030000}"/>
    <cellStyle name="Migliaia 2 3 2" xfId="1655" xr:uid="{00000000-0005-0000-0000-0000C5030000}"/>
    <cellStyle name="Migliaia 2 3 2 2" xfId="1656" xr:uid="{00000000-0005-0000-0000-0000C6030000}"/>
    <cellStyle name="Migliaia 2 3 3" xfId="1657" xr:uid="{00000000-0005-0000-0000-0000C7030000}"/>
    <cellStyle name="Migliaia 2 4" xfId="314" xr:uid="{00000000-0005-0000-0000-0000C8030000}"/>
    <cellStyle name="Migliaia 2 4 2" xfId="1658" xr:uid="{00000000-0005-0000-0000-0000C9030000}"/>
    <cellStyle name="Migliaia 2 4 2 2" xfId="1659" xr:uid="{00000000-0005-0000-0000-0000CA030000}"/>
    <cellStyle name="Migliaia 2 5" xfId="1660" xr:uid="{00000000-0005-0000-0000-0000CB030000}"/>
    <cellStyle name="Migliaia 2 5 2" xfId="1661" xr:uid="{00000000-0005-0000-0000-0000CC030000}"/>
    <cellStyle name="Migliaia 2 6" xfId="1662" xr:uid="{00000000-0005-0000-0000-0000CD030000}"/>
    <cellStyle name="Migliaia 2_Domestico_reg&amp;naz" xfId="315" xr:uid="{00000000-0005-0000-0000-0000CE030000}"/>
    <cellStyle name="Migliaia 20" xfId="316" xr:uid="{00000000-0005-0000-0000-0000CF030000}"/>
    <cellStyle name="Migliaia 20 2" xfId="317" xr:uid="{00000000-0005-0000-0000-0000D0030000}"/>
    <cellStyle name="Migliaia 20 2 2" xfId="1663" xr:uid="{00000000-0005-0000-0000-0000D1030000}"/>
    <cellStyle name="Migliaia 20 3" xfId="318" xr:uid="{00000000-0005-0000-0000-0000D2030000}"/>
    <cellStyle name="Migliaia 20 3 2" xfId="1664" xr:uid="{00000000-0005-0000-0000-0000D3030000}"/>
    <cellStyle name="Migliaia 20 3 2 2" xfId="1665" xr:uid="{00000000-0005-0000-0000-0000D4030000}"/>
    <cellStyle name="Migliaia 20 4" xfId="1666" xr:uid="{00000000-0005-0000-0000-0000D5030000}"/>
    <cellStyle name="Migliaia 20 4 2" xfId="1667" xr:uid="{00000000-0005-0000-0000-0000D6030000}"/>
    <cellStyle name="Migliaia 20 5" xfId="1668" xr:uid="{00000000-0005-0000-0000-0000D7030000}"/>
    <cellStyle name="Migliaia 21" xfId="319" xr:uid="{00000000-0005-0000-0000-0000D8030000}"/>
    <cellStyle name="Migliaia 21 2" xfId="320" xr:uid="{00000000-0005-0000-0000-0000D9030000}"/>
    <cellStyle name="Migliaia 21 2 2" xfId="1669" xr:uid="{00000000-0005-0000-0000-0000DA030000}"/>
    <cellStyle name="Migliaia 21 3" xfId="321" xr:uid="{00000000-0005-0000-0000-0000DB030000}"/>
    <cellStyle name="Migliaia 21 3 2" xfId="1670" xr:uid="{00000000-0005-0000-0000-0000DC030000}"/>
    <cellStyle name="Migliaia 21 3 2 2" xfId="1671" xr:uid="{00000000-0005-0000-0000-0000DD030000}"/>
    <cellStyle name="Migliaia 21 4" xfId="1672" xr:uid="{00000000-0005-0000-0000-0000DE030000}"/>
    <cellStyle name="Migliaia 21 4 2" xfId="1673" xr:uid="{00000000-0005-0000-0000-0000DF030000}"/>
    <cellStyle name="Migliaia 21 5" xfId="1674" xr:uid="{00000000-0005-0000-0000-0000E0030000}"/>
    <cellStyle name="Migliaia 22" xfId="322" xr:uid="{00000000-0005-0000-0000-0000E1030000}"/>
    <cellStyle name="Migliaia 22 2" xfId="323" xr:uid="{00000000-0005-0000-0000-0000E2030000}"/>
    <cellStyle name="Migliaia 22 2 2" xfId="1675" xr:uid="{00000000-0005-0000-0000-0000E3030000}"/>
    <cellStyle name="Migliaia 22 3" xfId="324" xr:uid="{00000000-0005-0000-0000-0000E4030000}"/>
    <cellStyle name="Migliaia 22 3 2" xfId="1676" xr:uid="{00000000-0005-0000-0000-0000E5030000}"/>
    <cellStyle name="Migliaia 22 3 2 2" xfId="1677" xr:uid="{00000000-0005-0000-0000-0000E6030000}"/>
    <cellStyle name="Migliaia 22 4" xfId="1678" xr:uid="{00000000-0005-0000-0000-0000E7030000}"/>
    <cellStyle name="Migliaia 22 4 2" xfId="1679" xr:uid="{00000000-0005-0000-0000-0000E8030000}"/>
    <cellStyle name="Migliaia 22 5" xfId="1680" xr:uid="{00000000-0005-0000-0000-0000E9030000}"/>
    <cellStyle name="Migliaia 23" xfId="325" xr:uid="{00000000-0005-0000-0000-0000EA030000}"/>
    <cellStyle name="Migliaia 23 2" xfId="326" xr:uid="{00000000-0005-0000-0000-0000EB030000}"/>
    <cellStyle name="Migliaia 23 2 2" xfId="1681" xr:uid="{00000000-0005-0000-0000-0000EC030000}"/>
    <cellStyle name="Migliaia 23 3" xfId="327" xr:uid="{00000000-0005-0000-0000-0000ED030000}"/>
    <cellStyle name="Migliaia 23 3 2" xfId="1682" xr:uid="{00000000-0005-0000-0000-0000EE030000}"/>
    <cellStyle name="Migliaia 23 3 2 2" xfId="1683" xr:uid="{00000000-0005-0000-0000-0000EF030000}"/>
    <cellStyle name="Migliaia 23 4" xfId="1684" xr:uid="{00000000-0005-0000-0000-0000F0030000}"/>
    <cellStyle name="Migliaia 23 4 2" xfId="1685" xr:uid="{00000000-0005-0000-0000-0000F1030000}"/>
    <cellStyle name="Migliaia 23 5" xfId="1686" xr:uid="{00000000-0005-0000-0000-0000F2030000}"/>
    <cellStyle name="Migliaia 24" xfId="328" xr:uid="{00000000-0005-0000-0000-0000F3030000}"/>
    <cellStyle name="Migliaia 24 2" xfId="329" xr:uid="{00000000-0005-0000-0000-0000F4030000}"/>
    <cellStyle name="Migliaia 24 2 2" xfId="1687" xr:uid="{00000000-0005-0000-0000-0000F5030000}"/>
    <cellStyle name="Migliaia 24 3" xfId="330" xr:uid="{00000000-0005-0000-0000-0000F6030000}"/>
    <cellStyle name="Migliaia 24 3 2" xfId="1688" xr:uid="{00000000-0005-0000-0000-0000F7030000}"/>
    <cellStyle name="Migliaia 24 3 2 2" xfId="1689" xr:uid="{00000000-0005-0000-0000-0000F8030000}"/>
    <cellStyle name="Migliaia 24 4" xfId="1690" xr:uid="{00000000-0005-0000-0000-0000F9030000}"/>
    <cellStyle name="Migliaia 24 4 2" xfId="1691" xr:uid="{00000000-0005-0000-0000-0000FA030000}"/>
    <cellStyle name="Migliaia 24 5" xfId="1692" xr:uid="{00000000-0005-0000-0000-0000FB030000}"/>
    <cellStyle name="Migliaia 25" xfId="331" xr:uid="{00000000-0005-0000-0000-0000FC030000}"/>
    <cellStyle name="Migliaia 25 2" xfId="332" xr:uid="{00000000-0005-0000-0000-0000FD030000}"/>
    <cellStyle name="Migliaia 25 2 2" xfId="1693" xr:uid="{00000000-0005-0000-0000-0000FE030000}"/>
    <cellStyle name="Migliaia 25 3" xfId="333" xr:uid="{00000000-0005-0000-0000-0000FF030000}"/>
    <cellStyle name="Migliaia 25 3 2" xfId="1694" xr:uid="{00000000-0005-0000-0000-000000040000}"/>
    <cellStyle name="Migliaia 25 3 2 2" xfId="1695" xr:uid="{00000000-0005-0000-0000-000001040000}"/>
    <cellStyle name="Migliaia 25 4" xfId="1696" xr:uid="{00000000-0005-0000-0000-000002040000}"/>
    <cellStyle name="Migliaia 25 4 2" xfId="1697" xr:uid="{00000000-0005-0000-0000-000003040000}"/>
    <cellStyle name="Migliaia 25 5" xfId="1698" xr:uid="{00000000-0005-0000-0000-000004040000}"/>
    <cellStyle name="Migliaia 26" xfId="334" xr:uid="{00000000-0005-0000-0000-000005040000}"/>
    <cellStyle name="Migliaia 26 2" xfId="335" xr:uid="{00000000-0005-0000-0000-000006040000}"/>
    <cellStyle name="Migliaia 26 2 2" xfId="1699" xr:uid="{00000000-0005-0000-0000-000007040000}"/>
    <cellStyle name="Migliaia 26 3" xfId="336" xr:uid="{00000000-0005-0000-0000-000008040000}"/>
    <cellStyle name="Migliaia 26 3 2" xfId="1700" xr:uid="{00000000-0005-0000-0000-000009040000}"/>
    <cellStyle name="Migliaia 26 3 2 2" xfId="1701" xr:uid="{00000000-0005-0000-0000-00000A040000}"/>
    <cellStyle name="Migliaia 26 4" xfId="1702" xr:uid="{00000000-0005-0000-0000-00000B040000}"/>
    <cellStyle name="Migliaia 26 4 2" xfId="1703" xr:uid="{00000000-0005-0000-0000-00000C040000}"/>
    <cellStyle name="Migliaia 26 5" xfId="1704" xr:uid="{00000000-0005-0000-0000-00000D040000}"/>
    <cellStyle name="Migliaia 27" xfId="337" xr:uid="{00000000-0005-0000-0000-00000E040000}"/>
    <cellStyle name="Migliaia 27 2" xfId="338" xr:uid="{00000000-0005-0000-0000-00000F040000}"/>
    <cellStyle name="Migliaia 27 2 2" xfId="1705" xr:uid="{00000000-0005-0000-0000-000010040000}"/>
    <cellStyle name="Migliaia 27 3" xfId="339" xr:uid="{00000000-0005-0000-0000-000011040000}"/>
    <cellStyle name="Migliaia 27 3 2" xfId="1706" xr:uid="{00000000-0005-0000-0000-000012040000}"/>
    <cellStyle name="Migliaia 27 3 2 2" xfId="1707" xr:uid="{00000000-0005-0000-0000-000013040000}"/>
    <cellStyle name="Migliaia 27 4" xfId="1708" xr:uid="{00000000-0005-0000-0000-000014040000}"/>
    <cellStyle name="Migliaia 27 4 2" xfId="1709" xr:uid="{00000000-0005-0000-0000-000015040000}"/>
    <cellStyle name="Migliaia 27 5" xfId="1710" xr:uid="{00000000-0005-0000-0000-000016040000}"/>
    <cellStyle name="Migliaia 28" xfId="340" xr:uid="{00000000-0005-0000-0000-000017040000}"/>
    <cellStyle name="Migliaia 28 2" xfId="341" xr:uid="{00000000-0005-0000-0000-000018040000}"/>
    <cellStyle name="Migliaia 28 2 2" xfId="1711" xr:uid="{00000000-0005-0000-0000-000019040000}"/>
    <cellStyle name="Migliaia 28 3" xfId="342" xr:uid="{00000000-0005-0000-0000-00001A040000}"/>
    <cellStyle name="Migliaia 28 3 2" xfId="1712" xr:uid="{00000000-0005-0000-0000-00001B040000}"/>
    <cellStyle name="Migliaia 28 3 2 2" xfId="1713" xr:uid="{00000000-0005-0000-0000-00001C040000}"/>
    <cellStyle name="Migliaia 28 4" xfId="1714" xr:uid="{00000000-0005-0000-0000-00001D040000}"/>
    <cellStyle name="Migliaia 28 4 2" xfId="1715" xr:uid="{00000000-0005-0000-0000-00001E040000}"/>
    <cellStyle name="Migliaia 28 5" xfId="1716" xr:uid="{00000000-0005-0000-0000-00001F040000}"/>
    <cellStyle name="Migliaia 29" xfId="343" xr:uid="{00000000-0005-0000-0000-000020040000}"/>
    <cellStyle name="Migliaia 29 2" xfId="344" xr:uid="{00000000-0005-0000-0000-000021040000}"/>
    <cellStyle name="Migliaia 29 2 2" xfId="1717" xr:uid="{00000000-0005-0000-0000-000022040000}"/>
    <cellStyle name="Migliaia 29 3" xfId="345" xr:uid="{00000000-0005-0000-0000-000023040000}"/>
    <cellStyle name="Migliaia 29 3 2" xfId="1718" xr:uid="{00000000-0005-0000-0000-000024040000}"/>
    <cellStyle name="Migliaia 29 3 2 2" xfId="1719" xr:uid="{00000000-0005-0000-0000-000025040000}"/>
    <cellStyle name="Migliaia 29 4" xfId="1720" xr:uid="{00000000-0005-0000-0000-000026040000}"/>
    <cellStyle name="Migliaia 29 4 2" xfId="1721" xr:uid="{00000000-0005-0000-0000-000027040000}"/>
    <cellStyle name="Migliaia 29 5" xfId="1722" xr:uid="{00000000-0005-0000-0000-000028040000}"/>
    <cellStyle name="Migliaia 3" xfId="346" xr:uid="{00000000-0005-0000-0000-000029040000}"/>
    <cellStyle name="Migliaia 3 2" xfId="347" xr:uid="{00000000-0005-0000-0000-00002A040000}"/>
    <cellStyle name="Migliaia 3 2 2" xfId="1723" xr:uid="{00000000-0005-0000-0000-00002B040000}"/>
    <cellStyle name="Migliaia 3 3" xfId="348" xr:uid="{00000000-0005-0000-0000-00002C040000}"/>
    <cellStyle name="Migliaia 3 3 2" xfId="1724" xr:uid="{00000000-0005-0000-0000-00002D040000}"/>
    <cellStyle name="Migliaia 3 3 2 2" xfId="1725" xr:uid="{00000000-0005-0000-0000-00002E040000}"/>
    <cellStyle name="Migliaia 3 4" xfId="1726" xr:uid="{00000000-0005-0000-0000-00002F040000}"/>
    <cellStyle name="Migliaia 3 4 2" xfId="1727" xr:uid="{00000000-0005-0000-0000-000030040000}"/>
    <cellStyle name="Migliaia 3 5" xfId="1728" xr:uid="{00000000-0005-0000-0000-000031040000}"/>
    <cellStyle name="Migliaia 30" xfId="349" xr:uid="{00000000-0005-0000-0000-000032040000}"/>
    <cellStyle name="Migliaia 30 2" xfId="350" xr:uid="{00000000-0005-0000-0000-000033040000}"/>
    <cellStyle name="Migliaia 30 2 2" xfId="1729" xr:uid="{00000000-0005-0000-0000-000034040000}"/>
    <cellStyle name="Migliaia 30 3" xfId="351" xr:uid="{00000000-0005-0000-0000-000035040000}"/>
    <cellStyle name="Migliaia 30 3 2" xfId="1730" xr:uid="{00000000-0005-0000-0000-000036040000}"/>
    <cellStyle name="Migliaia 30 3 2 2" xfId="1731" xr:uid="{00000000-0005-0000-0000-000037040000}"/>
    <cellStyle name="Migliaia 30 4" xfId="1732" xr:uid="{00000000-0005-0000-0000-000038040000}"/>
    <cellStyle name="Migliaia 30 4 2" xfId="1733" xr:uid="{00000000-0005-0000-0000-000039040000}"/>
    <cellStyle name="Migliaia 30 5" xfId="1734" xr:uid="{00000000-0005-0000-0000-00003A040000}"/>
    <cellStyle name="Migliaia 31" xfId="352" xr:uid="{00000000-0005-0000-0000-00003B040000}"/>
    <cellStyle name="Migliaia 31 2" xfId="353" xr:uid="{00000000-0005-0000-0000-00003C040000}"/>
    <cellStyle name="Migliaia 31 2 2" xfId="1735" xr:uid="{00000000-0005-0000-0000-00003D040000}"/>
    <cellStyle name="Migliaia 31 3" xfId="354" xr:uid="{00000000-0005-0000-0000-00003E040000}"/>
    <cellStyle name="Migliaia 31 3 2" xfId="1736" xr:uid="{00000000-0005-0000-0000-00003F040000}"/>
    <cellStyle name="Migliaia 31 3 2 2" xfId="1737" xr:uid="{00000000-0005-0000-0000-000040040000}"/>
    <cellStyle name="Migliaia 31 4" xfId="1738" xr:uid="{00000000-0005-0000-0000-000041040000}"/>
    <cellStyle name="Migliaia 31 4 2" xfId="1739" xr:uid="{00000000-0005-0000-0000-000042040000}"/>
    <cellStyle name="Migliaia 31 5" xfId="1740" xr:uid="{00000000-0005-0000-0000-000043040000}"/>
    <cellStyle name="Migliaia 32" xfId="355" xr:uid="{00000000-0005-0000-0000-000044040000}"/>
    <cellStyle name="Migliaia 32 2" xfId="356" xr:uid="{00000000-0005-0000-0000-000045040000}"/>
    <cellStyle name="Migliaia 32 2 2" xfId="1741" xr:uid="{00000000-0005-0000-0000-000046040000}"/>
    <cellStyle name="Migliaia 32 3" xfId="357" xr:uid="{00000000-0005-0000-0000-000047040000}"/>
    <cellStyle name="Migliaia 32 3 2" xfId="1742" xr:uid="{00000000-0005-0000-0000-000048040000}"/>
    <cellStyle name="Migliaia 32 3 2 2" xfId="1743" xr:uid="{00000000-0005-0000-0000-000049040000}"/>
    <cellStyle name="Migliaia 32 4" xfId="1744" xr:uid="{00000000-0005-0000-0000-00004A040000}"/>
    <cellStyle name="Migliaia 32 4 2" xfId="1745" xr:uid="{00000000-0005-0000-0000-00004B040000}"/>
    <cellStyle name="Migliaia 32 5" xfId="1746" xr:uid="{00000000-0005-0000-0000-00004C040000}"/>
    <cellStyle name="Migliaia 33" xfId="358" xr:uid="{00000000-0005-0000-0000-00004D040000}"/>
    <cellStyle name="Migliaia 33 2" xfId="359" xr:uid="{00000000-0005-0000-0000-00004E040000}"/>
    <cellStyle name="Migliaia 33 2 2" xfId="1747" xr:uid="{00000000-0005-0000-0000-00004F040000}"/>
    <cellStyle name="Migliaia 33 3" xfId="360" xr:uid="{00000000-0005-0000-0000-000050040000}"/>
    <cellStyle name="Migliaia 33 3 2" xfId="1748" xr:uid="{00000000-0005-0000-0000-000051040000}"/>
    <cellStyle name="Migliaia 33 3 2 2" xfId="1749" xr:uid="{00000000-0005-0000-0000-000052040000}"/>
    <cellStyle name="Migliaia 33 4" xfId="1750" xr:uid="{00000000-0005-0000-0000-000053040000}"/>
    <cellStyle name="Migliaia 33 4 2" xfId="1751" xr:uid="{00000000-0005-0000-0000-000054040000}"/>
    <cellStyle name="Migliaia 33 5" xfId="1752" xr:uid="{00000000-0005-0000-0000-000055040000}"/>
    <cellStyle name="Migliaia 34" xfId="361" xr:uid="{00000000-0005-0000-0000-000056040000}"/>
    <cellStyle name="Migliaia 34 2" xfId="362" xr:uid="{00000000-0005-0000-0000-000057040000}"/>
    <cellStyle name="Migliaia 34 2 2" xfId="1753" xr:uid="{00000000-0005-0000-0000-000058040000}"/>
    <cellStyle name="Migliaia 34 3" xfId="363" xr:uid="{00000000-0005-0000-0000-000059040000}"/>
    <cellStyle name="Migliaia 34 3 2" xfId="1754" xr:uid="{00000000-0005-0000-0000-00005A040000}"/>
    <cellStyle name="Migliaia 34 3 2 2" xfId="1755" xr:uid="{00000000-0005-0000-0000-00005B040000}"/>
    <cellStyle name="Migliaia 34 4" xfId="1756" xr:uid="{00000000-0005-0000-0000-00005C040000}"/>
    <cellStyle name="Migliaia 34 4 2" xfId="1757" xr:uid="{00000000-0005-0000-0000-00005D040000}"/>
    <cellStyle name="Migliaia 34 5" xfId="1758" xr:uid="{00000000-0005-0000-0000-00005E040000}"/>
    <cellStyle name="Migliaia 35" xfId="364" xr:uid="{00000000-0005-0000-0000-00005F040000}"/>
    <cellStyle name="Migliaia 35 2" xfId="365" xr:uid="{00000000-0005-0000-0000-000060040000}"/>
    <cellStyle name="Migliaia 35 2 2" xfId="1759" xr:uid="{00000000-0005-0000-0000-000061040000}"/>
    <cellStyle name="Migliaia 35 3" xfId="366" xr:uid="{00000000-0005-0000-0000-000062040000}"/>
    <cellStyle name="Migliaia 35 3 2" xfId="1760" xr:uid="{00000000-0005-0000-0000-000063040000}"/>
    <cellStyle name="Migliaia 35 3 2 2" xfId="1761" xr:uid="{00000000-0005-0000-0000-000064040000}"/>
    <cellStyle name="Migliaia 35 4" xfId="1762" xr:uid="{00000000-0005-0000-0000-000065040000}"/>
    <cellStyle name="Migliaia 35 4 2" xfId="1763" xr:uid="{00000000-0005-0000-0000-000066040000}"/>
    <cellStyle name="Migliaia 35 5" xfId="1764" xr:uid="{00000000-0005-0000-0000-000067040000}"/>
    <cellStyle name="Migliaia 36" xfId="367" xr:uid="{00000000-0005-0000-0000-000068040000}"/>
    <cellStyle name="Migliaia 36 2" xfId="368" xr:uid="{00000000-0005-0000-0000-000069040000}"/>
    <cellStyle name="Migliaia 36 2 2" xfId="1765" xr:uid="{00000000-0005-0000-0000-00006A040000}"/>
    <cellStyle name="Migliaia 36 3" xfId="369" xr:uid="{00000000-0005-0000-0000-00006B040000}"/>
    <cellStyle name="Migliaia 36 3 2" xfId="1766" xr:uid="{00000000-0005-0000-0000-00006C040000}"/>
    <cellStyle name="Migliaia 36 3 2 2" xfId="1767" xr:uid="{00000000-0005-0000-0000-00006D040000}"/>
    <cellStyle name="Migliaia 36 4" xfId="1768" xr:uid="{00000000-0005-0000-0000-00006E040000}"/>
    <cellStyle name="Migliaia 36 4 2" xfId="1769" xr:uid="{00000000-0005-0000-0000-00006F040000}"/>
    <cellStyle name="Migliaia 36 5" xfId="1770" xr:uid="{00000000-0005-0000-0000-000070040000}"/>
    <cellStyle name="Migliaia 37" xfId="370" xr:uid="{00000000-0005-0000-0000-000071040000}"/>
    <cellStyle name="Migliaia 37 2" xfId="371" xr:uid="{00000000-0005-0000-0000-000072040000}"/>
    <cellStyle name="Migliaia 37 2 2" xfId="1771" xr:uid="{00000000-0005-0000-0000-000073040000}"/>
    <cellStyle name="Migliaia 37 3" xfId="372" xr:uid="{00000000-0005-0000-0000-000074040000}"/>
    <cellStyle name="Migliaia 37 3 2" xfId="1772" xr:uid="{00000000-0005-0000-0000-000075040000}"/>
    <cellStyle name="Migliaia 37 3 2 2" xfId="1773" xr:uid="{00000000-0005-0000-0000-000076040000}"/>
    <cellStyle name="Migliaia 37 4" xfId="1774" xr:uid="{00000000-0005-0000-0000-000077040000}"/>
    <cellStyle name="Migliaia 37 4 2" xfId="1775" xr:uid="{00000000-0005-0000-0000-000078040000}"/>
    <cellStyle name="Migliaia 37 5" xfId="1776" xr:uid="{00000000-0005-0000-0000-000079040000}"/>
    <cellStyle name="Migliaia 38" xfId="373" xr:uid="{00000000-0005-0000-0000-00007A040000}"/>
    <cellStyle name="Migliaia 38 2" xfId="374" xr:uid="{00000000-0005-0000-0000-00007B040000}"/>
    <cellStyle name="Migliaia 38 2 2" xfId="1777" xr:uid="{00000000-0005-0000-0000-00007C040000}"/>
    <cellStyle name="Migliaia 38 3" xfId="375" xr:uid="{00000000-0005-0000-0000-00007D040000}"/>
    <cellStyle name="Migliaia 38 3 2" xfId="1778" xr:uid="{00000000-0005-0000-0000-00007E040000}"/>
    <cellStyle name="Migliaia 38 3 2 2" xfId="1779" xr:uid="{00000000-0005-0000-0000-00007F040000}"/>
    <cellStyle name="Migliaia 38 4" xfId="1780" xr:uid="{00000000-0005-0000-0000-000080040000}"/>
    <cellStyle name="Migliaia 38 4 2" xfId="1781" xr:uid="{00000000-0005-0000-0000-000081040000}"/>
    <cellStyle name="Migliaia 38 5" xfId="1782" xr:uid="{00000000-0005-0000-0000-000082040000}"/>
    <cellStyle name="Migliaia 39" xfId="376" xr:uid="{00000000-0005-0000-0000-000083040000}"/>
    <cellStyle name="Migliaia 39 2" xfId="377" xr:uid="{00000000-0005-0000-0000-000084040000}"/>
    <cellStyle name="Migliaia 39 2 2" xfId="1783" xr:uid="{00000000-0005-0000-0000-000085040000}"/>
    <cellStyle name="Migliaia 39 3" xfId="378" xr:uid="{00000000-0005-0000-0000-000086040000}"/>
    <cellStyle name="Migliaia 39 3 2" xfId="1784" xr:uid="{00000000-0005-0000-0000-000087040000}"/>
    <cellStyle name="Migliaia 39 3 2 2" xfId="1785" xr:uid="{00000000-0005-0000-0000-000088040000}"/>
    <cellStyle name="Migliaia 39 4" xfId="1786" xr:uid="{00000000-0005-0000-0000-000089040000}"/>
    <cellStyle name="Migliaia 39 4 2" xfId="1787" xr:uid="{00000000-0005-0000-0000-00008A040000}"/>
    <cellStyle name="Migliaia 39 5" xfId="1788" xr:uid="{00000000-0005-0000-0000-00008B040000}"/>
    <cellStyle name="Migliaia 4" xfId="379" xr:uid="{00000000-0005-0000-0000-00008C040000}"/>
    <cellStyle name="Migliaia 4 2" xfId="380" xr:uid="{00000000-0005-0000-0000-00008D040000}"/>
    <cellStyle name="Migliaia 4 2 2" xfId="1789" xr:uid="{00000000-0005-0000-0000-00008E040000}"/>
    <cellStyle name="Migliaia 4 3" xfId="381" xr:uid="{00000000-0005-0000-0000-00008F040000}"/>
    <cellStyle name="Migliaia 4 3 2" xfId="1790" xr:uid="{00000000-0005-0000-0000-000090040000}"/>
    <cellStyle name="Migliaia 4 3 2 2" xfId="1791" xr:uid="{00000000-0005-0000-0000-000091040000}"/>
    <cellStyle name="Migliaia 4 4" xfId="1792" xr:uid="{00000000-0005-0000-0000-000092040000}"/>
    <cellStyle name="Migliaia 4 4 2" xfId="1793" xr:uid="{00000000-0005-0000-0000-000093040000}"/>
    <cellStyle name="Migliaia 4 5" xfId="1794" xr:uid="{00000000-0005-0000-0000-000094040000}"/>
    <cellStyle name="Migliaia 40" xfId="382" xr:uid="{00000000-0005-0000-0000-000095040000}"/>
    <cellStyle name="Migliaia 40 2" xfId="383" xr:uid="{00000000-0005-0000-0000-000096040000}"/>
    <cellStyle name="Migliaia 40 2 2" xfId="1795" xr:uid="{00000000-0005-0000-0000-000097040000}"/>
    <cellStyle name="Migliaia 40 3" xfId="384" xr:uid="{00000000-0005-0000-0000-000098040000}"/>
    <cellStyle name="Migliaia 40 3 2" xfId="1796" xr:uid="{00000000-0005-0000-0000-000099040000}"/>
    <cellStyle name="Migliaia 40 3 2 2" xfId="1797" xr:uid="{00000000-0005-0000-0000-00009A040000}"/>
    <cellStyle name="Migliaia 40 4" xfId="1798" xr:uid="{00000000-0005-0000-0000-00009B040000}"/>
    <cellStyle name="Migliaia 40 4 2" xfId="1799" xr:uid="{00000000-0005-0000-0000-00009C040000}"/>
    <cellStyle name="Migliaia 40 5" xfId="1800" xr:uid="{00000000-0005-0000-0000-00009D040000}"/>
    <cellStyle name="Migliaia 41" xfId="385" xr:uid="{00000000-0005-0000-0000-00009E040000}"/>
    <cellStyle name="Migliaia 41 2" xfId="386" xr:uid="{00000000-0005-0000-0000-00009F040000}"/>
    <cellStyle name="Migliaia 41 2 2" xfId="1801" xr:uid="{00000000-0005-0000-0000-0000A0040000}"/>
    <cellStyle name="Migliaia 41 3" xfId="387" xr:uid="{00000000-0005-0000-0000-0000A1040000}"/>
    <cellStyle name="Migliaia 41 3 2" xfId="1802" xr:uid="{00000000-0005-0000-0000-0000A2040000}"/>
    <cellStyle name="Migliaia 41 3 2 2" xfId="1803" xr:uid="{00000000-0005-0000-0000-0000A3040000}"/>
    <cellStyle name="Migliaia 41 4" xfId="1804" xr:uid="{00000000-0005-0000-0000-0000A4040000}"/>
    <cellStyle name="Migliaia 41 4 2" xfId="1805" xr:uid="{00000000-0005-0000-0000-0000A5040000}"/>
    <cellStyle name="Migliaia 41 5" xfId="1806" xr:uid="{00000000-0005-0000-0000-0000A6040000}"/>
    <cellStyle name="Migliaia 42" xfId="388" xr:uid="{00000000-0005-0000-0000-0000A7040000}"/>
    <cellStyle name="Migliaia 42 2" xfId="389" xr:uid="{00000000-0005-0000-0000-0000A8040000}"/>
    <cellStyle name="Migliaia 42 2 2" xfId="1807" xr:uid="{00000000-0005-0000-0000-0000A9040000}"/>
    <cellStyle name="Migliaia 42 3" xfId="390" xr:uid="{00000000-0005-0000-0000-0000AA040000}"/>
    <cellStyle name="Migliaia 42 3 2" xfId="1808" xr:uid="{00000000-0005-0000-0000-0000AB040000}"/>
    <cellStyle name="Migliaia 42 3 2 2" xfId="1809" xr:uid="{00000000-0005-0000-0000-0000AC040000}"/>
    <cellStyle name="Migliaia 42 4" xfId="1810" xr:uid="{00000000-0005-0000-0000-0000AD040000}"/>
    <cellStyle name="Migliaia 42 4 2" xfId="1811" xr:uid="{00000000-0005-0000-0000-0000AE040000}"/>
    <cellStyle name="Migliaia 42 5" xfId="1812" xr:uid="{00000000-0005-0000-0000-0000AF040000}"/>
    <cellStyle name="Migliaia 43" xfId="391" xr:uid="{00000000-0005-0000-0000-0000B0040000}"/>
    <cellStyle name="Migliaia 43 2" xfId="392" xr:uid="{00000000-0005-0000-0000-0000B1040000}"/>
    <cellStyle name="Migliaia 43 2 2" xfId="1813" xr:uid="{00000000-0005-0000-0000-0000B2040000}"/>
    <cellStyle name="Migliaia 43 3" xfId="393" xr:uid="{00000000-0005-0000-0000-0000B3040000}"/>
    <cellStyle name="Migliaia 43 3 2" xfId="1814" xr:uid="{00000000-0005-0000-0000-0000B4040000}"/>
    <cellStyle name="Migliaia 43 3 2 2" xfId="1815" xr:uid="{00000000-0005-0000-0000-0000B5040000}"/>
    <cellStyle name="Migliaia 43 4" xfId="1816" xr:uid="{00000000-0005-0000-0000-0000B6040000}"/>
    <cellStyle name="Migliaia 43 4 2" xfId="1817" xr:uid="{00000000-0005-0000-0000-0000B7040000}"/>
    <cellStyle name="Migliaia 43 5" xfId="1818" xr:uid="{00000000-0005-0000-0000-0000B8040000}"/>
    <cellStyle name="Migliaia 44" xfId="394" xr:uid="{00000000-0005-0000-0000-0000B9040000}"/>
    <cellStyle name="Migliaia 44 2" xfId="395" xr:uid="{00000000-0005-0000-0000-0000BA040000}"/>
    <cellStyle name="Migliaia 44 2 2" xfId="1819" xr:uid="{00000000-0005-0000-0000-0000BB040000}"/>
    <cellStyle name="Migliaia 44 3" xfId="396" xr:uid="{00000000-0005-0000-0000-0000BC040000}"/>
    <cellStyle name="Migliaia 44 3 2" xfId="1820" xr:uid="{00000000-0005-0000-0000-0000BD040000}"/>
    <cellStyle name="Migliaia 44 3 2 2" xfId="1821" xr:uid="{00000000-0005-0000-0000-0000BE040000}"/>
    <cellStyle name="Migliaia 44 4" xfId="1822" xr:uid="{00000000-0005-0000-0000-0000BF040000}"/>
    <cellStyle name="Migliaia 44 4 2" xfId="1823" xr:uid="{00000000-0005-0000-0000-0000C0040000}"/>
    <cellStyle name="Migliaia 44 5" xfId="1824" xr:uid="{00000000-0005-0000-0000-0000C1040000}"/>
    <cellStyle name="Migliaia 45" xfId="397" xr:uid="{00000000-0005-0000-0000-0000C2040000}"/>
    <cellStyle name="Migliaia 45 2" xfId="398" xr:uid="{00000000-0005-0000-0000-0000C3040000}"/>
    <cellStyle name="Migliaia 45 2 2" xfId="1825" xr:uid="{00000000-0005-0000-0000-0000C4040000}"/>
    <cellStyle name="Migliaia 45 3" xfId="399" xr:uid="{00000000-0005-0000-0000-0000C5040000}"/>
    <cellStyle name="Migliaia 45 3 2" xfId="1826" xr:uid="{00000000-0005-0000-0000-0000C6040000}"/>
    <cellStyle name="Migliaia 45 3 2 2" xfId="1827" xr:uid="{00000000-0005-0000-0000-0000C7040000}"/>
    <cellStyle name="Migliaia 45 4" xfId="1828" xr:uid="{00000000-0005-0000-0000-0000C8040000}"/>
    <cellStyle name="Migliaia 45 4 2" xfId="1829" xr:uid="{00000000-0005-0000-0000-0000C9040000}"/>
    <cellStyle name="Migliaia 45 5" xfId="1830" xr:uid="{00000000-0005-0000-0000-0000CA040000}"/>
    <cellStyle name="Migliaia 46" xfId="400" xr:uid="{00000000-0005-0000-0000-0000CB040000}"/>
    <cellStyle name="Migliaia 46 2" xfId="401" xr:uid="{00000000-0005-0000-0000-0000CC040000}"/>
    <cellStyle name="Migliaia 46 2 2" xfId="1831" xr:uid="{00000000-0005-0000-0000-0000CD040000}"/>
    <cellStyle name="Migliaia 46 3" xfId="402" xr:uid="{00000000-0005-0000-0000-0000CE040000}"/>
    <cellStyle name="Migliaia 46 3 2" xfId="1832" xr:uid="{00000000-0005-0000-0000-0000CF040000}"/>
    <cellStyle name="Migliaia 46 3 2 2" xfId="1833" xr:uid="{00000000-0005-0000-0000-0000D0040000}"/>
    <cellStyle name="Migliaia 46 4" xfId="1834" xr:uid="{00000000-0005-0000-0000-0000D1040000}"/>
    <cellStyle name="Migliaia 46 4 2" xfId="1835" xr:uid="{00000000-0005-0000-0000-0000D2040000}"/>
    <cellStyle name="Migliaia 46 5" xfId="1836" xr:uid="{00000000-0005-0000-0000-0000D3040000}"/>
    <cellStyle name="Migliaia 47" xfId="403" xr:uid="{00000000-0005-0000-0000-0000D4040000}"/>
    <cellStyle name="Migliaia 47 2" xfId="404" xr:uid="{00000000-0005-0000-0000-0000D5040000}"/>
    <cellStyle name="Migliaia 47 2 2" xfId="1837" xr:uid="{00000000-0005-0000-0000-0000D6040000}"/>
    <cellStyle name="Migliaia 47 3" xfId="405" xr:uid="{00000000-0005-0000-0000-0000D7040000}"/>
    <cellStyle name="Migliaia 47 3 2" xfId="1838" xr:uid="{00000000-0005-0000-0000-0000D8040000}"/>
    <cellStyle name="Migliaia 47 3 2 2" xfId="1839" xr:uid="{00000000-0005-0000-0000-0000D9040000}"/>
    <cellStyle name="Migliaia 47 4" xfId="1840" xr:uid="{00000000-0005-0000-0000-0000DA040000}"/>
    <cellStyle name="Migliaia 47 4 2" xfId="1841" xr:uid="{00000000-0005-0000-0000-0000DB040000}"/>
    <cellStyle name="Migliaia 47 5" xfId="1842" xr:uid="{00000000-0005-0000-0000-0000DC040000}"/>
    <cellStyle name="Migliaia 48" xfId="406" xr:uid="{00000000-0005-0000-0000-0000DD040000}"/>
    <cellStyle name="Migliaia 48 2" xfId="407" xr:uid="{00000000-0005-0000-0000-0000DE040000}"/>
    <cellStyle name="Migliaia 48 2 2" xfId="1843" xr:uid="{00000000-0005-0000-0000-0000DF040000}"/>
    <cellStyle name="Migliaia 48 3" xfId="408" xr:uid="{00000000-0005-0000-0000-0000E0040000}"/>
    <cellStyle name="Migliaia 48 3 2" xfId="1844" xr:uid="{00000000-0005-0000-0000-0000E1040000}"/>
    <cellStyle name="Migliaia 48 3 2 2" xfId="1845" xr:uid="{00000000-0005-0000-0000-0000E2040000}"/>
    <cellStyle name="Migliaia 48 4" xfId="1846" xr:uid="{00000000-0005-0000-0000-0000E3040000}"/>
    <cellStyle name="Migliaia 48 4 2" xfId="1847" xr:uid="{00000000-0005-0000-0000-0000E4040000}"/>
    <cellStyle name="Migliaia 48 5" xfId="1848" xr:uid="{00000000-0005-0000-0000-0000E5040000}"/>
    <cellStyle name="Migliaia 49" xfId="409" xr:uid="{00000000-0005-0000-0000-0000E6040000}"/>
    <cellStyle name="Migliaia 49 2" xfId="410" xr:uid="{00000000-0005-0000-0000-0000E7040000}"/>
    <cellStyle name="Migliaia 49 2 2" xfId="1849" xr:uid="{00000000-0005-0000-0000-0000E8040000}"/>
    <cellStyle name="Migliaia 49 3" xfId="411" xr:uid="{00000000-0005-0000-0000-0000E9040000}"/>
    <cellStyle name="Migliaia 49 3 2" xfId="1850" xr:uid="{00000000-0005-0000-0000-0000EA040000}"/>
    <cellStyle name="Migliaia 49 3 2 2" xfId="1851" xr:uid="{00000000-0005-0000-0000-0000EB040000}"/>
    <cellStyle name="Migliaia 49 4" xfId="1852" xr:uid="{00000000-0005-0000-0000-0000EC040000}"/>
    <cellStyle name="Migliaia 49 4 2" xfId="1853" xr:uid="{00000000-0005-0000-0000-0000ED040000}"/>
    <cellStyle name="Migliaia 49 5" xfId="1854" xr:uid="{00000000-0005-0000-0000-0000EE040000}"/>
    <cellStyle name="Migliaia 5" xfId="412" xr:uid="{00000000-0005-0000-0000-0000EF040000}"/>
    <cellStyle name="Migliaia 5 2" xfId="413" xr:uid="{00000000-0005-0000-0000-0000F0040000}"/>
    <cellStyle name="Migliaia 5 2 2" xfId="1855" xr:uid="{00000000-0005-0000-0000-0000F1040000}"/>
    <cellStyle name="Migliaia 5 3" xfId="414" xr:uid="{00000000-0005-0000-0000-0000F2040000}"/>
    <cellStyle name="Migliaia 5 3 2" xfId="1856" xr:uid="{00000000-0005-0000-0000-0000F3040000}"/>
    <cellStyle name="Migliaia 5 3 2 2" xfId="1857" xr:uid="{00000000-0005-0000-0000-0000F4040000}"/>
    <cellStyle name="Migliaia 5 4" xfId="1858" xr:uid="{00000000-0005-0000-0000-0000F5040000}"/>
    <cellStyle name="Migliaia 5 4 2" xfId="1859" xr:uid="{00000000-0005-0000-0000-0000F6040000}"/>
    <cellStyle name="Migliaia 5 5" xfId="1860" xr:uid="{00000000-0005-0000-0000-0000F7040000}"/>
    <cellStyle name="Migliaia 50" xfId="415" xr:uid="{00000000-0005-0000-0000-0000F8040000}"/>
    <cellStyle name="Migliaia 50 2" xfId="416" xr:uid="{00000000-0005-0000-0000-0000F9040000}"/>
    <cellStyle name="Migliaia 50 2 2" xfId="1861" xr:uid="{00000000-0005-0000-0000-0000FA040000}"/>
    <cellStyle name="Migliaia 50 3" xfId="417" xr:uid="{00000000-0005-0000-0000-0000FB040000}"/>
    <cellStyle name="Migliaia 50 3 2" xfId="1862" xr:uid="{00000000-0005-0000-0000-0000FC040000}"/>
    <cellStyle name="Migliaia 50 3 2 2" xfId="1863" xr:uid="{00000000-0005-0000-0000-0000FD040000}"/>
    <cellStyle name="Migliaia 50 4" xfId="1864" xr:uid="{00000000-0005-0000-0000-0000FE040000}"/>
    <cellStyle name="Migliaia 50 4 2" xfId="1865" xr:uid="{00000000-0005-0000-0000-0000FF040000}"/>
    <cellStyle name="Migliaia 50 5" xfId="1866" xr:uid="{00000000-0005-0000-0000-000000050000}"/>
    <cellStyle name="Migliaia 51" xfId="418" xr:uid="{00000000-0005-0000-0000-000001050000}"/>
    <cellStyle name="Migliaia 51 2" xfId="419" xr:uid="{00000000-0005-0000-0000-000002050000}"/>
    <cellStyle name="Migliaia 51 2 2" xfId="1867" xr:uid="{00000000-0005-0000-0000-000003050000}"/>
    <cellStyle name="Migliaia 51 3" xfId="420" xr:uid="{00000000-0005-0000-0000-000004050000}"/>
    <cellStyle name="Migliaia 51 3 2" xfId="1868" xr:uid="{00000000-0005-0000-0000-000005050000}"/>
    <cellStyle name="Migliaia 51 3 2 2" xfId="1869" xr:uid="{00000000-0005-0000-0000-000006050000}"/>
    <cellStyle name="Migliaia 51 4" xfId="1870" xr:uid="{00000000-0005-0000-0000-000007050000}"/>
    <cellStyle name="Migliaia 51 4 2" xfId="1871" xr:uid="{00000000-0005-0000-0000-000008050000}"/>
    <cellStyle name="Migliaia 51 5" xfId="1872" xr:uid="{00000000-0005-0000-0000-000009050000}"/>
    <cellStyle name="Migliaia 52" xfId="421" xr:uid="{00000000-0005-0000-0000-00000A050000}"/>
    <cellStyle name="Migliaia 52 2" xfId="422" xr:uid="{00000000-0005-0000-0000-00000B050000}"/>
    <cellStyle name="Migliaia 52 2 2" xfId="1873" xr:uid="{00000000-0005-0000-0000-00000C050000}"/>
    <cellStyle name="Migliaia 52 3" xfId="423" xr:uid="{00000000-0005-0000-0000-00000D050000}"/>
    <cellStyle name="Migliaia 52 3 2" xfId="1874" xr:uid="{00000000-0005-0000-0000-00000E050000}"/>
    <cellStyle name="Migliaia 52 3 2 2" xfId="1875" xr:uid="{00000000-0005-0000-0000-00000F050000}"/>
    <cellStyle name="Migliaia 52 4" xfId="1876" xr:uid="{00000000-0005-0000-0000-000010050000}"/>
    <cellStyle name="Migliaia 52 4 2" xfId="1877" xr:uid="{00000000-0005-0000-0000-000011050000}"/>
    <cellStyle name="Migliaia 52 5" xfId="1878" xr:uid="{00000000-0005-0000-0000-000012050000}"/>
    <cellStyle name="Migliaia 53" xfId="424" xr:uid="{00000000-0005-0000-0000-000013050000}"/>
    <cellStyle name="Migliaia 53 2" xfId="425" xr:uid="{00000000-0005-0000-0000-000014050000}"/>
    <cellStyle name="Migliaia 53 2 2" xfId="1879" xr:uid="{00000000-0005-0000-0000-000015050000}"/>
    <cellStyle name="Migliaia 53 3" xfId="426" xr:uid="{00000000-0005-0000-0000-000016050000}"/>
    <cellStyle name="Migliaia 53 3 2" xfId="1880" xr:uid="{00000000-0005-0000-0000-000017050000}"/>
    <cellStyle name="Migliaia 53 3 2 2" xfId="1881" xr:uid="{00000000-0005-0000-0000-000018050000}"/>
    <cellStyle name="Migliaia 53 4" xfId="1882" xr:uid="{00000000-0005-0000-0000-000019050000}"/>
    <cellStyle name="Migliaia 53 4 2" xfId="1883" xr:uid="{00000000-0005-0000-0000-00001A050000}"/>
    <cellStyle name="Migliaia 53 5" xfId="1884" xr:uid="{00000000-0005-0000-0000-00001B050000}"/>
    <cellStyle name="Migliaia 54" xfId="427" xr:uid="{00000000-0005-0000-0000-00001C050000}"/>
    <cellStyle name="Migliaia 54 2" xfId="428" xr:uid="{00000000-0005-0000-0000-00001D050000}"/>
    <cellStyle name="Migliaia 54 2 2" xfId="1885" xr:uid="{00000000-0005-0000-0000-00001E050000}"/>
    <cellStyle name="Migliaia 54 3" xfId="429" xr:uid="{00000000-0005-0000-0000-00001F050000}"/>
    <cellStyle name="Migliaia 54 3 2" xfId="1886" xr:uid="{00000000-0005-0000-0000-000020050000}"/>
    <cellStyle name="Migliaia 54 3 2 2" xfId="1887" xr:uid="{00000000-0005-0000-0000-000021050000}"/>
    <cellStyle name="Migliaia 54 4" xfId="1888" xr:uid="{00000000-0005-0000-0000-000022050000}"/>
    <cellStyle name="Migliaia 54 4 2" xfId="1889" xr:uid="{00000000-0005-0000-0000-000023050000}"/>
    <cellStyle name="Migliaia 54 5" xfId="1890" xr:uid="{00000000-0005-0000-0000-000024050000}"/>
    <cellStyle name="Migliaia 55" xfId="430" xr:uid="{00000000-0005-0000-0000-000025050000}"/>
    <cellStyle name="Migliaia 55 2" xfId="431" xr:uid="{00000000-0005-0000-0000-000026050000}"/>
    <cellStyle name="Migliaia 55 2 2" xfId="1891" xr:uid="{00000000-0005-0000-0000-000027050000}"/>
    <cellStyle name="Migliaia 55 3" xfId="432" xr:uid="{00000000-0005-0000-0000-000028050000}"/>
    <cellStyle name="Migliaia 55 3 2" xfId="1892" xr:uid="{00000000-0005-0000-0000-000029050000}"/>
    <cellStyle name="Migliaia 55 3 2 2" xfId="1893" xr:uid="{00000000-0005-0000-0000-00002A050000}"/>
    <cellStyle name="Migliaia 55 4" xfId="1894" xr:uid="{00000000-0005-0000-0000-00002B050000}"/>
    <cellStyle name="Migliaia 55 4 2" xfId="1895" xr:uid="{00000000-0005-0000-0000-00002C050000}"/>
    <cellStyle name="Migliaia 55 5" xfId="1896" xr:uid="{00000000-0005-0000-0000-00002D050000}"/>
    <cellStyle name="Migliaia 56" xfId="433" xr:uid="{00000000-0005-0000-0000-00002E050000}"/>
    <cellStyle name="Migliaia 56 2" xfId="434" xr:uid="{00000000-0005-0000-0000-00002F050000}"/>
    <cellStyle name="Migliaia 56 2 2" xfId="1897" xr:uid="{00000000-0005-0000-0000-000030050000}"/>
    <cellStyle name="Migliaia 56 3" xfId="435" xr:uid="{00000000-0005-0000-0000-000031050000}"/>
    <cellStyle name="Migliaia 56 3 2" xfId="1898" xr:uid="{00000000-0005-0000-0000-000032050000}"/>
    <cellStyle name="Migliaia 56 3 2 2" xfId="1899" xr:uid="{00000000-0005-0000-0000-000033050000}"/>
    <cellStyle name="Migliaia 56 4" xfId="1900" xr:uid="{00000000-0005-0000-0000-000034050000}"/>
    <cellStyle name="Migliaia 56 4 2" xfId="1901" xr:uid="{00000000-0005-0000-0000-000035050000}"/>
    <cellStyle name="Migliaia 56 5" xfId="1902" xr:uid="{00000000-0005-0000-0000-000036050000}"/>
    <cellStyle name="Migliaia 57" xfId="436" xr:uid="{00000000-0005-0000-0000-000037050000}"/>
    <cellStyle name="Migliaia 57 2" xfId="437" xr:uid="{00000000-0005-0000-0000-000038050000}"/>
    <cellStyle name="Migliaia 57 2 2" xfId="1903" xr:uid="{00000000-0005-0000-0000-000039050000}"/>
    <cellStyle name="Migliaia 57 3" xfId="438" xr:uid="{00000000-0005-0000-0000-00003A050000}"/>
    <cellStyle name="Migliaia 57 3 2" xfId="1904" xr:uid="{00000000-0005-0000-0000-00003B050000}"/>
    <cellStyle name="Migliaia 57 3 2 2" xfId="1905" xr:uid="{00000000-0005-0000-0000-00003C050000}"/>
    <cellStyle name="Migliaia 57 4" xfId="1906" xr:uid="{00000000-0005-0000-0000-00003D050000}"/>
    <cellStyle name="Migliaia 57 4 2" xfId="1907" xr:uid="{00000000-0005-0000-0000-00003E050000}"/>
    <cellStyle name="Migliaia 57 5" xfId="1908" xr:uid="{00000000-0005-0000-0000-00003F050000}"/>
    <cellStyle name="Migliaia 58" xfId="439" xr:uid="{00000000-0005-0000-0000-000040050000}"/>
    <cellStyle name="Migliaia 58 2" xfId="440" xr:uid="{00000000-0005-0000-0000-000041050000}"/>
    <cellStyle name="Migliaia 58 2 2" xfId="1909" xr:uid="{00000000-0005-0000-0000-000042050000}"/>
    <cellStyle name="Migliaia 58 3" xfId="441" xr:uid="{00000000-0005-0000-0000-000043050000}"/>
    <cellStyle name="Migliaia 58 3 2" xfId="1910" xr:uid="{00000000-0005-0000-0000-000044050000}"/>
    <cellStyle name="Migliaia 58 3 2 2" xfId="1911" xr:uid="{00000000-0005-0000-0000-000045050000}"/>
    <cellStyle name="Migliaia 58 4" xfId="1912" xr:uid="{00000000-0005-0000-0000-000046050000}"/>
    <cellStyle name="Migliaia 58 4 2" xfId="1913" xr:uid="{00000000-0005-0000-0000-000047050000}"/>
    <cellStyle name="Migliaia 58 5" xfId="1914" xr:uid="{00000000-0005-0000-0000-000048050000}"/>
    <cellStyle name="Migliaia 59" xfId="442" xr:uid="{00000000-0005-0000-0000-000049050000}"/>
    <cellStyle name="Migliaia 59 2" xfId="443" xr:uid="{00000000-0005-0000-0000-00004A050000}"/>
    <cellStyle name="Migliaia 59 2 2" xfId="1915" xr:uid="{00000000-0005-0000-0000-00004B050000}"/>
    <cellStyle name="Migliaia 59 3" xfId="444" xr:uid="{00000000-0005-0000-0000-00004C050000}"/>
    <cellStyle name="Migliaia 59 3 2" xfId="1916" xr:uid="{00000000-0005-0000-0000-00004D050000}"/>
    <cellStyle name="Migliaia 59 3 2 2" xfId="1917" xr:uid="{00000000-0005-0000-0000-00004E050000}"/>
    <cellStyle name="Migliaia 59 4" xfId="1918" xr:uid="{00000000-0005-0000-0000-00004F050000}"/>
    <cellStyle name="Migliaia 59 4 2" xfId="1919" xr:uid="{00000000-0005-0000-0000-000050050000}"/>
    <cellStyle name="Migliaia 59 5" xfId="1920" xr:uid="{00000000-0005-0000-0000-000051050000}"/>
    <cellStyle name="Migliaia 6" xfId="445" xr:uid="{00000000-0005-0000-0000-000052050000}"/>
    <cellStyle name="Migliaia 6 2" xfId="446" xr:uid="{00000000-0005-0000-0000-000053050000}"/>
    <cellStyle name="Migliaia 6 2 2" xfId="1921" xr:uid="{00000000-0005-0000-0000-000054050000}"/>
    <cellStyle name="Migliaia 6 3" xfId="447" xr:uid="{00000000-0005-0000-0000-000055050000}"/>
    <cellStyle name="Migliaia 6 3 2" xfId="1922" xr:uid="{00000000-0005-0000-0000-000056050000}"/>
    <cellStyle name="Migliaia 6 3 2 2" xfId="1923" xr:uid="{00000000-0005-0000-0000-000057050000}"/>
    <cellStyle name="Migliaia 6 4" xfId="1924" xr:uid="{00000000-0005-0000-0000-000058050000}"/>
    <cellStyle name="Migliaia 6 4 2" xfId="1925" xr:uid="{00000000-0005-0000-0000-000059050000}"/>
    <cellStyle name="Migliaia 6 5" xfId="1926" xr:uid="{00000000-0005-0000-0000-00005A050000}"/>
    <cellStyle name="Migliaia 60" xfId="448" xr:uid="{00000000-0005-0000-0000-00005B050000}"/>
    <cellStyle name="Migliaia 60 2" xfId="449" xr:uid="{00000000-0005-0000-0000-00005C050000}"/>
    <cellStyle name="Migliaia 60 2 2" xfId="1927" xr:uid="{00000000-0005-0000-0000-00005D050000}"/>
    <cellStyle name="Migliaia 60 3" xfId="450" xr:uid="{00000000-0005-0000-0000-00005E050000}"/>
    <cellStyle name="Migliaia 60 3 2" xfId="1928" xr:uid="{00000000-0005-0000-0000-00005F050000}"/>
    <cellStyle name="Migliaia 60 3 2 2" xfId="1929" xr:uid="{00000000-0005-0000-0000-000060050000}"/>
    <cellStyle name="Migliaia 60 4" xfId="1930" xr:uid="{00000000-0005-0000-0000-000061050000}"/>
    <cellStyle name="Migliaia 60 4 2" xfId="1931" xr:uid="{00000000-0005-0000-0000-000062050000}"/>
    <cellStyle name="Migliaia 60 5" xfId="1932" xr:uid="{00000000-0005-0000-0000-000063050000}"/>
    <cellStyle name="Migliaia 61" xfId="451" xr:uid="{00000000-0005-0000-0000-000064050000}"/>
    <cellStyle name="Migliaia 61 2" xfId="452" xr:uid="{00000000-0005-0000-0000-000065050000}"/>
    <cellStyle name="Migliaia 61 2 2" xfId="1933" xr:uid="{00000000-0005-0000-0000-000066050000}"/>
    <cellStyle name="Migliaia 61 3" xfId="453" xr:uid="{00000000-0005-0000-0000-000067050000}"/>
    <cellStyle name="Migliaia 61 3 2" xfId="1934" xr:uid="{00000000-0005-0000-0000-000068050000}"/>
    <cellStyle name="Migliaia 61 3 2 2" xfId="1935" xr:uid="{00000000-0005-0000-0000-000069050000}"/>
    <cellStyle name="Migliaia 61 4" xfId="1936" xr:uid="{00000000-0005-0000-0000-00006A050000}"/>
    <cellStyle name="Migliaia 61 4 2" xfId="1937" xr:uid="{00000000-0005-0000-0000-00006B050000}"/>
    <cellStyle name="Migliaia 61 5" xfId="1938" xr:uid="{00000000-0005-0000-0000-00006C050000}"/>
    <cellStyle name="Migliaia 7" xfId="454" xr:uid="{00000000-0005-0000-0000-00006D050000}"/>
    <cellStyle name="Migliaia 7 2" xfId="455" xr:uid="{00000000-0005-0000-0000-00006E050000}"/>
    <cellStyle name="Migliaia 7 2 2" xfId="1939" xr:uid="{00000000-0005-0000-0000-00006F050000}"/>
    <cellStyle name="Migliaia 7 3" xfId="456" xr:uid="{00000000-0005-0000-0000-000070050000}"/>
    <cellStyle name="Migliaia 7 3 2" xfId="1940" xr:uid="{00000000-0005-0000-0000-000071050000}"/>
    <cellStyle name="Migliaia 7 3 2 2" xfId="1941" xr:uid="{00000000-0005-0000-0000-000072050000}"/>
    <cellStyle name="Migliaia 7 4" xfId="1942" xr:uid="{00000000-0005-0000-0000-000073050000}"/>
    <cellStyle name="Migliaia 7 4 2" xfId="1943" xr:uid="{00000000-0005-0000-0000-000074050000}"/>
    <cellStyle name="Migliaia 7 5" xfId="1944" xr:uid="{00000000-0005-0000-0000-000075050000}"/>
    <cellStyle name="Migliaia 8" xfId="457" xr:uid="{00000000-0005-0000-0000-000076050000}"/>
    <cellStyle name="Migliaia 8 2" xfId="458" xr:uid="{00000000-0005-0000-0000-000077050000}"/>
    <cellStyle name="Migliaia 8 2 2" xfId="1945" xr:uid="{00000000-0005-0000-0000-000078050000}"/>
    <cellStyle name="Migliaia 8 3" xfId="459" xr:uid="{00000000-0005-0000-0000-000079050000}"/>
    <cellStyle name="Migliaia 8 3 2" xfId="1946" xr:uid="{00000000-0005-0000-0000-00007A050000}"/>
    <cellStyle name="Migliaia 8 3 2 2" xfId="1947" xr:uid="{00000000-0005-0000-0000-00007B050000}"/>
    <cellStyle name="Migliaia 8 4" xfId="1948" xr:uid="{00000000-0005-0000-0000-00007C050000}"/>
    <cellStyle name="Migliaia 8 4 2" xfId="1949" xr:uid="{00000000-0005-0000-0000-00007D050000}"/>
    <cellStyle name="Migliaia 8 5" xfId="1950" xr:uid="{00000000-0005-0000-0000-00007E050000}"/>
    <cellStyle name="Migliaia 9" xfId="460" xr:uid="{00000000-0005-0000-0000-00007F050000}"/>
    <cellStyle name="Migliaia 9 2" xfId="461" xr:uid="{00000000-0005-0000-0000-000080050000}"/>
    <cellStyle name="Migliaia 9 2 2" xfId="1951" xr:uid="{00000000-0005-0000-0000-000081050000}"/>
    <cellStyle name="Migliaia 9 3" xfId="462" xr:uid="{00000000-0005-0000-0000-000082050000}"/>
    <cellStyle name="Migliaia 9 3 2" xfId="1952" xr:uid="{00000000-0005-0000-0000-000083050000}"/>
    <cellStyle name="Migliaia 9 3 2 2" xfId="1953" xr:uid="{00000000-0005-0000-0000-000084050000}"/>
    <cellStyle name="Migliaia 9 4" xfId="1954" xr:uid="{00000000-0005-0000-0000-000085050000}"/>
    <cellStyle name="Migliaia 9 4 2" xfId="1955" xr:uid="{00000000-0005-0000-0000-000086050000}"/>
    <cellStyle name="Migliaia 9 5" xfId="1956" xr:uid="{00000000-0005-0000-0000-000087050000}"/>
    <cellStyle name="Neutral" xfId="463" builtinId="28" customBuiltin="1"/>
    <cellStyle name="Neutral 2" xfId="1104" xr:uid="{00000000-0005-0000-0000-000089050000}"/>
    <cellStyle name="Neutrale" xfId="464" xr:uid="{00000000-0005-0000-0000-00008A050000}"/>
    <cellStyle name="Normal" xfId="0" builtinId="0"/>
    <cellStyle name="Normal 10" xfId="465" xr:uid="{00000000-0005-0000-0000-00008C050000}"/>
    <cellStyle name="Normal 10 2" xfId="1957" xr:uid="{00000000-0005-0000-0000-00008D050000}"/>
    <cellStyle name="Normal 11" xfId="1105" xr:uid="{00000000-0005-0000-0000-00008E050000}"/>
    <cellStyle name="Normal 11 2" xfId="1147" xr:uid="{00000000-0005-0000-0000-00008F050000}"/>
    <cellStyle name="Normal 12" xfId="1106" xr:uid="{00000000-0005-0000-0000-000090050000}"/>
    <cellStyle name="Normal 12 2" xfId="1958" xr:uid="{00000000-0005-0000-0000-000091050000}"/>
    <cellStyle name="Normal 13" xfId="1107" xr:uid="{00000000-0005-0000-0000-000092050000}"/>
    <cellStyle name="Normal 14" xfId="1959" xr:uid="{00000000-0005-0000-0000-000093050000}"/>
    <cellStyle name="Normal 15" xfId="1960" xr:uid="{00000000-0005-0000-0000-000094050000}"/>
    <cellStyle name="Normal 16" xfId="1961" xr:uid="{00000000-0005-0000-0000-000095050000}"/>
    <cellStyle name="Normal 16 2" xfId="1962" xr:uid="{00000000-0005-0000-0000-000096050000}"/>
    <cellStyle name="Normal 16 3" xfId="1963" xr:uid="{00000000-0005-0000-0000-000097050000}"/>
    <cellStyle name="Normal 17" xfId="1964" xr:uid="{00000000-0005-0000-0000-000098050000}"/>
    <cellStyle name="Normal 17 2" xfId="1965" xr:uid="{00000000-0005-0000-0000-000099050000}"/>
    <cellStyle name="Normal 18" xfId="1966" xr:uid="{00000000-0005-0000-0000-00009A050000}"/>
    <cellStyle name="Normal 18 2" xfId="1967" xr:uid="{00000000-0005-0000-0000-00009B050000}"/>
    <cellStyle name="Normal 19" xfId="1968" xr:uid="{00000000-0005-0000-0000-00009C050000}"/>
    <cellStyle name="Normal 19 2" xfId="1969" xr:uid="{00000000-0005-0000-0000-00009D050000}"/>
    <cellStyle name="Normal 19 3" xfId="1970" xr:uid="{00000000-0005-0000-0000-00009E050000}"/>
    <cellStyle name="Normal 2" xfId="466" xr:uid="{00000000-0005-0000-0000-00009F050000}"/>
    <cellStyle name="Normal 2 2" xfId="467" xr:uid="{00000000-0005-0000-0000-0000A0050000}"/>
    <cellStyle name="Normal 2 2 2" xfId="1108" xr:uid="{00000000-0005-0000-0000-0000A1050000}"/>
    <cellStyle name="Normal 2 2 2 2" xfId="1109" xr:uid="{00000000-0005-0000-0000-0000A2050000}"/>
    <cellStyle name="Normal 2 2 2 2 2" xfId="1971" xr:uid="{00000000-0005-0000-0000-0000A3050000}"/>
    <cellStyle name="Normal 2 2 2 2 2 2" xfId="1972" xr:uid="{00000000-0005-0000-0000-0000A4050000}"/>
    <cellStyle name="Normal 2 2 2 2 3" xfId="1973" xr:uid="{00000000-0005-0000-0000-0000A5050000}"/>
    <cellStyle name="Normal 2 2 3" xfId="1110" xr:uid="{00000000-0005-0000-0000-0000A6050000}"/>
    <cellStyle name="Normal 2 2 3 2" xfId="1974" xr:uid="{00000000-0005-0000-0000-0000A7050000}"/>
    <cellStyle name="Normal 2 2 3 2 2" xfId="1975" xr:uid="{00000000-0005-0000-0000-0000A8050000}"/>
    <cellStyle name="Normal 2 2 3 3" xfId="1976" xr:uid="{00000000-0005-0000-0000-0000A9050000}"/>
    <cellStyle name="Normal 2 2 4" xfId="1977" xr:uid="{00000000-0005-0000-0000-0000AA050000}"/>
    <cellStyle name="Normal 2 2 4 2" xfId="1978" xr:uid="{00000000-0005-0000-0000-0000AB050000}"/>
    <cellStyle name="Normal 2 2 5" xfId="1979" xr:uid="{00000000-0005-0000-0000-0000AC050000}"/>
    <cellStyle name="Normal 2 3" xfId="468" xr:uid="{00000000-0005-0000-0000-0000AD050000}"/>
    <cellStyle name="Normal 2 4" xfId="1111" xr:uid="{00000000-0005-0000-0000-0000AE050000}"/>
    <cellStyle name="Normal 2 4 2" xfId="1980" xr:uid="{00000000-0005-0000-0000-0000AF050000}"/>
    <cellStyle name="Normal 2 4 2 2" xfId="1981" xr:uid="{00000000-0005-0000-0000-0000B0050000}"/>
    <cellStyle name="Normal 2 4 3" xfId="1982" xr:uid="{00000000-0005-0000-0000-0000B1050000}"/>
    <cellStyle name="Normal 2 5" xfId="1112" xr:uid="{00000000-0005-0000-0000-0000B2050000}"/>
    <cellStyle name="Normal 2_Plants" xfId="1983" xr:uid="{00000000-0005-0000-0000-0000B3050000}"/>
    <cellStyle name="Normal 20" xfId="1984" xr:uid="{00000000-0005-0000-0000-0000B4050000}"/>
    <cellStyle name="Normal 21" xfId="1985" xr:uid="{00000000-0005-0000-0000-0000B5050000}"/>
    <cellStyle name="Normal 22" xfId="1986" xr:uid="{00000000-0005-0000-0000-0000B6050000}"/>
    <cellStyle name="Normal 23" xfId="1987" xr:uid="{00000000-0005-0000-0000-0000B7050000}"/>
    <cellStyle name="Normal 24" xfId="1988" xr:uid="{00000000-0005-0000-0000-0000B8050000}"/>
    <cellStyle name="Normal 25" xfId="1989" xr:uid="{00000000-0005-0000-0000-0000B9050000}"/>
    <cellStyle name="Normal 26" xfId="1990" xr:uid="{00000000-0005-0000-0000-0000BA050000}"/>
    <cellStyle name="Normal 27" xfId="1991" xr:uid="{00000000-0005-0000-0000-0000BB050000}"/>
    <cellStyle name="Normal 28" xfId="1992" xr:uid="{00000000-0005-0000-0000-0000BC050000}"/>
    <cellStyle name="Normal 29" xfId="1993" xr:uid="{00000000-0005-0000-0000-0000BD050000}"/>
    <cellStyle name="Normal 29 2" xfId="1994" xr:uid="{00000000-0005-0000-0000-0000BE050000}"/>
    <cellStyle name="Normal 3" xfId="469" xr:uid="{00000000-0005-0000-0000-0000BF050000}"/>
    <cellStyle name="Normal 3 10" xfId="1995" xr:uid="{00000000-0005-0000-0000-0000C0050000}"/>
    <cellStyle name="Normal 3 11" xfId="1996" xr:uid="{00000000-0005-0000-0000-0000C1050000}"/>
    <cellStyle name="Normal 3 12" xfId="1997" xr:uid="{00000000-0005-0000-0000-0000C2050000}"/>
    <cellStyle name="Normal 3 13" xfId="1998" xr:uid="{00000000-0005-0000-0000-0000C3050000}"/>
    <cellStyle name="Normal 3 14" xfId="1999" xr:uid="{00000000-0005-0000-0000-0000C4050000}"/>
    <cellStyle name="Normal 3 15" xfId="2000" xr:uid="{00000000-0005-0000-0000-0000C5050000}"/>
    <cellStyle name="Normal 3 16" xfId="2001" xr:uid="{00000000-0005-0000-0000-0000C6050000}"/>
    <cellStyle name="Normal 3 2" xfId="470" xr:uid="{00000000-0005-0000-0000-0000C7050000}"/>
    <cellStyle name="Normal 3 2 2" xfId="1113" xr:uid="{00000000-0005-0000-0000-0000C8050000}"/>
    <cellStyle name="Normal 3 2 2 2" xfId="2002" xr:uid="{00000000-0005-0000-0000-0000C9050000}"/>
    <cellStyle name="Normal 3 2 2 3" xfId="2003" xr:uid="{00000000-0005-0000-0000-0000CA050000}"/>
    <cellStyle name="Normal 3 2 2 3 2" xfId="2004" xr:uid="{00000000-0005-0000-0000-0000CB050000}"/>
    <cellStyle name="Normal 3 2 2 4" xfId="2005" xr:uid="{00000000-0005-0000-0000-0000CC050000}"/>
    <cellStyle name="Normal 3 2 3" xfId="2006" xr:uid="{00000000-0005-0000-0000-0000CD050000}"/>
    <cellStyle name="Normal 3 2 3 2" xfId="2007" xr:uid="{00000000-0005-0000-0000-0000CE050000}"/>
    <cellStyle name="Normal 3 2 3 2 2" xfId="2008" xr:uid="{00000000-0005-0000-0000-0000CF050000}"/>
    <cellStyle name="Normal 3 2 3 3" xfId="2009" xr:uid="{00000000-0005-0000-0000-0000D0050000}"/>
    <cellStyle name="Normal 3 2 4" xfId="2010" xr:uid="{00000000-0005-0000-0000-0000D1050000}"/>
    <cellStyle name="Normal 3 2 4 2" xfId="2011" xr:uid="{00000000-0005-0000-0000-0000D2050000}"/>
    <cellStyle name="Normal 3 2 5" xfId="2012" xr:uid="{00000000-0005-0000-0000-0000D3050000}"/>
    <cellStyle name="Normal 3 3" xfId="471" xr:uid="{00000000-0005-0000-0000-0000D4050000}"/>
    <cellStyle name="Normal 3 3 2" xfId="2013" xr:uid="{00000000-0005-0000-0000-0000D5050000}"/>
    <cellStyle name="Normal 3 3 2 2" xfId="2014" xr:uid="{00000000-0005-0000-0000-0000D6050000}"/>
    <cellStyle name="Normal 3 3 2 2 2" xfId="2015" xr:uid="{00000000-0005-0000-0000-0000D7050000}"/>
    <cellStyle name="Normal 3 3 2 3" xfId="2016" xr:uid="{00000000-0005-0000-0000-0000D8050000}"/>
    <cellStyle name="Normal 3 3 3" xfId="2017" xr:uid="{00000000-0005-0000-0000-0000D9050000}"/>
    <cellStyle name="Normal 3 3 3 2" xfId="2018" xr:uid="{00000000-0005-0000-0000-0000DA050000}"/>
    <cellStyle name="Normal 3 3 4" xfId="2019" xr:uid="{00000000-0005-0000-0000-0000DB050000}"/>
    <cellStyle name="Normal 3 4" xfId="2020" xr:uid="{00000000-0005-0000-0000-0000DC050000}"/>
    <cellStyle name="Normal 3 4 2" xfId="2021" xr:uid="{00000000-0005-0000-0000-0000DD050000}"/>
    <cellStyle name="Normal 3 5" xfId="2022" xr:uid="{00000000-0005-0000-0000-0000DE050000}"/>
    <cellStyle name="Normal 3 6" xfId="2023" xr:uid="{00000000-0005-0000-0000-0000DF050000}"/>
    <cellStyle name="Normal 3 6 2" xfId="2024" xr:uid="{00000000-0005-0000-0000-0000E0050000}"/>
    <cellStyle name="Normal 3 7" xfId="2025" xr:uid="{00000000-0005-0000-0000-0000E1050000}"/>
    <cellStyle name="Normal 3 8" xfId="2026" xr:uid="{00000000-0005-0000-0000-0000E2050000}"/>
    <cellStyle name="Normal 3 9" xfId="2027" xr:uid="{00000000-0005-0000-0000-0000E3050000}"/>
    <cellStyle name="Normal 31" xfId="2028" xr:uid="{00000000-0005-0000-0000-0000E4050000}"/>
    <cellStyle name="Normal 32" xfId="2029" xr:uid="{00000000-0005-0000-0000-0000E5050000}"/>
    <cellStyle name="Normal 33" xfId="2030" xr:uid="{00000000-0005-0000-0000-0000E6050000}"/>
    <cellStyle name="Normal 34" xfId="2031" xr:uid="{00000000-0005-0000-0000-0000E7050000}"/>
    <cellStyle name="Normal 4" xfId="472" xr:uid="{00000000-0005-0000-0000-0000E8050000}"/>
    <cellStyle name="Normal 4 10" xfId="2032" xr:uid="{00000000-0005-0000-0000-0000E9050000}"/>
    <cellStyle name="Normal 4 11" xfId="2033" xr:uid="{00000000-0005-0000-0000-0000EA050000}"/>
    <cellStyle name="Normal 4 12" xfId="2034" xr:uid="{00000000-0005-0000-0000-0000EB050000}"/>
    <cellStyle name="Normal 4 13" xfId="2035" xr:uid="{00000000-0005-0000-0000-0000EC050000}"/>
    <cellStyle name="Normal 4 14" xfId="2036" xr:uid="{00000000-0005-0000-0000-0000ED050000}"/>
    <cellStyle name="Normal 4 15" xfId="2037" xr:uid="{00000000-0005-0000-0000-0000EE050000}"/>
    <cellStyle name="Normal 4 2" xfId="1114" xr:uid="{00000000-0005-0000-0000-0000EF050000}"/>
    <cellStyle name="Normal 4 3" xfId="1115" xr:uid="{00000000-0005-0000-0000-0000F0050000}"/>
    <cellStyle name="Normal 4 4" xfId="2038" xr:uid="{00000000-0005-0000-0000-0000F1050000}"/>
    <cellStyle name="Normal 4 5" xfId="2039" xr:uid="{00000000-0005-0000-0000-0000F2050000}"/>
    <cellStyle name="Normal 4 6" xfId="2040" xr:uid="{00000000-0005-0000-0000-0000F3050000}"/>
    <cellStyle name="Normal 4 7" xfId="2041" xr:uid="{00000000-0005-0000-0000-0000F4050000}"/>
    <cellStyle name="Normal 4 8" xfId="2042" xr:uid="{00000000-0005-0000-0000-0000F5050000}"/>
    <cellStyle name="Normal 4 9" xfId="2043" xr:uid="{00000000-0005-0000-0000-0000F6050000}"/>
    <cellStyle name="Normal 5" xfId="960" xr:uid="{00000000-0005-0000-0000-0000F7050000}"/>
    <cellStyle name="Normal 5 2" xfId="1116" xr:uid="{00000000-0005-0000-0000-0000F8050000}"/>
    <cellStyle name="Normal 5 2 2" xfId="2044" xr:uid="{00000000-0005-0000-0000-0000F9050000}"/>
    <cellStyle name="Normal 5 2 2 2" xfId="2045" xr:uid="{00000000-0005-0000-0000-0000FA050000}"/>
    <cellStyle name="Normal 5 2 2 3" xfId="2046" xr:uid="{00000000-0005-0000-0000-0000FB050000}"/>
    <cellStyle name="Normal 5 2 3" xfId="2047" xr:uid="{00000000-0005-0000-0000-0000FC050000}"/>
    <cellStyle name="Normal 5 2 3 2" xfId="2048" xr:uid="{00000000-0005-0000-0000-0000FD050000}"/>
    <cellStyle name="Normal 5 3" xfId="1117" xr:uid="{00000000-0005-0000-0000-0000FE050000}"/>
    <cellStyle name="Normal 6" xfId="1118" xr:uid="{00000000-0005-0000-0000-0000FF050000}"/>
    <cellStyle name="Normal 6 2" xfId="1119" xr:uid="{00000000-0005-0000-0000-000000060000}"/>
    <cellStyle name="Normal 6 2 2" xfId="2049" xr:uid="{00000000-0005-0000-0000-000001060000}"/>
    <cellStyle name="Normal 6 2 3" xfId="2050" xr:uid="{00000000-0005-0000-0000-000002060000}"/>
    <cellStyle name="Normal 6 2 3 2" xfId="2051" xr:uid="{00000000-0005-0000-0000-000003060000}"/>
    <cellStyle name="Normal 6 2 4" xfId="2052" xr:uid="{00000000-0005-0000-0000-000004060000}"/>
    <cellStyle name="Normal 6 3" xfId="1120" xr:uid="{00000000-0005-0000-0000-000005060000}"/>
    <cellStyle name="Normal 6 3 2" xfId="2053" xr:uid="{00000000-0005-0000-0000-000006060000}"/>
    <cellStyle name="Normal 6 3 2 2" xfId="2054" xr:uid="{00000000-0005-0000-0000-000007060000}"/>
    <cellStyle name="Normal 6 3 2 2 2" xfId="2055" xr:uid="{00000000-0005-0000-0000-000008060000}"/>
    <cellStyle name="Normal 6 3 2 3" xfId="2056" xr:uid="{00000000-0005-0000-0000-000009060000}"/>
    <cellStyle name="Normal 6 4" xfId="2057" xr:uid="{00000000-0005-0000-0000-00000A060000}"/>
    <cellStyle name="Normal 6 4 2" xfId="2058" xr:uid="{00000000-0005-0000-0000-00000B060000}"/>
    <cellStyle name="Normal 6 5" xfId="2059" xr:uid="{00000000-0005-0000-0000-00000C060000}"/>
    <cellStyle name="Normal 7" xfId="1121" xr:uid="{00000000-0005-0000-0000-00000D060000}"/>
    <cellStyle name="Normal 7 2" xfId="1122" xr:uid="{00000000-0005-0000-0000-00000E060000}"/>
    <cellStyle name="Normal 7 3" xfId="2060" xr:uid="{00000000-0005-0000-0000-00000F060000}"/>
    <cellStyle name="Normal 7 3 2" xfId="2061" xr:uid="{00000000-0005-0000-0000-000010060000}"/>
    <cellStyle name="Normal 7 3 2 2" xfId="2062" xr:uid="{00000000-0005-0000-0000-000011060000}"/>
    <cellStyle name="Normal 7 3 3" xfId="2063" xr:uid="{00000000-0005-0000-0000-000012060000}"/>
    <cellStyle name="Normal 8" xfId="1123" xr:uid="{00000000-0005-0000-0000-000013060000}"/>
    <cellStyle name="Normal 8 2" xfId="2064" xr:uid="{00000000-0005-0000-0000-000014060000}"/>
    <cellStyle name="Normal 8 2 2" xfId="2065" xr:uid="{00000000-0005-0000-0000-000015060000}"/>
    <cellStyle name="Normal 8 2 2 2" xfId="2066" xr:uid="{00000000-0005-0000-0000-000016060000}"/>
    <cellStyle name="Normal 8 2 2 2 2" xfId="2067" xr:uid="{00000000-0005-0000-0000-000017060000}"/>
    <cellStyle name="Normal 8 2 2 3" xfId="2068" xr:uid="{00000000-0005-0000-0000-000018060000}"/>
    <cellStyle name="Normal 8 3" xfId="2069" xr:uid="{00000000-0005-0000-0000-000019060000}"/>
    <cellStyle name="Normal 9" xfId="1124" xr:uid="{00000000-0005-0000-0000-00001A060000}"/>
    <cellStyle name="Normal 9 2" xfId="2070" xr:uid="{00000000-0005-0000-0000-00001B060000}"/>
    <cellStyle name="Normal 9 2 2" xfId="2071" xr:uid="{00000000-0005-0000-0000-00001C060000}"/>
    <cellStyle name="Normal GHG Numbers (0.00)" xfId="473" xr:uid="{00000000-0005-0000-0000-00001D060000}"/>
    <cellStyle name="Normal GHG Numbers (0.00) 2" xfId="2072" xr:uid="{00000000-0005-0000-0000-00001E060000}"/>
    <cellStyle name="Normal GHG Numbers (0.00) 3" xfId="2073" xr:uid="{00000000-0005-0000-0000-00001F060000}"/>
    <cellStyle name="Normal GHG Textfiels Bold" xfId="474" xr:uid="{00000000-0005-0000-0000-000020060000}"/>
    <cellStyle name="Normal GHG-Shade" xfId="475" xr:uid="{00000000-0005-0000-0000-000021060000}"/>
    <cellStyle name="Normale 10" xfId="476" xr:uid="{00000000-0005-0000-0000-000022060000}"/>
    <cellStyle name="Normale 10 2" xfId="477" xr:uid="{00000000-0005-0000-0000-000023060000}"/>
    <cellStyle name="Normale 10 2 2" xfId="2074" xr:uid="{00000000-0005-0000-0000-000024060000}"/>
    <cellStyle name="Normale 10 3" xfId="478" xr:uid="{00000000-0005-0000-0000-000025060000}"/>
    <cellStyle name="Normale 10 3 2" xfId="2075" xr:uid="{00000000-0005-0000-0000-000026060000}"/>
    <cellStyle name="Normale 10 4" xfId="2076" xr:uid="{00000000-0005-0000-0000-000027060000}"/>
    <cellStyle name="Normale 10_EDEN industria 2008 rev" xfId="479" xr:uid="{00000000-0005-0000-0000-000028060000}"/>
    <cellStyle name="Normale 11" xfId="480" xr:uid="{00000000-0005-0000-0000-000029060000}"/>
    <cellStyle name="Normale 11 2" xfId="481" xr:uid="{00000000-0005-0000-0000-00002A060000}"/>
    <cellStyle name="Normale 11 2 2" xfId="2077" xr:uid="{00000000-0005-0000-0000-00002B060000}"/>
    <cellStyle name="Normale 11 3" xfId="482" xr:uid="{00000000-0005-0000-0000-00002C060000}"/>
    <cellStyle name="Normale 11 3 2" xfId="2078" xr:uid="{00000000-0005-0000-0000-00002D060000}"/>
    <cellStyle name="Normale 11 4" xfId="2079" xr:uid="{00000000-0005-0000-0000-00002E060000}"/>
    <cellStyle name="Normale 11_EDEN industria 2008 rev" xfId="483" xr:uid="{00000000-0005-0000-0000-00002F060000}"/>
    <cellStyle name="Normale 12" xfId="484" xr:uid="{00000000-0005-0000-0000-000030060000}"/>
    <cellStyle name="Normale 12 2" xfId="485" xr:uid="{00000000-0005-0000-0000-000031060000}"/>
    <cellStyle name="Normale 12 2 2" xfId="2080" xr:uid="{00000000-0005-0000-0000-000032060000}"/>
    <cellStyle name="Normale 12 3" xfId="486" xr:uid="{00000000-0005-0000-0000-000033060000}"/>
    <cellStyle name="Normale 12 3 2" xfId="2081" xr:uid="{00000000-0005-0000-0000-000034060000}"/>
    <cellStyle name="Normale 12 4" xfId="2082" xr:uid="{00000000-0005-0000-0000-000035060000}"/>
    <cellStyle name="Normale 12_EDEN industria 2008 rev" xfId="487" xr:uid="{00000000-0005-0000-0000-000036060000}"/>
    <cellStyle name="Normale 13" xfId="488" xr:uid="{00000000-0005-0000-0000-000037060000}"/>
    <cellStyle name="Normale 13 2" xfId="489" xr:uid="{00000000-0005-0000-0000-000038060000}"/>
    <cellStyle name="Normale 13 2 2" xfId="2083" xr:uid="{00000000-0005-0000-0000-000039060000}"/>
    <cellStyle name="Normale 13 3" xfId="490" xr:uid="{00000000-0005-0000-0000-00003A060000}"/>
    <cellStyle name="Normale 13 3 2" xfId="2084" xr:uid="{00000000-0005-0000-0000-00003B060000}"/>
    <cellStyle name="Normale 13 4" xfId="2085" xr:uid="{00000000-0005-0000-0000-00003C060000}"/>
    <cellStyle name="Normale 13_EDEN industria 2008 rev" xfId="491" xr:uid="{00000000-0005-0000-0000-00003D060000}"/>
    <cellStyle name="Normale 14" xfId="492" xr:uid="{00000000-0005-0000-0000-00003E060000}"/>
    <cellStyle name="Normale 14 2" xfId="493" xr:uid="{00000000-0005-0000-0000-00003F060000}"/>
    <cellStyle name="Normale 14 2 2" xfId="2086" xr:uid="{00000000-0005-0000-0000-000040060000}"/>
    <cellStyle name="Normale 14 3" xfId="494" xr:uid="{00000000-0005-0000-0000-000041060000}"/>
    <cellStyle name="Normale 14 3 2" xfId="2087" xr:uid="{00000000-0005-0000-0000-000042060000}"/>
    <cellStyle name="Normale 14 4" xfId="2088" xr:uid="{00000000-0005-0000-0000-000043060000}"/>
    <cellStyle name="Normale 14_EDEN industria 2008 rev" xfId="495" xr:uid="{00000000-0005-0000-0000-000044060000}"/>
    <cellStyle name="Normale 15" xfId="496" xr:uid="{00000000-0005-0000-0000-000045060000}"/>
    <cellStyle name="Normale 15 2" xfId="497" xr:uid="{00000000-0005-0000-0000-000046060000}"/>
    <cellStyle name="Normale 15 2 2" xfId="2089" xr:uid="{00000000-0005-0000-0000-000047060000}"/>
    <cellStyle name="Normale 15 3" xfId="498" xr:uid="{00000000-0005-0000-0000-000048060000}"/>
    <cellStyle name="Normale 15 3 2" xfId="2090" xr:uid="{00000000-0005-0000-0000-000049060000}"/>
    <cellStyle name="Normale 15 4" xfId="2091" xr:uid="{00000000-0005-0000-0000-00004A060000}"/>
    <cellStyle name="Normale 15_EDEN industria 2008 rev" xfId="499" xr:uid="{00000000-0005-0000-0000-00004B060000}"/>
    <cellStyle name="Normale 16" xfId="500" xr:uid="{00000000-0005-0000-0000-00004C060000}"/>
    <cellStyle name="Normale 16 2" xfId="2092" xr:uid="{00000000-0005-0000-0000-00004D060000}"/>
    <cellStyle name="Normale 17" xfId="501" xr:uid="{00000000-0005-0000-0000-00004E060000}"/>
    <cellStyle name="Normale 17 2" xfId="2093" xr:uid="{00000000-0005-0000-0000-00004F060000}"/>
    <cellStyle name="Normale 18" xfId="502" xr:uid="{00000000-0005-0000-0000-000050060000}"/>
    <cellStyle name="Normale 18 2" xfId="2094" xr:uid="{00000000-0005-0000-0000-000051060000}"/>
    <cellStyle name="Normale 19" xfId="503" xr:uid="{00000000-0005-0000-0000-000052060000}"/>
    <cellStyle name="Normale 19 2" xfId="2095" xr:uid="{00000000-0005-0000-0000-000053060000}"/>
    <cellStyle name="Normale 2" xfId="504" xr:uid="{00000000-0005-0000-0000-000054060000}"/>
    <cellStyle name="Normale 2 2" xfId="505" xr:uid="{00000000-0005-0000-0000-000055060000}"/>
    <cellStyle name="Normale 2 2 2" xfId="2096" xr:uid="{00000000-0005-0000-0000-000056060000}"/>
    <cellStyle name="Normale 2 3" xfId="2097" xr:uid="{00000000-0005-0000-0000-000057060000}"/>
    <cellStyle name="Normale 2_EDEN industria 2008 rev" xfId="506" xr:uid="{00000000-0005-0000-0000-000058060000}"/>
    <cellStyle name="Normale 20" xfId="507" xr:uid="{00000000-0005-0000-0000-000059060000}"/>
    <cellStyle name="Normale 20 2" xfId="2098" xr:uid="{00000000-0005-0000-0000-00005A060000}"/>
    <cellStyle name="Normale 21" xfId="508" xr:uid="{00000000-0005-0000-0000-00005B060000}"/>
    <cellStyle name="Normale 21 2" xfId="2099" xr:uid="{00000000-0005-0000-0000-00005C060000}"/>
    <cellStyle name="Normale 22" xfId="509" xr:uid="{00000000-0005-0000-0000-00005D060000}"/>
    <cellStyle name="Normale 22 2" xfId="2100" xr:uid="{00000000-0005-0000-0000-00005E060000}"/>
    <cellStyle name="Normale 23" xfId="510" xr:uid="{00000000-0005-0000-0000-00005F060000}"/>
    <cellStyle name="Normale 23 2" xfId="2101" xr:uid="{00000000-0005-0000-0000-000060060000}"/>
    <cellStyle name="Normale 24" xfId="511" xr:uid="{00000000-0005-0000-0000-000061060000}"/>
    <cellStyle name="Normale 24 2" xfId="2102" xr:uid="{00000000-0005-0000-0000-000062060000}"/>
    <cellStyle name="Normale 25" xfId="512" xr:uid="{00000000-0005-0000-0000-000063060000}"/>
    <cellStyle name="Normale 25 2" xfId="2103" xr:uid="{00000000-0005-0000-0000-000064060000}"/>
    <cellStyle name="Normale 26" xfId="513" xr:uid="{00000000-0005-0000-0000-000065060000}"/>
    <cellStyle name="Normale 26 2" xfId="2104" xr:uid="{00000000-0005-0000-0000-000066060000}"/>
    <cellStyle name="Normale 27" xfId="514" xr:uid="{00000000-0005-0000-0000-000067060000}"/>
    <cellStyle name="Normale 27 2" xfId="2105" xr:uid="{00000000-0005-0000-0000-000068060000}"/>
    <cellStyle name="Normale 28" xfId="515" xr:uid="{00000000-0005-0000-0000-000069060000}"/>
    <cellStyle name="Normale 28 2" xfId="2106" xr:uid="{00000000-0005-0000-0000-00006A060000}"/>
    <cellStyle name="Normale 29" xfId="516" xr:uid="{00000000-0005-0000-0000-00006B060000}"/>
    <cellStyle name="Normale 29 2" xfId="2107" xr:uid="{00000000-0005-0000-0000-00006C060000}"/>
    <cellStyle name="Normale 3" xfId="517" xr:uid="{00000000-0005-0000-0000-00006D060000}"/>
    <cellStyle name="Normale 3 2" xfId="518" xr:uid="{00000000-0005-0000-0000-00006E060000}"/>
    <cellStyle name="Normale 3 2 2" xfId="2108" xr:uid="{00000000-0005-0000-0000-00006F060000}"/>
    <cellStyle name="Normale 3 3" xfId="519" xr:uid="{00000000-0005-0000-0000-000070060000}"/>
    <cellStyle name="Normale 3 3 2" xfId="2109" xr:uid="{00000000-0005-0000-0000-000071060000}"/>
    <cellStyle name="Normale 3 4" xfId="2110" xr:uid="{00000000-0005-0000-0000-000072060000}"/>
    <cellStyle name="Normale 3_EDEN industria 2008 rev" xfId="520" xr:uid="{00000000-0005-0000-0000-000073060000}"/>
    <cellStyle name="Normale 30" xfId="521" xr:uid="{00000000-0005-0000-0000-000074060000}"/>
    <cellStyle name="Normale 30 2" xfId="2111" xr:uid="{00000000-0005-0000-0000-000075060000}"/>
    <cellStyle name="Normale 31" xfId="522" xr:uid="{00000000-0005-0000-0000-000076060000}"/>
    <cellStyle name="Normale 31 2" xfId="2112" xr:uid="{00000000-0005-0000-0000-000077060000}"/>
    <cellStyle name="Normale 32" xfId="523" xr:uid="{00000000-0005-0000-0000-000078060000}"/>
    <cellStyle name="Normale 32 2" xfId="2113" xr:uid="{00000000-0005-0000-0000-000079060000}"/>
    <cellStyle name="Normale 33" xfId="524" xr:uid="{00000000-0005-0000-0000-00007A060000}"/>
    <cellStyle name="Normale 33 2" xfId="2114" xr:uid="{00000000-0005-0000-0000-00007B060000}"/>
    <cellStyle name="Normale 34" xfId="525" xr:uid="{00000000-0005-0000-0000-00007C060000}"/>
    <cellStyle name="Normale 34 2" xfId="2115" xr:uid="{00000000-0005-0000-0000-00007D060000}"/>
    <cellStyle name="Normale 35" xfId="526" xr:uid="{00000000-0005-0000-0000-00007E060000}"/>
    <cellStyle name="Normale 35 2" xfId="2116" xr:uid="{00000000-0005-0000-0000-00007F060000}"/>
    <cellStyle name="Normale 36" xfId="527" xr:uid="{00000000-0005-0000-0000-000080060000}"/>
    <cellStyle name="Normale 36 2" xfId="2117" xr:uid="{00000000-0005-0000-0000-000081060000}"/>
    <cellStyle name="Normale 37" xfId="528" xr:uid="{00000000-0005-0000-0000-000082060000}"/>
    <cellStyle name="Normale 37 2" xfId="2118" xr:uid="{00000000-0005-0000-0000-000083060000}"/>
    <cellStyle name="Normale 38" xfId="529" xr:uid="{00000000-0005-0000-0000-000084060000}"/>
    <cellStyle name="Normale 38 2" xfId="2119" xr:uid="{00000000-0005-0000-0000-000085060000}"/>
    <cellStyle name="Normale 39" xfId="530" xr:uid="{00000000-0005-0000-0000-000086060000}"/>
    <cellStyle name="Normale 39 2" xfId="2120" xr:uid="{00000000-0005-0000-0000-000087060000}"/>
    <cellStyle name="Normale 4" xfId="531" xr:uid="{00000000-0005-0000-0000-000088060000}"/>
    <cellStyle name="Normale 4 2" xfId="532" xr:uid="{00000000-0005-0000-0000-000089060000}"/>
    <cellStyle name="Normale 4 2 2" xfId="2121" xr:uid="{00000000-0005-0000-0000-00008A060000}"/>
    <cellStyle name="Normale 4 3" xfId="533" xr:uid="{00000000-0005-0000-0000-00008B060000}"/>
    <cellStyle name="Normale 4 3 2" xfId="2122" xr:uid="{00000000-0005-0000-0000-00008C060000}"/>
    <cellStyle name="Normale 4 4" xfId="2123" xr:uid="{00000000-0005-0000-0000-00008D060000}"/>
    <cellStyle name="Normale 4_EDEN industria 2008 rev" xfId="534" xr:uid="{00000000-0005-0000-0000-00008E060000}"/>
    <cellStyle name="Normale 40" xfId="535" xr:uid="{00000000-0005-0000-0000-00008F060000}"/>
    <cellStyle name="Normale 40 2" xfId="2124" xr:uid="{00000000-0005-0000-0000-000090060000}"/>
    <cellStyle name="Normale 41" xfId="536" xr:uid="{00000000-0005-0000-0000-000091060000}"/>
    <cellStyle name="Normale 41 2" xfId="2125" xr:uid="{00000000-0005-0000-0000-000092060000}"/>
    <cellStyle name="Normale 42" xfId="537" xr:uid="{00000000-0005-0000-0000-000093060000}"/>
    <cellStyle name="Normale 42 2" xfId="2126" xr:uid="{00000000-0005-0000-0000-000094060000}"/>
    <cellStyle name="Normale 43" xfId="538" xr:uid="{00000000-0005-0000-0000-000095060000}"/>
    <cellStyle name="Normale 43 2" xfId="2127" xr:uid="{00000000-0005-0000-0000-000096060000}"/>
    <cellStyle name="Normale 44" xfId="539" xr:uid="{00000000-0005-0000-0000-000097060000}"/>
    <cellStyle name="Normale 44 2" xfId="2128" xr:uid="{00000000-0005-0000-0000-000098060000}"/>
    <cellStyle name="Normale 45" xfId="540" xr:uid="{00000000-0005-0000-0000-000099060000}"/>
    <cellStyle name="Normale 45 2" xfId="2129" xr:uid="{00000000-0005-0000-0000-00009A060000}"/>
    <cellStyle name="Normale 46" xfId="541" xr:uid="{00000000-0005-0000-0000-00009B060000}"/>
    <cellStyle name="Normale 46 2" xfId="2130" xr:uid="{00000000-0005-0000-0000-00009C060000}"/>
    <cellStyle name="Normale 47" xfId="542" xr:uid="{00000000-0005-0000-0000-00009D060000}"/>
    <cellStyle name="Normale 47 2" xfId="2131" xr:uid="{00000000-0005-0000-0000-00009E060000}"/>
    <cellStyle name="Normale 48" xfId="543" xr:uid="{00000000-0005-0000-0000-00009F060000}"/>
    <cellStyle name="Normale 48 2" xfId="2132" xr:uid="{00000000-0005-0000-0000-0000A0060000}"/>
    <cellStyle name="Normale 49" xfId="544" xr:uid="{00000000-0005-0000-0000-0000A1060000}"/>
    <cellStyle name="Normale 49 2" xfId="2133" xr:uid="{00000000-0005-0000-0000-0000A2060000}"/>
    <cellStyle name="Normale 5" xfId="545" xr:uid="{00000000-0005-0000-0000-0000A3060000}"/>
    <cellStyle name="Normale 5 2" xfId="546" xr:uid="{00000000-0005-0000-0000-0000A4060000}"/>
    <cellStyle name="Normale 5 2 2" xfId="2134" xr:uid="{00000000-0005-0000-0000-0000A5060000}"/>
    <cellStyle name="Normale 5 3" xfId="547" xr:uid="{00000000-0005-0000-0000-0000A6060000}"/>
    <cellStyle name="Normale 5 3 2" xfId="2135" xr:uid="{00000000-0005-0000-0000-0000A7060000}"/>
    <cellStyle name="Normale 5 4" xfId="2136" xr:uid="{00000000-0005-0000-0000-0000A8060000}"/>
    <cellStyle name="Normale 5_EDEN industria 2008 rev" xfId="548" xr:uid="{00000000-0005-0000-0000-0000A9060000}"/>
    <cellStyle name="Normale 50" xfId="549" xr:uid="{00000000-0005-0000-0000-0000AA060000}"/>
    <cellStyle name="Normale 50 2" xfId="2137" xr:uid="{00000000-0005-0000-0000-0000AB060000}"/>
    <cellStyle name="Normale 51" xfId="550" xr:uid="{00000000-0005-0000-0000-0000AC060000}"/>
    <cellStyle name="Normale 51 2" xfId="2138" xr:uid="{00000000-0005-0000-0000-0000AD060000}"/>
    <cellStyle name="Normale 52" xfId="551" xr:uid="{00000000-0005-0000-0000-0000AE060000}"/>
    <cellStyle name="Normale 52 2" xfId="2139" xr:uid="{00000000-0005-0000-0000-0000AF060000}"/>
    <cellStyle name="Normale 53" xfId="552" xr:uid="{00000000-0005-0000-0000-0000B0060000}"/>
    <cellStyle name="Normale 53 2" xfId="2140" xr:uid="{00000000-0005-0000-0000-0000B1060000}"/>
    <cellStyle name="Normale 54" xfId="553" xr:uid="{00000000-0005-0000-0000-0000B2060000}"/>
    <cellStyle name="Normale 54 2" xfId="2141" xr:uid="{00000000-0005-0000-0000-0000B3060000}"/>
    <cellStyle name="Normale 55" xfId="554" xr:uid="{00000000-0005-0000-0000-0000B4060000}"/>
    <cellStyle name="Normale 55 2" xfId="2142" xr:uid="{00000000-0005-0000-0000-0000B5060000}"/>
    <cellStyle name="Normale 56" xfId="555" xr:uid="{00000000-0005-0000-0000-0000B6060000}"/>
    <cellStyle name="Normale 56 2" xfId="2143" xr:uid="{00000000-0005-0000-0000-0000B7060000}"/>
    <cellStyle name="Normale 57" xfId="556" xr:uid="{00000000-0005-0000-0000-0000B8060000}"/>
    <cellStyle name="Normale 57 2" xfId="2144" xr:uid="{00000000-0005-0000-0000-0000B9060000}"/>
    <cellStyle name="Normale 58" xfId="557" xr:uid="{00000000-0005-0000-0000-0000BA060000}"/>
    <cellStyle name="Normale 58 2" xfId="2145" xr:uid="{00000000-0005-0000-0000-0000BB060000}"/>
    <cellStyle name="Normale 59" xfId="558" xr:uid="{00000000-0005-0000-0000-0000BC060000}"/>
    <cellStyle name="Normale 59 2" xfId="2146" xr:uid="{00000000-0005-0000-0000-0000BD060000}"/>
    <cellStyle name="Normale 6" xfId="559" xr:uid="{00000000-0005-0000-0000-0000BE060000}"/>
    <cellStyle name="Normale 6 2" xfId="560" xr:uid="{00000000-0005-0000-0000-0000BF060000}"/>
    <cellStyle name="Normale 6 2 2" xfId="2147" xr:uid="{00000000-0005-0000-0000-0000C0060000}"/>
    <cellStyle name="Normale 6 3" xfId="561" xr:uid="{00000000-0005-0000-0000-0000C1060000}"/>
    <cellStyle name="Normale 6 3 2" xfId="2148" xr:uid="{00000000-0005-0000-0000-0000C2060000}"/>
    <cellStyle name="Normale 6 4" xfId="2149" xr:uid="{00000000-0005-0000-0000-0000C3060000}"/>
    <cellStyle name="Normale 6_EDEN industria 2008 rev" xfId="562" xr:uid="{00000000-0005-0000-0000-0000C4060000}"/>
    <cellStyle name="Normale 60" xfId="563" xr:uid="{00000000-0005-0000-0000-0000C5060000}"/>
    <cellStyle name="Normale 60 2" xfId="2150" xr:uid="{00000000-0005-0000-0000-0000C6060000}"/>
    <cellStyle name="Normale 61" xfId="564" xr:uid="{00000000-0005-0000-0000-0000C7060000}"/>
    <cellStyle name="Normale 61 2" xfId="2151" xr:uid="{00000000-0005-0000-0000-0000C8060000}"/>
    <cellStyle name="Normale 62" xfId="565" xr:uid="{00000000-0005-0000-0000-0000C9060000}"/>
    <cellStyle name="Normale 62 2" xfId="2152" xr:uid="{00000000-0005-0000-0000-0000CA060000}"/>
    <cellStyle name="Normale 63" xfId="566" xr:uid="{00000000-0005-0000-0000-0000CB060000}"/>
    <cellStyle name="Normale 63 2" xfId="2153" xr:uid="{00000000-0005-0000-0000-0000CC060000}"/>
    <cellStyle name="Normale 64" xfId="567" xr:uid="{00000000-0005-0000-0000-0000CD060000}"/>
    <cellStyle name="Normale 64 2" xfId="2154" xr:uid="{00000000-0005-0000-0000-0000CE060000}"/>
    <cellStyle name="Normale 65" xfId="568" xr:uid="{00000000-0005-0000-0000-0000CF060000}"/>
    <cellStyle name="Normale 65 2" xfId="2155" xr:uid="{00000000-0005-0000-0000-0000D0060000}"/>
    <cellStyle name="Normale 7" xfId="569" xr:uid="{00000000-0005-0000-0000-0000D1060000}"/>
    <cellStyle name="Normale 7 2" xfId="570" xr:uid="{00000000-0005-0000-0000-0000D2060000}"/>
    <cellStyle name="Normale 7 2 2" xfId="2156" xr:uid="{00000000-0005-0000-0000-0000D3060000}"/>
    <cellStyle name="Normale 7 3" xfId="571" xr:uid="{00000000-0005-0000-0000-0000D4060000}"/>
    <cellStyle name="Normale 7 3 2" xfId="2157" xr:uid="{00000000-0005-0000-0000-0000D5060000}"/>
    <cellStyle name="Normale 7 4" xfId="2158" xr:uid="{00000000-0005-0000-0000-0000D6060000}"/>
    <cellStyle name="Normale 7_EDEN industria 2008 rev" xfId="572" xr:uid="{00000000-0005-0000-0000-0000D7060000}"/>
    <cellStyle name="Normale 8" xfId="573" xr:uid="{00000000-0005-0000-0000-0000D8060000}"/>
    <cellStyle name="Normale 8 2" xfId="574" xr:uid="{00000000-0005-0000-0000-0000D9060000}"/>
    <cellStyle name="Normale 8 2 2" xfId="2159" xr:uid="{00000000-0005-0000-0000-0000DA060000}"/>
    <cellStyle name="Normale 8 3" xfId="575" xr:uid="{00000000-0005-0000-0000-0000DB060000}"/>
    <cellStyle name="Normale 8 3 2" xfId="2160" xr:uid="{00000000-0005-0000-0000-0000DC060000}"/>
    <cellStyle name="Normale 8 4" xfId="2161" xr:uid="{00000000-0005-0000-0000-0000DD060000}"/>
    <cellStyle name="Normale 8_EDEN industria 2008 rev" xfId="576" xr:uid="{00000000-0005-0000-0000-0000DE060000}"/>
    <cellStyle name="Normale 9" xfId="577" xr:uid="{00000000-0005-0000-0000-0000DF060000}"/>
    <cellStyle name="Normale 9 2" xfId="578" xr:uid="{00000000-0005-0000-0000-0000E0060000}"/>
    <cellStyle name="Normale 9 2 2" xfId="2162" xr:uid="{00000000-0005-0000-0000-0000E1060000}"/>
    <cellStyle name="Normale 9 3" xfId="579" xr:uid="{00000000-0005-0000-0000-0000E2060000}"/>
    <cellStyle name="Normale 9 3 2" xfId="2163" xr:uid="{00000000-0005-0000-0000-0000E3060000}"/>
    <cellStyle name="Normale 9 4" xfId="2164" xr:uid="{00000000-0005-0000-0000-0000E4060000}"/>
    <cellStyle name="Normale 9_EDEN industria 2008 rev" xfId="580" xr:uid="{00000000-0005-0000-0000-0000E5060000}"/>
    <cellStyle name="Normale_B2020" xfId="581" xr:uid="{00000000-0005-0000-0000-0000E6060000}"/>
    <cellStyle name="Nota" xfId="582" xr:uid="{00000000-0005-0000-0000-0000E7060000}"/>
    <cellStyle name="Nota 2" xfId="583" xr:uid="{00000000-0005-0000-0000-0000E8060000}"/>
    <cellStyle name="Nota 2 2" xfId="584" xr:uid="{00000000-0005-0000-0000-0000E9060000}"/>
    <cellStyle name="Nota 2 3" xfId="585" xr:uid="{00000000-0005-0000-0000-0000EA060000}"/>
    <cellStyle name="Nota 2 4" xfId="586" xr:uid="{00000000-0005-0000-0000-0000EB060000}"/>
    <cellStyle name="Nota 2 5" xfId="587" xr:uid="{00000000-0005-0000-0000-0000EC060000}"/>
    <cellStyle name="Nota 3" xfId="588" xr:uid="{00000000-0005-0000-0000-0000ED060000}"/>
    <cellStyle name="Nota 3 2" xfId="589" xr:uid="{00000000-0005-0000-0000-0000EE060000}"/>
    <cellStyle name="Nota 3 2 2" xfId="2165" xr:uid="{00000000-0005-0000-0000-0000EF060000}"/>
    <cellStyle name="Nota 3 2 2 2" xfId="2166" xr:uid="{00000000-0005-0000-0000-0000F0060000}"/>
    <cellStyle name="Nota 3 2 3" xfId="2167" xr:uid="{00000000-0005-0000-0000-0000F1060000}"/>
    <cellStyle name="Nota 3 3" xfId="590" xr:uid="{00000000-0005-0000-0000-0000F2060000}"/>
    <cellStyle name="Nota 3 4" xfId="591" xr:uid="{00000000-0005-0000-0000-0000F3060000}"/>
    <cellStyle name="Nota 3 5" xfId="592" xr:uid="{00000000-0005-0000-0000-0000F4060000}"/>
    <cellStyle name="Nota 4" xfId="593" xr:uid="{00000000-0005-0000-0000-0000F5060000}"/>
    <cellStyle name="Nota 4 2" xfId="2168" xr:uid="{00000000-0005-0000-0000-0000F6060000}"/>
    <cellStyle name="Nota 4 2 2" xfId="2169" xr:uid="{00000000-0005-0000-0000-0000F7060000}"/>
    <cellStyle name="Nota 4 3" xfId="2170" xr:uid="{00000000-0005-0000-0000-0000F8060000}"/>
    <cellStyle name="Nota 5" xfId="2171" xr:uid="{00000000-0005-0000-0000-0000F9060000}"/>
    <cellStyle name="Nota 5 2" xfId="2172" xr:uid="{00000000-0005-0000-0000-0000FA060000}"/>
    <cellStyle name="Nota 6" xfId="2173" xr:uid="{00000000-0005-0000-0000-0000FB060000}"/>
    <cellStyle name="Note 2" xfId="594" xr:uid="{00000000-0005-0000-0000-0000FC060000}"/>
    <cellStyle name="Note 2 2" xfId="2174" xr:uid="{00000000-0005-0000-0000-0000FD060000}"/>
    <cellStyle name="Note 2 2 2" xfId="2175" xr:uid="{00000000-0005-0000-0000-0000FE060000}"/>
    <cellStyle name="Note 2 3" xfId="2176" xr:uid="{00000000-0005-0000-0000-0000FF060000}"/>
    <cellStyle name="Nuovo" xfId="595" xr:uid="{00000000-0005-0000-0000-000000070000}"/>
    <cellStyle name="Nuovo 10" xfId="596" xr:uid="{00000000-0005-0000-0000-000001070000}"/>
    <cellStyle name="Nuovo 10 2" xfId="597" xr:uid="{00000000-0005-0000-0000-000002070000}"/>
    <cellStyle name="Nuovo 10 3" xfId="598" xr:uid="{00000000-0005-0000-0000-000003070000}"/>
    <cellStyle name="Nuovo 10 3 2" xfId="2177" xr:uid="{00000000-0005-0000-0000-000004070000}"/>
    <cellStyle name="Nuovo 10 3 2 2" xfId="2178" xr:uid="{00000000-0005-0000-0000-000005070000}"/>
    <cellStyle name="Nuovo 10 4" xfId="2179" xr:uid="{00000000-0005-0000-0000-000006070000}"/>
    <cellStyle name="Nuovo 10 4 2" xfId="2180" xr:uid="{00000000-0005-0000-0000-000007070000}"/>
    <cellStyle name="Nuovo 10 5" xfId="2181" xr:uid="{00000000-0005-0000-0000-000008070000}"/>
    <cellStyle name="Nuovo 11" xfId="599" xr:uid="{00000000-0005-0000-0000-000009070000}"/>
    <cellStyle name="Nuovo 11 2" xfId="600" xr:uid="{00000000-0005-0000-0000-00000A070000}"/>
    <cellStyle name="Nuovo 11 3" xfId="601" xr:uid="{00000000-0005-0000-0000-00000B070000}"/>
    <cellStyle name="Nuovo 11 3 2" xfId="2182" xr:uid="{00000000-0005-0000-0000-00000C070000}"/>
    <cellStyle name="Nuovo 11 3 2 2" xfId="2183" xr:uid="{00000000-0005-0000-0000-00000D070000}"/>
    <cellStyle name="Nuovo 11 4" xfId="2184" xr:uid="{00000000-0005-0000-0000-00000E070000}"/>
    <cellStyle name="Nuovo 11 4 2" xfId="2185" xr:uid="{00000000-0005-0000-0000-00000F070000}"/>
    <cellStyle name="Nuovo 11 5" xfId="2186" xr:uid="{00000000-0005-0000-0000-000010070000}"/>
    <cellStyle name="Nuovo 12" xfId="602" xr:uid="{00000000-0005-0000-0000-000011070000}"/>
    <cellStyle name="Nuovo 12 2" xfId="603" xr:uid="{00000000-0005-0000-0000-000012070000}"/>
    <cellStyle name="Nuovo 12 3" xfId="604" xr:uid="{00000000-0005-0000-0000-000013070000}"/>
    <cellStyle name="Nuovo 12 3 2" xfId="2187" xr:uid="{00000000-0005-0000-0000-000014070000}"/>
    <cellStyle name="Nuovo 12 3 2 2" xfId="2188" xr:uid="{00000000-0005-0000-0000-000015070000}"/>
    <cellStyle name="Nuovo 12 4" xfId="2189" xr:uid="{00000000-0005-0000-0000-000016070000}"/>
    <cellStyle name="Nuovo 12 4 2" xfId="2190" xr:uid="{00000000-0005-0000-0000-000017070000}"/>
    <cellStyle name="Nuovo 12 5" xfId="2191" xr:uid="{00000000-0005-0000-0000-000018070000}"/>
    <cellStyle name="Nuovo 13" xfId="605" xr:uid="{00000000-0005-0000-0000-000019070000}"/>
    <cellStyle name="Nuovo 13 2" xfId="606" xr:uid="{00000000-0005-0000-0000-00001A070000}"/>
    <cellStyle name="Nuovo 13 3" xfId="607" xr:uid="{00000000-0005-0000-0000-00001B070000}"/>
    <cellStyle name="Nuovo 13 3 2" xfId="2192" xr:uid="{00000000-0005-0000-0000-00001C070000}"/>
    <cellStyle name="Nuovo 13 3 2 2" xfId="2193" xr:uid="{00000000-0005-0000-0000-00001D070000}"/>
    <cellStyle name="Nuovo 13 4" xfId="2194" xr:uid="{00000000-0005-0000-0000-00001E070000}"/>
    <cellStyle name="Nuovo 13 4 2" xfId="2195" xr:uid="{00000000-0005-0000-0000-00001F070000}"/>
    <cellStyle name="Nuovo 13 5" xfId="2196" xr:uid="{00000000-0005-0000-0000-000020070000}"/>
    <cellStyle name="Nuovo 14" xfId="608" xr:uid="{00000000-0005-0000-0000-000021070000}"/>
    <cellStyle name="Nuovo 14 2" xfId="609" xr:uid="{00000000-0005-0000-0000-000022070000}"/>
    <cellStyle name="Nuovo 14 3" xfId="610" xr:uid="{00000000-0005-0000-0000-000023070000}"/>
    <cellStyle name="Nuovo 14 3 2" xfId="2197" xr:uid="{00000000-0005-0000-0000-000024070000}"/>
    <cellStyle name="Nuovo 14 3 2 2" xfId="2198" xr:uid="{00000000-0005-0000-0000-000025070000}"/>
    <cellStyle name="Nuovo 14 4" xfId="2199" xr:uid="{00000000-0005-0000-0000-000026070000}"/>
    <cellStyle name="Nuovo 14 4 2" xfId="2200" xr:uid="{00000000-0005-0000-0000-000027070000}"/>
    <cellStyle name="Nuovo 14 5" xfId="2201" xr:uid="{00000000-0005-0000-0000-000028070000}"/>
    <cellStyle name="Nuovo 15" xfId="611" xr:uid="{00000000-0005-0000-0000-000029070000}"/>
    <cellStyle name="Nuovo 15 2" xfId="612" xr:uid="{00000000-0005-0000-0000-00002A070000}"/>
    <cellStyle name="Nuovo 15 3" xfId="613" xr:uid="{00000000-0005-0000-0000-00002B070000}"/>
    <cellStyle name="Nuovo 15 3 2" xfId="2202" xr:uid="{00000000-0005-0000-0000-00002C070000}"/>
    <cellStyle name="Nuovo 15 3 2 2" xfId="2203" xr:uid="{00000000-0005-0000-0000-00002D070000}"/>
    <cellStyle name="Nuovo 15 4" xfId="2204" xr:uid="{00000000-0005-0000-0000-00002E070000}"/>
    <cellStyle name="Nuovo 15 4 2" xfId="2205" xr:uid="{00000000-0005-0000-0000-00002F070000}"/>
    <cellStyle name="Nuovo 15 5" xfId="2206" xr:uid="{00000000-0005-0000-0000-000030070000}"/>
    <cellStyle name="Nuovo 16" xfId="614" xr:uid="{00000000-0005-0000-0000-000031070000}"/>
    <cellStyle name="Nuovo 16 2" xfId="615" xr:uid="{00000000-0005-0000-0000-000032070000}"/>
    <cellStyle name="Nuovo 16 3" xfId="616" xr:uid="{00000000-0005-0000-0000-000033070000}"/>
    <cellStyle name="Nuovo 16 3 2" xfId="2207" xr:uid="{00000000-0005-0000-0000-000034070000}"/>
    <cellStyle name="Nuovo 16 3 2 2" xfId="2208" xr:uid="{00000000-0005-0000-0000-000035070000}"/>
    <cellStyle name="Nuovo 16 4" xfId="2209" xr:uid="{00000000-0005-0000-0000-000036070000}"/>
    <cellStyle name="Nuovo 16 4 2" xfId="2210" xr:uid="{00000000-0005-0000-0000-000037070000}"/>
    <cellStyle name="Nuovo 16 5" xfId="2211" xr:uid="{00000000-0005-0000-0000-000038070000}"/>
    <cellStyle name="Nuovo 17" xfId="617" xr:uid="{00000000-0005-0000-0000-000039070000}"/>
    <cellStyle name="Nuovo 17 2" xfId="618" xr:uid="{00000000-0005-0000-0000-00003A070000}"/>
    <cellStyle name="Nuovo 17 3" xfId="619" xr:uid="{00000000-0005-0000-0000-00003B070000}"/>
    <cellStyle name="Nuovo 17 3 2" xfId="2212" xr:uid="{00000000-0005-0000-0000-00003C070000}"/>
    <cellStyle name="Nuovo 17 3 2 2" xfId="2213" xr:uid="{00000000-0005-0000-0000-00003D070000}"/>
    <cellStyle name="Nuovo 17 4" xfId="2214" xr:uid="{00000000-0005-0000-0000-00003E070000}"/>
    <cellStyle name="Nuovo 17 4 2" xfId="2215" xr:uid="{00000000-0005-0000-0000-00003F070000}"/>
    <cellStyle name="Nuovo 17 5" xfId="2216" xr:uid="{00000000-0005-0000-0000-000040070000}"/>
    <cellStyle name="Nuovo 18" xfId="620" xr:uid="{00000000-0005-0000-0000-000041070000}"/>
    <cellStyle name="Nuovo 18 2" xfId="621" xr:uid="{00000000-0005-0000-0000-000042070000}"/>
    <cellStyle name="Nuovo 18 3" xfId="622" xr:uid="{00000000-0005-0000-0000-000043070000}"/>
    <cellStyle name="Nuovo 18 3 2" xfId="2217" xr:uid="{00000000-0005-0000-0000-000044070000}"/>
    <cellStyle name="Nuovo 18 3 2 2" xfId="2218" xr:uid="{00000000-0005-0000-0000-000045070000}"/>
    <cellStyle name="Nuovo 18 4" xfId="2219" xr:uid="{00000000-0005-0000-0000-000046070000}"/>
    <cellStyle name="Nuovo 18 4 2" xfId="2220" xr:uid="{00000000-0005-0000-0000-000047070000}"/>
    <cellStyle name="Nuovo 18 5" xfId="2221" xr:uid="{00000000-0005-0000-0000-000048070000}"/>
    <cellStyle name="Nuovo 19" xfId="623" xr:uid="{00000000-0005-0000-0000-000049070000}"/>
    <cellStyle name="Nuovo 19 2" xfId="624" xr:uid="{00000000-0005-0000-0000-00004A070000}"/>
    <cellStyle name="Nuovo 19 3" xfId="625" xr:uid="{00000000-0005-0000-0000-00004B070000}"/>
    <cellStyle name="Nuovo 19 3 2" xfId="2222" xr:uid="{00000000-0005-0000-0000-00004C070000}"/>
    <cellStyle name="Nuovo 19 3 2 2" xfId="2223" xr:uid="{00000000-0005-0000-0000-00004D070000}"/>
    <cellStyle name="Nuovo 19 4" xfId="2224" xr:uid="{00000000-0005-0000-0000-00004E070000}"/>
    <cellStyle name="Nuovo 19 4 2" xfId="2225" xr:uid="{00000000-0005-0000-0000-00004F070000}"/>
    <cellStyle name="Nuovo 19 5" xfId="2226" xr:uid="{00000000-0005-0000-0000-000050070000}"/>
    <cellStyle name="Nuovo 2" xfId="626" xr:uid="{00000000-0005-0000-0000-000051070000}"/>
    <cellStyle name="Nuovo 2 2" xfId="627" xr:uid="{00000000-0005-0000-0000-000052070000}"/>
    <cellStyle name="Nuovo 2 3" xfId="628" xr:uid="{00000000-0005-0000-0000-000053070000}"/>
    <cellStyle name="Nuovo 2 3 2" xfId="2227" xr:uid="{00000000-0005-0000-0000-000054070000}"/>
    <cellStyle name="Nuovo 2 3 2 2" xfId="2228" xr:uid="{00000000-0005-0000-0000-000055070000}"/>
    <cellStyle name="Nuovo 2 4" xfId="2229" xr:uid="{00000000-0005-0000-0000-000056070000}"/>
    <cellStyle name="Nuovo 2 4 2" xfId="2230" xr:uid="{00000000-0005-0000-0000-000057070000}"/>
    <cellStyle name="Nuovo 2 5" xfId="2231" xr:uid="{00000000-0005-0000-0000-000058070000}"/>
    <cellStyle name="Nuovo 20" xfId="629" xr:uid="{00000000-0005-0000-0000-000059070000}"/>
    <cellStyle name="Nuovo 20 2" xfId="630" xr:uid="{00000000-0005-0000-0000-00005A070000}"/>
    <cellStyle name="Nuovo 20 3" xfId="631" xr:uid="{00000000-0005-0000-0000-00005B070000}"/>
    <cellStyle name="Nuovo 20 3 2" xfId="2232" xr:uid="{00000000-0005-0000-0000-00005C070000}"/>
    <cellStyle name="Nuovo 20 3 2 2" xfId="2233" xr:uid="{00000000-0005-0000-0000-00005D070000}"/>
    <cellStyle name="Nuovo 20 4" xfId="2234" xr:uid="{00000000-0005-0000-0000-00005E070000}"/>
    <cellStyle name="Nuovo 20 4 2" xfId="2235" xr:uid="{00000000-0005-0000-0000-00005F070000}"/>
    <cellStyle name="Nuovo 20 5" xfId="2236" xr:uid="{00000000-0005-0000-0000-000060070000}"/>
    <cellStyle name="Nuovo 21" xfId="632" xr:uid="{00000000-0005-0000-0000-000061070000}"/>
    <cellStyle name="Nuovo 21 2" xfId="633" xr:uid="{00000000-0005-0000-0000-000062070000}"/>
    <cellStyle name="Nuovo 21 3" xfId="634" xr:uid="{00000000-0005-0000-0000-000063070000}"/>
    <cellStyle name="Nuovo 21 3 2" xfId="2237" xr:uid="{00000000-0005-0000-0000-000064070000}"/>
    <cellStyle name="Nuovo 21 3 2 2" xfId="2238" xr:uid="{00000000-0005-0000-0000-000065070000}"/>
    <cellStyle name="Nuovo 21 4" xfId="2239" xr:uid="{00000000-0005-0000-0000-000066070000}"/>
    <cellStyle name="Nuovo 21 4 2" xfId="2240" xr:uid="{00000000-0005-0000-0000-000067070000}"/>
    <cellStyle name="Nuovo 21 5" xfId="2241" xr:uid="{00000000-0005-0000-0000-000068070000}"/>
    <cellStyle name="Nuovo 22" xfId="635" xr:uid="{00000000-0005-0000-0000-000069070000}"/>
    <cellStyle name="Nuovo 22 2" xfId="636" xr:uid="{00000000-0005-0000-0000-00006A070000}"/>
    <cellStyle name="Nuovo 22 3" xfId="637" xr:uid="{00000000-0005-0000-0000-00006B070000}"/>
    <cellStyle name="Nuovo 22 3 2" xfId="2242" xr:uid="{00000000-0005-0000-0000-00006C070000}"/>
    <cellStyle name="Nuovo 22 3 2 2" xfId="2243" xr:uid="{00000000-0005-0000-0000-00006D070000}"/>
    <cellStyle name="Nuovo 22 4" xfId="2244" xr:uid="{00000000-0005-0000-0000-00006E070000}"/>
    <cellStyle name="Nuovo 22 4 2" xfId="2245" xr:uid="{00000000-0005-0000-0000-00006F070000}"/>
    <cellStyle name="Nuovo 22 5" xfId="2246" xr:uid="{00000000-0005-0000-0000-000070070000}"/>
    <cellStyle name="Nuovo 23" xfId="638" xr:uid="{00000000-0005-0000-0000-000071070000}"/>
    <cellStyle name="Nuovo 23 2" xfId="639" xr:uid="{00000000-0005-0000-0000-000072070000}"/>
    <cellStyle name="Nuovo 23 3" xfId="640" xr:uid="{00000000-0005-0000-0000-000073070000}"/>
    <cellStyle name="Nuovo 23 3 2" xfId="2247" xr:uid="{00000000-0005-0000-0000-000074070000}"/>
    <cellStyle name="Nuovo 23 3 2 2" xfId="2248" xr:uid="{00000000-0005-0000-0000-000075070000}"/>
    <cellStyle name="Nuovo 23 4" xfId="2249" xr:uid="{00000000-0005-0000-0000-000076070000}"/>
    <cellStyle name="Nuovo 23 4 2" xfId="2250" xr:uid="{00000000-0005-0000-0000-000077070000}"/>
    <cellStyle name="Nuovo 23 5" xfId="2251" xr:uid="{00000000-0005-0000-0000-000078070000}"/>
    <cellStyle name="Nuovo 24" xfId="641" xr:uid="{00000000-0005-0000-0000-000079070000}"/>
    <cellStyle name="Nuovo 24 2" xfId="642" xr:uid="{00000000-0005-0000-0000-00007A070000}"/>
    <cellStyle name="Nuovo 24 3" xfId="643" xr:uid="{00000000-0005-0000-0000-00007B070000}"/>
    <cellStyle name="Nuovo 24 3 2" xfId="2252" xr:uid="{00000000-0005-0000-0000-00007C070000}"/>
    <cellStyle name="Nuovo 24 3 2 2" xfId="2253" xr:uid="{00000000-0005-0000-0000-00007D070000}"/>
    <cellStyle name="Nuovo 24 4" xfId="2254" xr:uid="{00000000-0005-0000-0000-00007E070000}"/>
    <cellStyle name="Nuovo 24 4 2" xfId="2255" xr:uid="{00000000-0005-0000-0000-00007F070000}"/>
    <cellStyle name="Nuovo 24 5" xfId="2256" xr:uid="{00000000-0005-0000-0000-000080070000}"/>
    <cellStyle name="Nuovo 25" xfId="644" xr:uid="{00000000-0005-0000-0000-000081070000}"/>
    <cellStyle name="Nuovo 25 2" xfId="645" xr:uid="{00000000-0005-0000-0000-000082070000}"/>
    <cellStyle name="Nuovo 25 3" xfId="646" xr:uid="{00000000-0005-0000-0000-000083070000}"/>
    <cellStyle name="Nuovo 25 3 2" xfId="2257" xr:uid="{00000000-0005-0000-0000-000084070000}"/>
    <cellStyle name="Nuovo 25 3 2 2" xfId="2258" xr:uid="{00000000-0005-0000-0000-000085070000}"/>
    <cellStyle name="Nuovo 25 4" xfId="2259" xr:uid="{00000000-0005-0000-0000-000086070000}"/>
    <cellStyle name="Nuovo 25 4 2" xfId="2260" xr:uid="{00000000-0005-0000-0000-000087070000}"/>
    <cellStyle name="Nuovo 25 5" xfId="2261" xr:uid="{00000000-0005-0000-0000-000088070000}"/>
    <cellStyle name="Nuovo 26" xfId="647" xr:uid="{00000000-0005-0000-0000-000089070000}"/>
    <cellStyle name="Nuovo 26 2" xfId="648" xr:uid="{00000000-0005-0000-0000-00008A070000}"/>
    <cellStyle name="Nuovo 26 3" xfId="649" xr:uid="{00000000-0005-0000-0000-00008B070000}"/>
    <cellStyle name="Nuovo 26 3 2" xfId="2262" xr:uid="{00000000-0005-0000-0000-00008C070000}"/>
    <cellStyle name="Nuovo 26 3 2 2" xfId="2263" xr:uid="{00000000-0005-0000-0000-00008D070000}"/>
    <cellStyle name="Nuovo 26 4" xfId="2264" xr:uid="{00000000-0005-0000-0000-00008E070000}"/>
    <cellStyle name="Nuovo 26 4 2" xfId="2265" xr:uid="{00000000-0005-0000-0000-00008F070000}"/>
    <cellStyle name="Nuovo 26 5" xfId="2266" xr:uid="{00000000-0005-0000-0000-000090070000}"/>
    <cellStyle name="Nuovo 27" xfId="650" xr:uid="{00000000-0005-0000-0000-000091070000}"/>
    <cellStyle name="Nuovo 27 2" xfId="651" xr:uid="{00000000-0005-0000-0000-000092070000}"/>
    <cellStyle name="Nuovo 27 3" xfId="652" xr:uid="{00000000-0005-0000-0000-000093070000}"/>
    <cellStyle name="Nuovo 27 3 2" xfId="2267" xr:uid="{00000000-0005-0000-0000-000094070000}"/>
    <cellStyle name="Nuovo 27 3 2 2" xfId="2268" xr:uid="{00000000-0005-0000-0000-000095070000}"/>
    <cellStyle name="Nuovo 27 4" xfId="2269" xr:uid="{00000000-0005-0000-0000-000096070000}"/>
    <cellStyle name="Nuovo 27 4 2" xfId="2270" xr:uid="{00000000-0005-0000-0000-000097070000}"/>
    <cellStyle name="Nuovo 27 5" xfId="2271" xr:uid="{00000000-0005-0000-0000-000098070000}"/>
    <cellStyle name="Nuovo 28" xfId="653" xr:uid="{00000000-0005-0000-0000-000099070000}"/>
    <cellStyle name="Nuovo 28 2" xfId="654" xr:uid="{00000000-0005-0000-0000-00009A070000}"/>
    <cellStyle name="Nuovo 28 3" xfId="655" xr:uid="{00000000-0005-0000-0000-00009B070000}"/>
    <cellStyle name="Nuovo 28 3 2" xfId="2272" xr:uid="{00000000-0005-0000-0000-00009C070000}"/>
    <cellStyle name="Nuovo 28 3 2 2" xfId="2273" xr:uid="{00000000-0005-0000-0000-00009D070000}"/>
    <cellStyle name="Nuovo 28 4" xfId="2274" xr:uid="{00000000-0005-0000-0000-00009E070000}"/>
    <cellStyle name="Nuovo 28 4 2" xfId="2275" xr:uid="{00000000-0005-0000-0000-00009F070000}"/>
    <cellStyle name="Nuovo 28 5" xfId="2276" xr:uid="{00000000-0005-0000-0000-0000A0070000}"/>
    <cellStyle name="Nuovo 29" xfId="656" xr:uid="{00000000-0005-0000-0000-0000A1070000}"/>
    <cellStyle name="Nuovo 29 2" xfId="657" xr:uid="{00000000-0005-0000-0000-0000A2070000}"/>
    <cellStyle name="Nuovo 29 3" xfId="658" xr:uid="{00000000-0005-0000-0000-0000A3070000}"/>
    <cellStyle name="Nuovo 29 3 2" xfId="2277" xr:uid="{00000000-0005-0000-0000-0000A4070000}"/>
    <cellStyle name="Nuovo 29 3 2 2" xfId="2278" xr:uid="{00000000-0005-0000-0000-0000A5070000}"/>
    <cellStyle name="Nuovo 29 4" xfId="2279" xr:uid="{00000000-0005-0000-0000-0000A6070000}"/>
    <cellStyle name="Nuovo 29 4 2" xfId="2280" xr:uid="{00000000-0005-0000-0000-0000A7070000}"/>
    <cellStyle name="Nuovo 29 5" xfId="2281" xr:uid="{00000000-0005-0000-0000-0000A8070000}"/>
    <cellStyle name="Nuovo 3" xfId="659" xr:uid="{00000000-0005-0000-0000-0000A9070000}"/>
    <cellStyle name="Nuovo 3 2" xfId="660" xr:uid="{00000000-0005-0000-0000-0000AA070000}"/>
    <cellStyle name="Nuovo 3 3" xfId="661" xr:uid="{00000000-0005-0000-0000-0000AB070000}"/>
    <cellStyle name="Nuovo 3 3 2" xfId="2282" xr:uid="{00000000-0005-0000-0000-0000AC070000}"/>
    <cellStyle name="Nuovo 3 3 2 2" xfId="2283" xr:uid="{00000000-0005-0000-0000-0000AD070000}"/>
    <cellStyle name="Nuovo 3 4" xfId="2284" xr:uid="{00000000-0005-0000-0000-0000AE070000}"/>
    <cellStyle name="Nuovo 3 4 2" xfId="2285" xr:uid="{00000000-0005-0000-0000-0000AF070000}"/>
    <cellStyle name="Nuovo 3 5" xfId="2286" xr:uid="{00000000-0005-0000-0000-0000B0070000}"/>
    <cellStyle name="Nuovo 30" xfId="662" xr:uid="{00000000-0005-0000-0000-0000B1070000}"/>
    <cellStyle name="Nuovo 30 2" xfId="663" xr:uid="{00000000-0005-0000-0000-0000B2070000}"/>
    <cellStyle name="Nuovo 30 3" xfId="664" xr:uid="{00000000-0005-0000-0000-0000B3070000}"/>
    <cellStyle name="Nuovo 30 3 2" xfId="2287" xr:uid="{00000000-0005-0000-0000-0000B4070000}"/>
    <cellStyle name="Nuovo 30 3 2 2" xfId="2288" xr:uid="{00000000-0005-0000-0000-0000B5070000}"/>
    <cellStyle name="Nuovo 30 4" xfId="2289" xr:uid="{00000000-0005-0000-0000-0000B6070000}"/>
    <cellStyle name="Nuovo 30 4 2" xfId="2290" xr:uid="{00000000-0005-0000-0000-0000B7070000}"/>
    <cellStyle name="Nuovo 30 5" xfId="2291" xr:uid="{00000000-0005-0000-0000-0000B8070000}"/>
    <cellStyle name="Nuovo 31" xfId="665" xr:uid="{00000000-0005-0000-0000-0000B9070000}"/>
    <cellStyle name="Nuovo 31 2" xfId="666" xr:uid="{00000000-0005-0000-0000-0000BA070000}"/>
    <cellStyle name="Nuovo 31 3" xfId="667" xr:uid="{00000000-0005-0000-0000-0000BB070000}"/>
    <cellStyle name="Nuovo 31 3 2" xfId="2292" xr:uid="{00000000-0005-0000-0000-0000BC070000}"/>
    <cellStyle name="Nuovo 31 3 2 2" xfId="2293" xr:uid="{00000000-0005-0000-0000-0000BD070000}"/>
    <cellStyle name="Nuovo 31 4" xfId="2294" xr:uid="{00000000-0005-0000-0000-0000BE070000}"/>
    <cellStyle name="Nuovo 31 4 2" xfId="2295" xr:uid="{00000000-0005-0000-0000-0000BF070000}"/>
    <cellStyle name="Nuovo 31 5" xfId="2296" xr:uid="{00000000-0005-0000-0000-0000C0070000}"/>
    <cellStyle name="Nuovo 32" xfId="668" xr:uid="{00000000-0005-0000-0000-0000C1070000}"/>
    <cellStyle name="Nuovo 32 2" xfId="669" xr:uid="{00000000-0005-0000-0000-0000C2070000}"/>
    <cellStyle name="Nuovo 32 3" xfId="670" xr:uid="{00000000-0005-0000-0000-0000C3070000}"/>
    <cellStyle name="Nuovo 32 3 2" xfId="2297" xr:uid="{00000000-0005-0000-0000-0000C4070000}"/>
    <cellStyle name="Nuovo 32 3 2 2" xfId="2298" xr:uid="{00000000-0005-0000-0000-0000C5070000}"/>
    <cellStyle name="Nuovo 32 4" xfId="2299" xr:uid="{00000000-0005-0000-0000-0000C6070000}"/>
    <cellStyle name="Nuovo 32 4 2" xfId="2300" xr:uid="{00000000-0005-0000-0000-0000C7070000}"/>
    <cellStyle name="Nuovo 32 5" xfId="2301" xr:uid="{00000000-0005-0000-0000-0000C8070000}"/>
    <cellStyle name="Nuovo 33" xfId="671" xr:uid="{00000000-0005-0000-0000-0000C9070000}"/>
    <cellStyle name="Nuovo 33 2" xfId="672" xr:uid="{00000000-0005-0000-0000-0000CA070000}"/>
    <cellStyle name="Nuovo 33 3" xfId="673" xr:uid="{00000000-0005-0000-0000-0000CB070000}"/>
    <cellStyle name="Nuovo 33 3 2" xfId="2302" xr:uid="{00000000-0005-0000-0000-0000CC070000}"/>
    <cellStyle name="Nuovo 33 3 2 2" xfId="2303" xr:uid="{00000000-0005-0000-0000-0000CD070000}"/>
    <cellStyle name="Nuovo 33 4" xfId="2304" xr:uid="{00000000-0005-0000-0000-0000CE070000}"/>
    <cellStyle name="Nuovo 33 4 2" xfId="2305" xr:uid="{00000000-0005-0000-0000-0000CF070000}"/>
    <cellStyle name="Nuovo 33 5" xfId="2306" xr:uid="{00000000-0005-0000-0000-0000D0070000}"/>
    <cellStyle name="Nuovo 34" xfId="674" xr:uid="{00000000-0005-0000-0000-0000D1070000}"/>
    <cellStyle name="Nuovo 34 2" xfId="675" xr:uid="{00000000-0005-0000-0000-0000D2070000}"/>
    <cellStyle name="Nuovo 34 3" xfId="676" xr:uid="{00000000-0005-0000-0000-0000D3070000}"/>
    <cellStyle name="Nuovo 34 3 2" xfId="2307" xr:uid="{00000000-0005-0000-0000-0000D4070000}"/>
    <cellStyle name="Nuovo 34 3 2 2" xfId="2308" xr:uid="{00000000-0005-0000-0000-0000D5070000}"/>
    <cellStyle name="Nuovo 34 4" xfId="2309" xr:uid="{00000000-0005-0000-0000-0000D6070000}"/>
    <cellStyle name="Nuovo 34 4 2" xfId="2310" xr:uid="{00000000-0005-0000-0000-0000D7070000}"/>
    <cellStyle name="Nuovo 34 5" xfId="2311" xr:uid="{00000000-0005-0000-0000-0000D8070000}"/>
    <cellStyle name="Nuovo 35" xfId="677" xr:uid="{00000000-0005-0000-0000-0000D9070000}"/>
    <cellStyle name="Nuovo 35 2" xfId="678" xr:uid="{00000000-0005-0000-0000-0000DA070000}"/>
    <cellStyle name="Nuovo 35 3" xfId="679" xr:uid="{00000000-0005-0000-0000-0000DB070000}"/>
    <cellStyle name="Nuovo 35 3 2" xfId="2312" xr:uid="{00000000-0005-0000-0000-0000DC070000}"/>
    <cellStyle name="Nuovo 35 3 2 2" xfId="2313" xr:uid="{00000000-0005-0000-0000-0000DD070000}"/>
    <cellStyle name="Nuovo 35 4" xfId="2314" xr:uid="{00000000-0005-0000-0000-0000DE070000}"/>
    <cellStyle name="Nuovo 35 4 2" xfId="2315" xr:uid="{00000000-0005-0000-0000-0000DF070000}"/>
    <cellStyle name="Nuovo 35 5" xfId="2316" xr:uid="{00000000-0005-0000-0000-0000E0070000}"/>
    <cellStyle name="Nuovo 36" xfId="680" xr:uid="{00000000-0005-0000-0000-0000E1070000}"/>
    <cellStyle name="Nuovo 36 2" xfId="681" xr:uid="{00000000-0005-0000-0000-0000E2070000}"/>
    <cellStyle name="Nuovo 36 3" xfId="682" xr:uid="{00000000-0005-0000-0000-0000E3070000}"/>
    <cellStyle name="Nuovo 36 3 2" xfId="2317" xr:uid="{00000000-0005-0000-0000-0000E4070000}"/>
    <cellStyle name="Nuovo 36 3 2 2" xfId="2318" xr:uid="{00000000-0005-0000-0000-0000E5070000}"/>
    <cellStyle name="Nuovo 36 4" xfId="2319" xr:uid="{00000000-0005-0000-0000-0000E6070000}"/>
    <cellStyle name="Nuovo 36 4 2" xfId="2320" xr:uid="{00000000-0005-0000-0000-0000E7070000}"/>
    <cellStyle name="Nuovo 36 5" xfId="2321" xr:uid="{00000000-0005-0000-0000-0000E8070000}"/>
    <cellStyle name="Nuovo 37" xfId="683" xr:uid="{00000000-0005-0000-0000-0000E9070000}"/>
    <cellStyle name="Nuovo 37 2" xfId="684" xr:uid="{00000000-0005-0000-0000-0000EA070000}"/>
    <cellStyle name="Nuovo 37 3" xfId="685" xr:uid="{00000000-0005-0000-0000-0000EB070000}"/>
    <cellStyle name="Nuovo 37 3 2" xfId="2322" xr:uid="{00000000-0005-0000-0000-0000EC070000}"/>
    <cellStyle name="Nuovo 37 3 2 2" xfId="2323" xr:uid="{00000000-0005-0000-0000-0000ED070000}"/>
    <cellStyle name="Nuovo 37 4" xfId="2324" xr:uid="{00000000-0005-0000-0000-0000EE070000}"/>
    <cellStyle name="Nuovo 37 4 2" xfId="2325" xr:uid="{00000000-0005-0000-0000-0000EF070000}"/>
    <cellStyle name="Nuovo 37 5" xfId="2326" xr:uid="{00000000-0005-0000-0000-0000F0070000}"/>
    <cellStyle name="Nuovo 38" xfId="686" xr:uid="{00000000-0005-0000-0000-0000F1070000}"/>
    <cellStyle name="Nuovo 38 2" xfId="687" xr:uid="{00000000-0005-0000-0000-0000F2070000}"/>
    <cellStyle name="Nuovo 38 3" xfId="688" xr:uid="{00000000-0005-0000-0000-0000F3070000}"/>
    <cellStyle name="Nuovo 38 3 2" xfId="2327" xr:uid="{00000000-0005-0000-0000-0000F4070000}"/>
    <cellStyle name="Nuovo 38 3 2 2" xfId="2328" xr:uid="{00000000-0005-0000-0000-0000F5070000}"/>
    <cellStyle name="Nuovo 38 4" xfId="2329" xr:uid="{00000000-0005-0000-0000-0000F6070000}"/>
    <cellStyle name="Nuovo 38 4 2" xfId="2330" xr:uid="{00000000-0005-0000-0000-0000F7070000}"/>
    <cellStyle name="Nuovo 38 5" xfId="2331" xr:uid="{00000000-0005-0000-0000-0000F8070000}"/>
    <cellStyle name="Nuovo 39" xfId="689" xr:uid="{00000000-0005-0000-0000-0000F9070000}"/>
    <cellStyle name="Nuovo 39 2" xfId="690" xr:uid="{00000000-0005-0000-0000-0000FA070000}"/>
    <cellStyle name="Nuovo 39 3" xfId="691" xr:uid="{00000000-0005-0000-0000-0000FB070000}"/>
    <cellStyle name="Nuovo 39 3 2" xfId="2332" xr:uid="{00000000-0005-0000-0000-0000FC070000}"/>
    <cellStyle name="Nuovo 39 3 2 2" xfId="2333" xr:uid="{00000000-0005-0000-0000-0000FD070000}"/>
    <cellStyle name="Nuovo 39 4" xfId="2334" xr:uid="{00000000-0005-0000-0000-0000FE070000}"/>
    <cellStyle name="Nuovo 39 4 2" xfId="2335" xr:uid="{00000000-0005-0000-0000-0000FF070000}"/>
    <cellStyle name="Nuovo 39 5" xfId="2336" xr:uid="{00000000-0005-0000-0000-000000080000}"/>
    <cellStyle name="Nuovo 4" xfId="692" xr:uid="{00000000-0005-0000-0000-000001080000}"/>
    <cellStyle name="Nuovo 4 2" xfId="693" xr:uid="{00000000-0005-0000-0000-000002080000}"/>
    <cellStyle name="Nuovo 4 3" xfId="694" xr:uid="{00000000-0005-0000-0000-000003080000}"/>
    <cellStyle name="Nuovo 4 3 2" xfId="2337" xr:uid="{00000000-0005-0000-0000-000004080000}"/>
    <cellStyle name="Nuovo 4 3 2 2" xfId="2338" xr:uid="{00000000-0005-0000-0000-000005080000}"/>
    <cellStyle name="Nuovo 4 4" xfId="2339" xr:uid="{00000000-0005-0000-0000-000006080000}"/>
    <cellStyle name="Nuovo 4 4 2" xfId="2340" xr:uid="{00000000-0005-0000-0000-000007080000}"/>
    <cellStyle name="Nuovo 4 5" xfId="2341" xr:uid="{00000000-0005-0000-0000-000008080000}"/>
    <cellStyle name="Nuovo 40" xfId="695" xr:uid="{00000000-0005-0000-0000-000009080000}"/>
    <cellStyle name="Nuovo 40 2" xfId="696" xr:uid="{00000000-0005-0000-0000-00000A080000}"/>
    <cellStyle name="Nuovo 40 3" xfId="697" xr:uid="{00000000-0005-0000-0000-00000B080000}"/>
    <cellStyle name="Nuovo 40 3 2" xfId="2342" xr:uid="{00000000-0005-0000-0000-00000C080000}"/>
    <cellStyle name="Nuovo 40 3 2 2" xfId="2343" xr:uid="{00000000-0005-0000-0000-00000D080000}"/>
    <cellStyle name="Nuovo 40 4" xfId="2344" xr:uid="{00000000-0005-0000-0000-00000E080000}"/>
    <cellStyle name="Nuovo 40 4 2" xfId="2345" xr:uid="{00000000-0005-0000-0000-00000F080000}"/>
    <cellStyle name="Nuovo 40 5" xfId="2346" xr:uid="{00000000-0005-0000-0000-000010080000}"/>
    <cellStyle name="Nuovo 41" xfId="698" xr:uid="{00000000-0005-0000-0000-000011080000}"/>
    <cellStyle name="Nuovo 41 2" xfId="699" xr:uid="{00000000-0005-0000-0000-000012080000}"/>
    <cellStyle name="Nuovo 41 3" xfId="700" xr:uid="{00000000-0005-0000-0000-000013080000}"/>
    <cellStyle name="Nuovo 41 3 2" xfId="2347" xr:uid="{00000000-0005-0000-0000-000014080000}"/>
    <cellStyle name="Nuovo 41 3 2 2" xfId="2348" xr:uid="{00000000-0005-0000-0000-000015080000}"/>
    <cellStyle name="Nuovo 41 4" xfId="2349" xr:uid="{00000000-0005-0000-0000-000016080000}"/>
    <cellStyle name="Nuovo 41 4 2" xfId="2350" xr:uid="{00000000-0005-0000-0000-000017080000}"/>
    <cellStyle name="Nuovo 41 5" xfId="2351" xr:uid="{00000000-0005-0000-0000-000018080000}"/>
    <cellStyle name="Nuovo 42" xfId="701" xr:uid="{00000000-0005-0000-0000-000019080000}"/>
    <cellStyle name="Nuovo 42 2" xfId="702" xr:uid="{00000000-0005-0000-0000-00001A080000}"/>
    <cellStyle name="Nuovo 42 3" xfId="703" xr:uid="{00000000-0005-0000-0000-00001B080000}"/>
    <cellStyle name="Nuovo 42 3 2" xfId="2352" xr:uid="{00000000-0005-0000-0000-00001C080000}"/>
    <cellStyle name="Nuovo 42 3 2 2" xfId="2353" xr:uid="{00000000-0005-0000-0000-00001D080000}"/>
    <cellStyle name="Nuovo 42 4" xfId="2354" xr:uid="{00000000-0005-0000-0000-00001E080000}"/>
    <cellStyle name="Nuovo 42 4 2" xfId="2355" xr:uid="{00000000-0005-0000-0000-00001F080000}"/>
    <cellStyle name="Nuovo 42 5" xfId="2356" xr:uid="{00000000-0005-0000-0000-000020080000}"/>
    <cellStyle name="Nuovo 43" xfId="704" xr:uid="{00000000-0005-0000-0000-000021080000}"/>
    <cellStyle name="Nuovo 43 2" xfId="705" xr:uid="{00000000-0005-0000-0000-000022080000}"/>
    <cellStyle name="Nuovo 43 3" xfId="706" xr:uid="{00000000-0005-0000-0000-000023080000}"/>
    <cellStyle name="Nuovo 43 3 2" xfId="2357" xr:uid="{00000000-0005-0000-0000-000024080000}"/>
    <cellStyle name="Nuovo 43 3 2 2" xfId="2358" xr:uid="{00000000-0005-0000-0000-000025080000}"/>
    <cellStyle name="Nuovo 43 4" xfId="2359" xr:uid="{00000000-0005-0000-0000-000026080000}"/>
    <cellStyle name="Nuovo 43 4 2" xfId="2360" xr:uid="{00000000-0005-0000-0000-000027080000}"/>
    <cellStyle name="Nuovo 43 5" xfId="2361" xr:uid="{00000000-0005-0000-0000-000028080000}"/>
    <cellStyle name="Nuovo 44" xfId="707" xr:uid="{00000000-0005-0000-0000-000029080000}"/>
    <cellStyle name="Nuovo 44 2" xfId="708" xr:uid="{00000000-0005-0000-0000-00002A080000}"/>
    <cellStyle name="Nuovo 44 3" xfId="709" xr:uid="{00000000-0005-0000-0000-00002B080000}"/>
    <cellStyle name="Nuovo 44 3 2" xfId="2362" xr:uid="{00000000-0005-0000-0000-00002C080000}"/>
    <cellStyle name="Nuovo 44 3 2 2" xfId="2363" xr:uid="{00000000-0005-0000-0000-00002D080000}"/>
    <cellStyle name="Nuovo 44 4" xfId="2364" xr:uid="{00000000-0005-0000-0000-00002E080000}"/>
    <cellStyle name="Nuovo 44 4 2" xfId="2365" xr:uid="{00000000-0005-0000-0000-00002F080000}"/>
    <cellStyle name="Nuovo 44 5" xfId="2366" xr:uid="{00000000-0005-0000-0000-000030080000}"/>
    <cellStyle name="Nuovo 45" xfId="710" xr:uid="{00000000-0005-0000-0000-000031080000}"/>
    <cellStyle name="Nuovo 46" xfId="711" xr:uid="{00000000-0005-0000-0000-000032080000}"/>
    <cellStyle name="Nuovo 46 2" xfId="2367" xr:uid="{00000000-0005-0000-0000-000033080000}"/>
    <cellStyle name="Nuovo 46 2 2" xfId="2368" xr:uid="{00000000-0005-0000-0000-000034080000}"/>
    <cellStyle name="Nuovo 47" xfId="2369" xr:uid="{00000000-0005-0000-0000-000035080000}"/>
    <cellStyle name="Nuovo 47 2" xfId="2370" xr:uid="{00000000-0005-0000-0000-000036080000}"/>
    <cellStyle name="Nuovo 48" xfId="2371" xr:uid="{00000000-0005-0000-0000-000037080000}"/>
    <cellStyle name="Nuovo 5" xfId="712" xr:uid="{00000000-0005-0000-0000-000038080000}"/>
    <cellStyle name="Nuovo 5 2" xfId="713" xr:uid="{00000000-0005-0000-0000-000039080000}"/>
    <cellStyle name="Nuovo 5 3" xfId="714" xr:uid="{00000000-0005-0000-0000-00003A080000}"/>
    <cellStyle name="Nuovo 5 3 2" xfId="2372" xr:uid="{00000000-0005-0000-0000-00003B080000}"/>
    <cellStyle name="Nuovo 5 3 2 2" xfId="2373" xr:uid="{00000000-0005-0000-0000-00003C080000}"/>
    <cellStyle name="Nuovo 5 4" xfId="2374" xr:uid="{00000000-0005-0000-0000-00003D080000}"/>
    <cellStyle name="Nuovo 5 4 2" xfId="2375" xr:uid="{00000000-0005-0000-0000-00003E080000}"/>
    <cellStyle name="Nuovo 5 5" xfId="2376" xr:uid="{00000000-0005-0000-0000-00003F080000}"/>
    <cellStyle name="Nuovo 6" xfId="715" xr:uid="{00000000-0005-0000-0000-000040080000}"/>
    <cellStyle name="Nuovo 6 2" xfId="716" xr:uid="{00000000-0005-0000-0000-000041080000}"/>
    <cellStyle name="Nuovo 6 3" xfId="717" xr:uid="{00000000-0005-0000-0000-000042080000}"/>
    <cellStyle name="Nuovo 6 3 2" xfId="2377" xr:uid="{00000000-0005-0000-0000-000043080000}"/>
    <cellStyle name="Nuovo 6 3 2 2" xfId="2378" xr:uid="{00000000-0005-0000-0000-000044080000}"/>
    <cellStyle name="Nuovo 6 4" xfId="2379" xr:uid="{00000000-0005-0000-0000-000045080000}"/>
    <cellStyle name="Nuovo 6 4 2" xfId="2380" xr:uid="{00000000-0005-0000-0000-000046080000}"/>
    <cellStyle name="Nuovo 6 5" xfId="2381" xr:uid="{00000000-0005-0000-0000-000047080000}"/>
    <cellStyle name="Nuovo 7" xfId="718" xr:uid="{00000000-0005-0000-0000-000048080000}"/>
    <cellStyle name="Nuovo 7 2" xfId="719" xr:uid="{00000000-0005-0000-0000-000049080000}"/>
    <cellStyle name="Nuovo 7 3" xfId="720" xr:uid="{00000000-0005-0000-0000-00004A080000}"/>
    <cellStyle name="Nuovo 7 3 2" xfId="2382" xr:uid="{00000000-0005-0000-0000-00004B080000}"/>
    <cellStyle name="Nuovo 7 3 2 2" xfId="2383" xr:uid="{00000000-0005-0000-0000-00004C080000}"/>
    <cellStyle name="Nuovo 7 4" xfId="2384" xr:uid="{00000000-0005-0000-0000-00004D080000}"/>
    <cellStyle name="Nuovo 7 4 2" xfId="2385" xr:uid="{00000000-0005-0000-0000-00004E080000}"/>
    <cellStyle name="Nuovo 7 5" xfId="2386" xr:uid="{00000000-0005-0000-0000-00004F080000}"/>
    <cellStyle name="Nuovo 8" xfId="721" xr:uid="{00000000-0005-0000-0000-000050080000}"/>
    <cellStyle name="Nuovo 8 2" xfId="722" xr:uid="{00000000-0005-0000-0000-000051080000}"/>
    <cellStyle name="Nuovo 8 3" xfId="723" xr:uid="{00000000-0005-0000-0000-000052080000}"/>
    <cellStyle name="Nuovo 8 3 2" xfId="2387" xr:uid="{00000000-0005-0000-0000-000053080000}"/>
    <cellStyle name="Nuovo 8 3 2 2" xfId="2388" xr:uid="{00000000-0005-0000-0000-000054080000}"/>
    <cellStyle name="Nuovo 8 4" xfId="2389" xr:uid="{00000000-0005-0000-0000-000055080000}"/>
    <cellStyle name="Nuovo 8 4 2" xfId="2390" xr:uid="{00000000-0005-0000-0000-000056080000}"/>
    <cellStyle name="Nuovo 8 5" xfId="2391" xr:uid="{00000000-0005-0000-0000-000057080000}"/>
    <cellStyle name="Nuovo 9" xfId="724" xr:uid="{00000000-0005-0000-0000-000058080000}"/>
    <cellStyle name="Nuovo 9 2" xfId="725" xr:uid="{00000000-0005-0000-0000-000059080000}"/>
    <cellStyle name="Nuovo 9 3" xfId="726" xr:uid="{00000000-0005-0000-0000-00005A080000}"/>
    <cellStyle name="Nuovo 9 3 2" xfId="2392" xr:uid="{00000000-0005-0000-0000-00005B080000}"/>
    <cellStyle name="Nuovo 9 3 2 2" xfId="2393" xr:uid="{00000000-0005-0000-0000-00005C080000}"/>
    <cellStyle name="Nuovo 9 4" xfId="2394" xr:uid="{00000000-0005-0000-0000-00005D080000}"/>
    <cellStyle name="Nuovo 9 4 2" xfId="2395" xr:uid="{00000000-0005-0000-0000-00005E080000}"/>
    <cellStyle name="Nuovo 9 5" xfId="2396" xr:uid="{00000000-0005-0000-0000-00005F080000}"/>
    <cellStyle name="Output" xfId="727" builtinId="21" customBuiltin="1"/>
    <cellStyle name="Output 2" xfId="728" xr:uid="{00000000-0005-0000-0000-000061080000}"/>
    <cellStyle name="Output 2 2" xfId="729" xr:uid="{00000000-0005-0000-0000-000062080000}"/>
    <cellStyle name="Output 2 2 2" xfId="730" xr:uid="{00000000-0005-0000-0000-000063080000}"/>
    <cellStyle name="Output 2 2 3" xfId="731" xr:uid="{00000000-0005-0000-0000-000064080000}"/>
    <cellStyle name="Output 2 2 4" xfId="732" xr:uid="{00000000-0005-0000-0000-000065080000}"/>
    <cellStyle name="Output 2 2 5" xfId="733" xr:uid="{00000000-0005-0000-0000-000066080000}"/>
    <cellStyle name="Output 2 3" xfId="734" xr:uid="{00000000-0005-0000-0000-000067080000}"/>
    <cellStyle name="Output 2 4" xfId="735" xr:uid="{00000000-0005-0000-0000-000068080000}"/>
    <cellStyle name="Output 2 5" xfId="736" xr:uid="{00000000-0005-0000-0000-000069080000}"/>
    <cellStyle name="Output 2 6" xfId="737" xr:uid="{00000000-0005-0000-0000-00006A080000}"/>
    <cellStyle name="Output 3" xfId="2397" xr:uid="{00000000-0005-0000-0000-00006B080000}"/>
    <cellStyle name="Output 3 2" xfId="2398" xr:uid="{00000000-0005-0000-0000-00006C080000}"/>
    <cellStyle name="Percen - Type1" xfId="2399" xr:uid="{00000000-0005-0000-0000-00006D080000}"/>
    <cellStyle name="Percent 2" xfId="738" xr:uid="{00000000-0005-0000-0000-00006E080000}"/>
    <cellStyle name="Percent 2 2" xfId="739" xr:uid="{00000000-0005-0000-0000-00006F080000}"/>
    <cellStyle name="Percent 2 2 2" xfId="2400" xr:uid="{00000000-0005-0000-0000-000070080000}"/>
    <cellStyle name="Percent 2 2 3" xfId="2401" xr:uid="{00000000-0005-0000-0000-000071080000}"/>
    <cellStyle name="Percent 2 2 3 2" xfId="2402" xr:uid="{00000000-0005-0000-0000-000072080000}"/>
    <cellStyle name="Percent 2 2 4" xfId="2403" xr:uid="{00000000-0005-0000-0000-000073080000}"/>
    <cellStyle name="Percent 2 3" xfId="2404" xr:uid="{00000000-0005-0000-0000-000074080000}"/>
    <cellStyle name="Percent 2 3 2" xfId="2405" xr:uid="{00000000-0005-0000-0000-000075080000}"/>
    <cellStyle name="Percent 3" xfId="740" xr:uid="{00000000-0005-0000-0000-000076080000}"/>
    <cellStyle name="Percent 3 2" xfId="741" xr:uid="{00000000-0005-0000-0000-000077080000}"/>
    <cellStyle name="Percent 3 3" xfId="742" xr:uid="{00000000-0005-0000-0000-000078080000}"/>
    <cellStyle name="Percent 3 3 2" xfId="2406" xr:uid="{00000000-0005-0000-0000-000079080000}"/>
    <cellStyle name="Percent 3 3 2 2" xfId="2407" xr:uid="{00000000-0005-0000-0000-00007A080000}"/>
    <cellStyle name="Percent 3 4" xfId="2408" xr:uid="{00000000-0005-0000-0000-00007B080000}"/>
    <cellStyle name="Percent 3 4 2" xfId="2409" xr:uid="{00000000-0005-0000-0000-00007C080000}"/>
    <cellStyle name="Percent 4" xfId="2410" xr:uid="{00000000-0005-0000-0000-00007D080000}"/>
    <cellStyle name="Percent 5" xfId="2411" xr:uid="{00000000-0005-0000-0000-00007E080000}"/>
    <cellStyle name="Percentuale 10" xfId="743" xr:uid="{00000000-0005-0000-0000-00007F080000}"/>
    <cellStyle name="Percentuale 10 2" xfId="744" xr:uid="{00000000-0005-0000-0000-000080080000}"/>
    <cellStyle name="Percentuale 10 3" xfId="745" xr:uid="{00000000-0005-0000-0000-000081080000}"/>
    <cellStyle name="Percentuale 10 3 2" xfId="2412" xr:uid="{00000000-0005-0000-0000-000082080000}"/>
    <cellStyle name="Percentuale 10 3 2 2" xfId="2413" xr:uid="{00000000-0005-0000-0000-000083080000}"/>
    <cellStyle name="Percentuale 10 4" xfId="2414" xr:uid="{00000000-0005-0000-0000-000084080000}"/>
    <cellStyle name="Percentuale 10 4 2" xfId="2415" xr:uid="{00000000-0005-0000-0000-000085080000}"/>
    <cellStyle name="Percentuale 10 5" xfId="2416" xr:uid="{00000000-0005-0000-0000-000086080000}"/>
    <cellStyle name="Percentuale 11" xfId="746" xr:uid="{00000000-0005-0000-0000-000087080000}"/>
    <cellStyle name="Percentuale 11 2" xfId="747" xr:uid="{00000000-0005-0000-0000-000088080000}"/>
    <cellStyle name="Percentuale 11 3" xfId="748" xr:uid="{00000000-0005-0000-0000-000089080000}"/>
    <cellStyle name="Percentuale 11 3 2" xfId="2417" xr:uid="{00000000-0005-0000-0000-00008A080000}"/>
    <cellStyle name="Percentuale 11 3 2 2" xfId="2418" xr:uid="{00000000-0005-0000-0000-00008B080000}"/>
    <cellStyle name="Percentuale 11 4" xfId="2419" xr:uid="{00000000-0005-0000-0000-00008C080000}"/>
    <cellStyle name="Percentuale 11 4 2" xfId="2420" xr:uid="{00000000-0005-0000-0000-00008D080000}"/>
    <cellStyle name="Percentuale 11 5" xfId="2421" xr:uid="{00000000-0005-0000-0000-00008E080000}"/>
    <cellStyle name="Percentuale 12" xfId="749" xr:uid="{00000000-0005-0000-0000-00008F080000}"/>
    <cellStyle name="Percentuale 12 2" xfId="750" xr:uid="{00000000-0005-0000-0000-000090080000}"/>
    <cellStyle name="Percentuale 12 3" xfId="751" xr:uid="{00000000-0005-0000-0000-000091080000}"/>
    <cellStyle name="Percentuale 12 3 2" xfId="2422" xr:uid="{00000000-0005-0000-0000-000092080000}"/>
    <cellStyle name="Percentuale 12 3 2 2" xfId="2423" xr:uid="{00000000-0005-0000-0000-000093080000}"/>
    <cellStyle name="Percentuale 12 4" xfId="2424" xr:uid="{00000000-0005-0000-0000-000094080000}"/>
    <cellStyle name="Percentuale 12 4 2" xfId="2425" xr:uid="{00000000-0005-0000-0000-000095080000}"/>
    <cellStyle name="Percentuale 12 5" xfId="2426" xr:uid="{00000000-0005-0000-0000-000096080000}"/>
    <cellStyle name="Percentuale 13" xfId="752" xr:uid="{00000000-0005-0000-0000-000097080000}"/>
    <cellStyle name="Percentuale 13 2" xfId="753" xr:uid="{00000000-0005-0000-0000-000098080000}"/>
    <cellStyle name="Percentuale 13 3" xfId="754" xr:uid="{00000000-0005-0000-0000-000099080000}"/>
    <cellStyle name="Percentuale 13 3 2" xfId="2427" xr:uid="{00000000-0005-0000-0000-00009A080000}"/>
    <cellStyle name="Percentuale 13 3 2 2" xfId="2428" xr:uid="{00000000-0005-0000-0000-00009B080000}"/>
    <cellStyle name="Percentuale 13 4" xfId="2429" xr:uid="{00000000-0005-0000-0000-00009C080000}"/>
    <cellStyle name="Percentuale 13 4 2" xfId="2430" xr:uid="{00000000-0005-0000-0000-00009D080000}"/>
    <cellStyle name="Percentuale 13 5" xfId="2431" xr:uid="{00000000-0005-0000-0000-00009E080000}"/>
    <cellStyle name="Percentuale 14" xfId="755" xr:uid="{00000000-0005-0000-0000-00009F080000}"/>
    <cellStyle name="Percentuale 14 2" xfId="756" xr:uid="{00000000-0005-0000-0000-0000A0080000}"/>
    <cellStyle name="Percentuale 14 3" xfId="757" xr:uid="{00000000-0005-0000-0000-0000A1080000}"/>
    <cellStyle name="Percentuale 14 3 2" xfId="2432" xr:uid="{00000000-0005-0000-0000-0000A2080000}"/>
    <cellStyle name="Percentuale 14 3 2 2" xfId="2433" xr:uid="{00000000-0005-0000-0000-0000A3080000}"/>
    <cellStyle name="Percentuale 14 4" xfId="2434" xr:uid="{00000000-0005-0000-0000-0000A4080000}"/>
    <cellStyle name="Percentuale 14 4 2" xfId="2435" xr:uid="{00000000-0005-0000-0000-0000A5080000}"/>
    <cellStyle name="Percentuale 14 5" xfId="2436" xr:uid="{00000000-0005-0000-0000-0000A6080000}"/>
    <cellStyle name="Percentuale 15" xfId="758" xr:uid="{00000000-0005-0000-0000-0000A7080000}"/>
    <cellStyle name="Percentuale 15 2" xfId="759" xr:uid="{00000000-0005-0000-0000-0000A8080000}"/>
    <cellStyle name="Percentuale 15 3" xfId="760" xr:uid="{00000000-0005-0000-0000-0000A9080000}"/>
    <cellStyle name="Percentuale 15 3 2" xfId="2437" xr:uid="{00000000-0005-0000-0000-0000AA080000}"/>
    <cellStyle name="Percentuale 15 3 2 2" xfId="2438" xr:uid="{00000000-0005-0000-0000-0000AB080000}"/>
    <cellStyle name="Percentuale 15 4" xfId="2439" xr:uid="{00000000-0005-0000-0000-0000AC080000}"/>
    <cellStyle name="Percentuale 15 4 2" xfId="2440" xr:uid="{00000000-0005-0000-0000-0000AD080000}"/>
    <cellStyle name="Percentuale 15 5" xfId="2441" xr:uid="{00000000-0005-0000-0000-0000AE080000}"/>
    <cellStyle name="Percentuale 16" xfId="761" xr:uid="{00000000-0005-0000-0000-0000AF080000}"/>
    <cellStyle name="Percentuale 16 2" xfId="762" xr:uid="{00000000-0005-0000-0000-0000B0080000}"/>
    <cellStyle name="Percentuale 16 3" xfId="763" xr:uid="{00000000-0005-0000-0000-0000B1080000}"/>
    <cellStyle name="Percentuale 16 3 2" xfId="2442" xr:uid="{00000000-0005-0000-0000-0000B2080000}"/>
    <cellStyle name="Percentuale 16 3 2 2" xfId="2443" xr:uid="{00000000-0005-0000-0000-0000B3080000}"/>
    <cellStyle name="Percentuale 16 4" xfId="2444" xr:uid="{00000000-0005-0000-0000-0000B4080000}"/>
    <cellStyle name="Percentuale 16 4 2" xfId="2445" xr:uid="{00000000-0005-0000-0000-0000B5080000}"/>
    <cellStyle name="Percentuale 16 5" xfId="2446" xr:uid="{00000000-0005-0000-0000-0000B6080000}"/>
    <cellStyle name="Percentuale 17" xfId="764" xr:uid="{00000000-0005-0000-0000-0000B7080000}"/>
    <cellStyle name="Percentuale 17 2" xfId="765" xr:uid="{00000000-0005-0000-0000-0000B8080000}"/>
    <cellStyle name="Percentuale 17 3" xfId="766" xr:uid="{00000000-0005-0000-0000-0000B9080000}"/>
    <cellStyle name="Percentuale 17 3 2" xfId="2447" xr:uid="{00000000-0005-0000-0000-0000BA080000}"/>
    <cellStyle name="Percentuale 17 3 2 2" xfId="2448" xr:uid="{00000000-0005-0000-0000-0000BB080000}"/>
    <cellStyle name="Percentuale 17 4" xfId="2449" xr:uid="{00000000-0005-0000-0000-0000BC080000}"/>
    <cellStyle name="Percentuale 17 4 2" xfId="2450" xr:uid="{00000000-0005-0000-0000-0000BD080000}"/>
    <cellStyle name="Percentuale 17 5" xfId="2451" xr:uid="{00000000-0005-0000-0000-0000BE080000}"/>
    <cellStyle name="Percentuale 18" xfId="767" xr:uid="{00000000-0005-0000-0000-0000BF080000}"/>
    <cellStyle name="Percentuale 18 2" xfId="768" xr:uid="{00000000-0005-0000-0000-0000C0080000}"/>
    <cellStyle name="Percentuale 18 3" xfId="769" xr:uid="{00000000-0005-0000-0000-0000C1080000}"/>
    <cellStyle name="Percentuale 18 3 2" xfId="2452" xr:uid="{00000000-0005-0000-0000-0000C2080000}"/>
    <cellStyle name="Percentuale 18 3 2 2" xfId="2453" xr:uid="{00000000-0005-0000-0000-0000C3080000}"/>
    <cellStyle name="Percentuale 18 4" xfId="2454" xr:uid="{00000000-0005-0000-0000-0000C4080000}"/>
    <cellStyle name="Percentuale 18 4 2" xfId="2455" xr:uid="{00000000-0005-0000-0000-0000C5080000}"/>
    <cellStyle name="Percentuale 18 5" xfId="2456" xr:uid="{00000000-0005-0000-0000-0000C6080000}"/>
    <cellStyle name="Percentuale 19" xfId="770" xr:uid="{00000000-0005-0000-0000-0000C7080000}"/>
    <cellStyle name="Percentuale 19 2" xfId="771" xr:uid="{00000000-0005-0000-0000-0000C8080000}"/>
    <cellStyle name="Percentuale 19 3" xfId="772" xr:uid="{00000000-0005-0000-0000-0000C9080000}"/>
    <cellStyle name="Percentuale 19 3 2" xfId="2457" xr:uid="{00000000-0005-0000-0000-0000CA080000}"/>
    <cellStyle name="Percentuale 19 3 2 2" xfId="2458" xr:uid="{00000000-0005-0000-0000-0000CB080000}"/>
    <cellStyle name="Percentuale 19 4" xfId="2459" xr:uid="{00000000-0005-0000-0000-0000CC080000}"/>
    <cellStyle name="Percentuale 19 4 2" xfId="2460" xr:uid="{00000000-0005-0000-0000-0000CD080000}"/>
    <cellStyle name="Percentuale 19 5" xfId="2461" xr:uid="{00000000-0005-0000-0000-0000CE080000}"/>
    <cellStyle name="Percentuale 2" xfId="773" xr:uid="{00000000-0005-0000-0000-0000CF080000}"/>
    <cellStyle name="Percentuale 2 2" xfId="774" xr:uid="{00000000-0005-0000-0000-0000D0080000}"/>
    <cellStyle name="Percentuale 2 3" xfId="775" xr:uid="{00000000-0005-0000-0000-0000D1080000}"/>
    <cellStyle name="Percentuale 2 3 2" xfId="2462" xr:uid="{00000000-0005-0000-0000-0000D2080000}"/>
    <cellStyle name="Percentuale 2 3 2 2" xfId="2463" xr:uid="{00000000-0005-0000-0000-0000D3080000}"/>
    <cellStyle name="Percentuale 2 4" xfId="2464" xr:uid="{00000000-0005-0000-0000-0000D4080000}"/>
    <cellStyle name="Percentuale 2 4 2" xfId="2465" xr:uid="{00000000-0005-0000-0000-0000D5080000}"/>
    <cellStyle name="Percentuale 2 5" xfId="2466" xr:uid="{00000000-0005-0000-0000-0000D6080000}"/>
    <cellStyle name="Percentuale 20" xfId="776" xr:uid="{00000000-0005-0000-0000-0000D7080000}"/>
    <cellStyle name="Percentuale 20 2" xfId="777" xr:uid="{00000000-0005-0000-0000-0000D8080000}"/>
    <cellStyle name="Percentuale 20 3" xfId="778" xr:uid="{00000000-0005-0000-0000-0000D9080000}"/>
    <cellStyle name="Percentuale 20 3 2" xfId="2467" xr:uid="{00000000-0005-0000-0000-0000DA080000}"/>
    <cellStyle name="Percentuale 20 3 2 2" xfId="2468" xr:uid="{00000000-0005-0000-0000-0000DB080000}"/>
    <cellStyle name="Percentuale 20 4" xfId="2469" xr:uid="{00000000-0005-0000-0000-0000DC080000}"/>
    <cellStyle name="Percentuale 20 4 2" xfId="2470" xr:uid="{00000000-0005-0000-0000-0000DD080000}"/>
    <cellStyle name="Percentuale 20 5" xfId="2471" xr:uid="{00000000-0005-0000-0000-0000DE080000}"/>
    <cellStyle name="Percentuale 21" xfId="779" xr:uid="{00000000-0005-0000-0000-0000DF080000}"/>
    <cellStyle name="Percentuale 21 2" xfId="780" xr:uid="{00000000-0005-0000-0000-0000E0080000}"/>
    <cellStyle name="Percentuale 21 3" xfId="781" xr:uid="{00000000-0005-0000-0000-0000E1080000}"/>
    <cellStyle name="Percentuale 21 3 2" xfId="2472" xr:uid="{00000000-0005-0000-0000-0000E2080000}"/>
    <cellStyle name="Percentuale 21 3 2 2" xfId="2473" xr:uid="{00000000-0005-0000-0000-0000E3080000}"/>
    <cellStyle name="Percentuale 21 4" xfId="2474" xr:uid="{00000000-0005-0000-0000-0000E4080000}"/>
    <cellStyle name="Percentuale 21 4 2" xfId="2475" xr:uid="{00000000-0005-0000-0000-0000E5080000}"/>
    <cellStyle name="Percentuale 21 5" xfId="2476" xr:uid="{00000000-0005-0000-0000-0000E6080000}"/>
    <cellStyle name="Percentuale 22" xfId="782" xr:uid="{00000000-0005-0000-0000-0000E7080000}"/>
    <cellStyle name="Percentuale 22 2" xfId="783" xr:uid="{00000000-0005-0000-0000-0000E8080000}"/>
    <cellStyle name="Percentuale 22 3" xfId="784" xr:uid="{00000000-0005-0000-0000-0000E9080000}"/>
    <cellStyle name="Percentuale 22 3 2" xfId="2477" xr:uid="{00000000-0005-0000-0000-0000EA080000}"/>
    <cellStyle name="Percentuale 22 3 2 2" xfId="2478" xr:uid="{00000000-0005-0000-0000-0000EB080000}"/>
    <cellStyle name="Percentuale 22 4" xfId="2479" xr:uid="{00000000-0005-0000-0000-0000EC080000}"/>
    <cellStyle name="Percentuale 22 4 2" xfId="2480" xr:uid="{00000000-0005-0000-0000-0000ED080000}"/>
    <cellStyle name="Percentuale 22 5" xfId="2481" xr:uid="{00000000-0005-0000-0000-0000EE080000}"/>
    <cellStyle name="Percentuale 23" xfId="785" xr:uid="{00000000-0005-0000-0000-0000EF080000}"/>
    <cellStyle name="Percentuale 23 2" xfId="786" xr:uid="{00000000-0005-0000-0000-0000F0080000}"/>
    <cellStyle name="Percentuale 23 3" xfId="787" xr:uid="{00000000-0005-0000-0000-0000F1080000}"/>
    <cellStyle name="Percentuale 23 3 2" xfId="2482" xr:uid="{00000000-0005-0000-0000-0000F2080000}"/>
    <cellStyle name="Percentuale 23 3 2 2" xfId="2483" xr:uid="{00000000-0005-0000-0000-0000F3080000}"/>
    <cellStyle name="Percentuale 23 4" xfId="2484" xr:uid="{00000000-0005-0000-0000-0000F4080000}"/>
    <cellStyle name="Percentuale 23 4 2" xfId="2485" xr:uid="{00000000-0005-0000-0000-0000F5080000}"/>
    <cellStyle name="Percentuale 23 5" xfId="2486" xr:uid="{00000000-0005-0000-0000-0000F6080000}"/>
    <cellStyle name="Percentuale 24" xfId="788" xr:uid="{00000000-0005-0000-0000-0000F7080000}"/>
    <cellStyle name="Percentuale 24 2" xfId="789" xr:uid="{00000000-0005-0000-0000-0000F8080000}"/>
    <cellStyle name="Percentuale 24 3" xfId="790" xr:uid="{00000000-0005-0000-0000-0000F9080000}"/>
    <cellStyle name="Percentuale 24 3 2" xfId="2487" xr:uid="{00000000-0005-0000-0000-0000FA080000}"/>
    <cellStyle name="Percentuale 24 3 2 2" xfId="2488" xr:uid="{00000000-0005-0000-0000-0000FB080000}"/>
    <cellStyle name="Percentuale 24 4" xfId="2489" xr:uid="{00000000-0005-0000-0000-0000FC080000}"/>
    <cellStyle name="Percentuale 24 4 2" xfId="2490" xr:uid="{00000000-0005-0000-0000-0000FD080000}"/>
    <cellStyle name="Percentuale 24 5" xfId="2491" xr:uid="{00000000-0005-0000-0000-0000FE080000}"/>
    <cellStyle name="Percentuale 25" xfId="791" xr:uid="{00000000-0005-0000-0000-0000FF080000}"/>
    <cellStyle name="Percentuale 25 2" xfId="792" xr:uid="{00000000-0005-0000-0000-000000090000}"/>
    <cellStyle name="Percentuale 25 3" xfId="793" xr:uid="{00000000-0005-0000-0000-000001090000}"/>
    <cellStyle name="Percentuale 25 3 2" xfId="2492" xr:uid="{00000000-0005-0000-0000-000002090000}"/>
    <cellStyle name="Percentuale 25 3 2 2" xfId="2493" xr:uid="{00000000-0005-0000-0000-000003090000}"/>
    <cellStyle name="Percentuale 25 4" xfId="2494" xr:uid="{00000000-0005-0000-0000-000004090000}"/>
    <cellStyle name="Percentuale 25 4 2" xfId="2495" xr:uid="{00000000-0005-0000-0000-000005090000}"/>
    <cellStyle name="Percentuale 25 5" xfId="2496" xr:uid="{00000000-0005-0000-0000-000006090000}"/>
    <cellStyle name="Percentuale 26" xfId="794" xr:uid="{00000000-0005-0000-0000-000007090000}"/>
    <cellStyle name="Percentuale 26 2" xfId="795" xr:uid="{00000000-0005-0000-0000-000008090000}"/>
    <cellStyle name="Percentuale 26 3" xfId="796" xr:uid="{00000000-0005-0000-0000-000009090000}"/>
    <cellStyle name="Percentuale 26 3 2" xfId="2497" xr:uid="{00000000-0005-0000-0000-00000A090000}"/>
    <cellStyle name="Percentuale 26 3 2 2" xfId="2498" xr:uid="{00000000-0005-0000-0000-00000B090000}"/>
    <cellStyle name="Percentuale 26 4" xfId="2499" xr:uid="{00000000-0005-0000-0000-00000C090000}"/>
    <cellStyle name="Percentuale 26 4 2" xfId="2500" xr:uid="{00000000-0005-0000-0000-00000D090000}"/>
    <cellStyle name="Percentuale 26 5" xfId="2501" xr:uid="{00000000-0005-0000-0000-00000E090000}"/>
    <cellStyle name="Percentuale 27" xfId="797" xr:uid="{00000000-0005-0000-0000-00000F090000}"/>
    <cellStyle name="Percentuale 27 2" xfId="798" xr:uid="{00000000-0005-0000-0000-000010090000}"/>
    <cellStyle name="Percentuale 27 3" xfId="799" xr:uid="{00000000-0005-0000-0000-000011090000}"/>
    <cellStyle name="Percentuale 27 3 2" xfId="2502" xr:uid="{00000000-0005-0000-0000-000012090000}"/>
    <cellStyle name="Percentuale 27 3 2 2" xfId="2503" xr:uid="{00000000-0005-0000-0000-000013090000}"/>
    <cellStyle name="Percentuale 27 4" xfId="2504" xr:uid="{00000000-0005-0000-0000-000014090000}"/>
    <cellStyle name="Percentuale 27 4 2" xfId="2505" xr:uid="{00000000-0005-0000-0000-000015090000}"/>
    <cellStyle name="Percentuale 27 5" xfId="2506" xr:uid="{00000000-0005-0000-0000-000016090000}"/>
    <cellStyle name="Percentuale 28" xfId="800" xr:uid="{00000000-0005-0000-0000-000017090000}"/>
    <cellStyle name="Percentuale 28 2" xfId="801" xr:uid="{00000000-0005-0000-0000-000018090000}"/>
    <cellStyle name="Percentuale 28 3" xfId="802" xr:uid="{00000000-0005-0000-0000-000019090000}"/>
    <cellStyle name="Percentuale 28 3 2" xfId="2507" xr:uid="{00000000-0005-0000-0000-00001A090000}"/>
    <cellStyle name="Percentuale 28 3 2 2" xfId="2508" xr:uid="{00000000-0005-0000-0000-00001B090000}"/>
    <cellStyle name="Percentuale 28 4" xfId="2509" xr:uid="{00000000-0005-0000-0000-00001C090000}"/>
    <cellStyle name="Percentuale 28 4 2" xfId="2510" xr:uid="{00000000-0005-0000-0000-00001D090000}"/>
    <cellStyle name="Percentuale 28 5" xfId="2511" xr:uid="{00000000-0005-0000-0000-00001E090000}"/>
    <cellStyle name="Percentuale 29" xfId="803" xr:uid="{00000000-0005-0000-0000-00001F090000}"/>
    <cellStyle name="Percentuale 29 2" xfId="804" xr:uid="{00000000-0005-0000-0000-000020090000}"/>
    <cellStyle name="Percentuale 29 3" xfId="805" xr:uid="{00000000-0005-0000-0000-000021090000}"/>
    <cellStyle name="Percentuale 29 3 2" xfId="2512" xr:uid="{00000000-0005-0000-0000-000022090000}"/>
    <cellStyle name="Percentuale 29 3 2 2" xfId="2513" xr:uid="{00000000-0005-0000-0000-000023090000}"/>
    <cellStyle name="Percentuale 29 4" xfId="2514" xr:uid="{00000000-0005-0000-0000-000024090000}"/>
    <cellStyle name="Percentuale 29 4 2" xfId="2515" xr:uid="{00000000-0005-0000-0000-000025090000}"/>
    <cellStyle name="Percentuale 29 5" xfId="2516" xr:uid="{00000000-0005-0000-0000-000026090000}"/>
    <cellStyle name="Percentuale 3" xfId="806" xr:uid="{00000000-0005-0000-0000-000027090000}"/>
    <cellStyle name="Percentuale 3 2" xfId="807" xr:uid="{00000000-0005-0000-0000-000028090000}"/>
    <cellStyle name="Percentuale 3 3" xfId="808" xr:uid="{00000000-0005-0000-0000-000029090000}"/>
    <cellStyle name="Percentuale 3 3 2" xfId="2517" xr:uid="{00000000-0005-0000-0000-00002A090000}"/>
    <cellStyle name="Percentuale 3 3 2 2" xfId="2518" xr:uid="{00000000-0005-0000-0000-00002B090000}"/>
    <cellStyle name="Percentuale 3 4" xfId="2519" xr:uid="{00000000-0005-0000-0000-00002C090000}"/>
    <cellStyle name="Percentuale 3 4 2" xfId="2520" xr:uid="{00000000-0005-0000-0000-00002D090000}"/>
    <cellStyle name="Percentuale 3 5" xfId="2521" xr:uid="{00000000-0005-0000-0000-00002E090000}"/>
    <cellStyle name="Percentuale 30" xfId="809" xr:uid="{00000000-0005-0000-0000-00002F090000}"/>
    <cellStyle name="Percentuale 30 2" xfId="810" xr:uid="{00000000-0005-0000-0000-000030090000}"/>
    <cellStyle name="Percentuale 30 3" xfId="811" xr:uid="{00000000-0005-0000-0000-000031090000}"/>
    <cellStyle name="Percentuale 30 3 2" xfId="2522" xr:uid="{00000000-0005-0000-0000-000032090000}"/>
    <cellStyle name="Percentuale 30 3 2 2" xfId="2523" xr:uid="{00000000-0005-0000-0000-000033090000}"/>
    <cellStyle name="Percentuale 30 4" xfId="2524" xr:uid="{00000000-0005-0000-0000-000034090000}"/>
    <cellStyle name="Percentuale 30 4 2" xfId="2525" xr:uid="{00000000-0005-0000-0000-000035090000}"/>
    <cellStyle name="Percentuale 30 5" xfId="2526" xr:uid="{00000000-0005-0000-0000-000036090000}"/>
    <cellStyle name="Percentuale 31" xfId="812" xr:uid="{00000000-0005-0000-0000-000037090000}"/>
    <cellStyle name="Percentuale 31 2" xfId="813" xr:uid="{00000000-0005-0000-0000-000038090000}"/>
    <cellStyle name="Percentuale 31 3" xfId="814" xr:uid="{00000000-0005-0000-0000-000039090000}"/>
    <cellStyle name="Percentuale 31 3 2" xfId="2527" xr:uid="{00000000-0005-0000-0000-00003A090000}"/>
    <cellStyle name="Percentuale 31 3 2 2" xfId="2528" xr:uid="{00000000-0005-0000-0000-00003B090000}"/>
    <cellStyle name="Percentuale 31 4" xfId="2529" xr:uid="{00000000-0005-0000-0000-00003C090000}"/>
    <cellStyle name="Percentuale 31 4 2" xfId="2530" xr:uid="{00000000-0005-0000-0000-00003D090000}"/>
    <cellStyle name="Percentuale 31 5" xfId="2531" xr:uid="{00000000-0005-0000-0000-00003E090000}"/>
    <cellStyle name="Percentuale 32" xfId="815" xr:uid="{00000000-0005-0000-0000-00003F090000}"/>
    <cellStyle name="Percentuale 32 2" xfId="816" xr:uid="{00000000-0005-0000-0000-000040090000}"/>
    <cellStyle name="Percentuale 32 3" xfId="817" xr:uid="{00000000-0005-0000-0000-000041090000}"/>
    <cellStyle name="Percentuale 32 3 2" xfId="2532" xr:uid="{00000000-0005-0000-0000-000042090000}"/>
    <cellStyle name="Percentuale 32 3 2 2" xfId="2533" xr:uid="{00000000-0005-0000-0000-000043090000}"/>
    <cellStyle name="Percentuale 32 4" xfId="2534" xr:uid="{00000000-0005-0000-0000-000044090000}"/>
    <cellStyle name="Percentuale 32 4 2" xfId="2535" xr:uid="{00000000-0005-0000-0000-000045090000}"/>
    <cellStyle name="Percentuale 32 5" xfId="2536" xr:uid="{00000000-0005-0000-0000-000046090000}"/>
    <cellStyle name="Percentuale 33" xfId="818" xr:uid="{00000000-0005-0000-0000-000047090000}"/>
    <cellStyle name="Percentuale 33 2" xfId="819" xr:uid="{00000000-0005-0000-0000-000048090000}"/>
    <cellStyle name="Percentuale 33 3" xfId="820" xr:uid="{00000000-0005-0000-0000-000049090000}"/>
    <cellStyle name="Percentuale 33 3 2" xfId="2537" xr:uid="{00000000-0005-0000-0000-00004A090000}"/>
    <cellStyle name="Percentuale 33 3 2 2" xfId="2538" xr:uid="{00000000-0005-0000-0000-00004B090000}"/>
    <cellStyle name="Percentuale 33 4" xfId="2539" xr:uid="{00000000-0005-0000-0000-00004C090000}"/>
    <cellStyle name="Percentuale 33 4 2" xfId="2540" xr:uid="{00000000-0005-0000-0000-00004D090000}"/>
    <cellStyle name="Percentuale 33 5" xfId="2541" xr:uid="{00000000-0005-0000-0000-00004E090000}"/>
    <cellStyle name="Percentuale 34" xfId="821" xr:uid="{00000000-0005-0000-0000-00004F090000}"/>
    <cellStyle name="Percentuale 34 2" xfId="822" xr:uid="{00000000-0005-0000-0000-000050090000}"/>
    <cellStyle name="Percentuale 34 3" xfId="823" xr:uid="{00000000-0005-0000-0000-000051090000}"/>
    <cellStyle name="Percentuale 34 3 2" xfId="2542" xr:uid="{00000000-0005-0000-0000-000052090000}"/>
    <cellStyle name="Percentuale 34 3 2 2" xfId="2543" xr:uid="{00000000-0005-0000-0000-000053090000}"/>
    <cellStyle name="Percentuale 34 4" xfId="2544" xr:uid="{00000000-0005-0000-0000-000054090000}"/>
    <cellStyle name="Percentuale 34 4 2" xfId="2545" xr:uid="{00000000-0005-0000-0000-000055090000}"/>
    <cellStyle name="Percentuale 34 5" xfId="2546" xr:uid="{00000000-0005-0000-0000-000056090000}"/>
    <cellStyle name="Percentuale 35" xfId="824" xr:uid="{00000000-0005-0000-0000-000057090000}"/>
    <cellStyle name="Percentuale 35 2" xfId="825" xr:uid="{00000000-0005-0000-0000-000058090000}"/>
    <cellStyle name="Percentuale 35 3" xfId="826" xr:uid="{00000000-0005-0000-0000-000059090000}"/>
    <cellStyle name="Percentuale 35 3 2" xfId="2547" xr:uid="{00000000-0005-0000-0000-00005A090000}"/>
    <cellStyle name="Percentuale 35 3 2 2" xfId="2548" xr:uid="{00000000-0005-0000-0000-00005B090000}"/>
    <cellStyle name="Percentuale 35 4" xfId="2549" xr:uid="{00000000-0005-0000-0000-00005C090000}"/>
    <cellStyle name="Percentuale 35 4 2" xfId="2550" xr:uid="{00000000-0005-0000-0000-00005D090000}"/>
    <cellStyle name="Percentuale 35 5" xfId="2551" xr:uid="{00000000-0005-0000-0000-00005E090000}"/>
    <cellStyle name="Percentuale 36" xfId="827" xr:uid="{00000000-0005-0000-0000-00005F090000}"/>
    <cellStyle name="Percentuale 36 2" xfId="828" xr:uid="{00000000-0005-0000-0000-000060090000}"/>
    <cellStyle name="Percentuale 36 3" xfId="829" xr:uid="{00000000-0005-0000-0000-000061090000}"/>
    <cellStyle name="Percentuale 36 3 2" xfId="2552" xr:uid="{00000000-0005-0000-0000-000062090000}"/>
    <cellStyle name="Percentuale 36 3 2 2" xfId="2553" xr:uid="{00000000-0005-0000-0000-000063090000}"/>
    <cellStyle name="Percentuale 36 4" xfId="2554" xr:uid="{00000000-0005-0000-0000-000064090000}"/>
    <cellStyle name="Percentuale 36 4 2" xfId="2555" xr:uid="{00000000-0005-0000-0000-000065090000}"/>
    <cellStyle name="Percentuale 36 5" xfId="2556" xr:uid="{00000000-0005-0000-0000-000066090000}"/>
    <cellStyle name="Percentuale 37" xfId="830" xr:uid="{00000000-0005-0000-0000-000067090000}"/>
    <cellStyle name="Percentuale 37 2" xfId="831" xr:uid="{00000000-0005-0000-0000-000068090000}"/>
    <cellStyle name="Percentuale 37 3" xfId="832" xr:uid="{00000000-0005-0000-0000-000069090000}"/>
    <cellStyle name="Percentuale 37 3 2" xfId="2557" xr:uid="{00000000-0005-0000-0000-00006A090000}"/>
    <cellStyle name="Percentuale 37 3 2 2" xfId="2558" xr:uid="{00000000-0005-0000-0000-00006B090000}"/>
    <cellStyle name="Percentuale 37 4" xfId="2559" xr:uid="{00000000-0005-0000-0000-00006C090000}"/>
    <cellStyle name="Percentuale 37 4 2" xfId="2560" xr:uid="{00000000-0005-0000-0000-00006D090000}"/>
    <cellStyle name="Percentuale 37 5" xfId="2561" xr:uid="{00000000-0005-0000-0000-00006E090000}"/>
    <cellStyle name="Percentuale 38" xfId="833" xr:uid="{00000000-0005-0000-0000-00006F090000}"/>
    <cellStyle name="Percentuale 38 2" xfId="834" xr:uid="{00000000-0005-0000-0000-000070090000}"/>
    <cellStyle name="Percentuale 38 3" xfId="835" xr:uid="{00000000-0005-0000-0000-000071090000}"/>
    <cellStyle name="Percentuale 38 3 2" xfId="2562" xr:uid="{00000000-0005-0000-0000-000072090000}"/>
    <cellStyle name="Percentuale 38 3 2 2" xfId="2563" xr:uid="{00000000-0005-0000-0000-000073090000}"/>
    <cellStyle name="Percentuale 38 4" xfId="2564" xr:uid="{00000000-0005-0000-0000-000074090000}"/>
    <cellStyle name="Percentuale 38 4 2" xfId="2565" xr:uid="{00000000-0005-0000-0000-000075090000}"/>
    <cellStyle name="Percentuale 38 5" xfId="2566" xr:uid="{00000000-0005-0000-0000-000076090000}"/>
    <cellStyle name="Percentuale 39" xfId="836" xr:uid="{00000000-0005-0000-0000-000077090000}"/>
    <cellStyle name="Percentuale 39 2" xfId="837" xr:uid="{00000000-0005-0000-0000-000078090000}"/>
    <cellStyle name="Percentuale 39 3" xfId="838" xr:uid="{00000000-0005-0000-0000-000079090000}"/>
    <cellStyle name="Percentuale 39 3 2" xfId="2567" xr:uid="{00000000-0005-0000-0000-00007A090000}"/>
    <cellStyle name="Percentuale 39 3 2 2" xfId="2568" xr:uid="{00000000-0005-0000-0000-00007B090000}"/>
    <cellStyle name="Percentuale 39 4" xfId="2569" xr:uid="{00000000-0005-0000-0000-00007C090000}"/>
    <cellStyle name="Percentuale 39 4 2" xfId="2570" xr:uid="{00000000-0005-0000-0000-00007D090000}"/>
    <cellStyle name="Percentuale 39 5" xfId="2571" xr:uid="{00000000-0005-0000-0000-00007E090000}"/>
    <cellStyle name="Percentuale 4" xfId="839" xr:uid="{00000000-0005-0000-0000-00007F090000}"/>
    <cellStyle name="Percentuale 4 2" xfId="840" xr:uid="{00000000-0005-0000-0000-000080090000}"/>
    <cellStyle name="Percentuale 4 3" xfId="841" xr:uid="{00000000-0005-0000-0000-000081090000}"/>
    <cellStyle name="Percentuale 4 3 2" xfId="2572" xr:uid="{00000000-0005-0000-0000-000082090000}"/>
    <cellStyle name="Percentuale 4 3 2 2" xfId="2573" xr:uid="{00000000-0005-0000-0000-000083090000}"/>
    <cellStyle name="Percentuale 4 4" xfId="2574" xr:uid="{00000000-0005-0000-0000-000084090000}"/>
    <cellStyle name="Percentuale 4 4 2" xfId="2575" xr:uid="{00000000-0005-0000-0000-000085090000}"/>
    <cellStyle name="Percentuale 4 5" xfId="2576" xr:uid="{00000000-0005-0000-0000-000086090000}"/>
    <cellStyle name="Percentuale 40" xfId="842" xr:uid="{00000000-0005-0000-0000-000087090000}"/>
    <cellStyle name="Percentuale 40 2" xfId="843" xr:uid="{00000000-0005-0000-0000-000088090000}"/>
    <cellStyle name="Percentuale 40 3" xfId="844" xr:uid="{00000000-0005-0000-0000-000089090000}"/>
    <cellStyle name="Percentuale 40 3 2" xfId="2577" xr:uid="{00000000-0005-0000-0000-00008A090000}"/>
    <cellStyle name="Percentuale 40 3 2 2" xfId="2578" xr:uid="{00000000-0005-0000-0000-00008B090000}"/>
    <cellStyle name="Percentuale 40 4" xfId="2579" xr:uid="{00000000-0005-0000-0000-00008C090000}"/>
    <cellStyle name="Percentuale 40 4 2" xfId="2580" xr:uid="{00000000-0005-0000-0000-00008D090000}"/>
    <cellStyle name="Percentuale 40 5" xfId="2581" xr:uid="{00000000-0005-0000-0000-00008E090000}"/>
    <cellStyle name="Percentuale 41" xfId="845" xr:uid="{00000000-0005-0000-0000-00008F090000}"/>
    <cellStyle name="Percentuale 41 2" xfId="846" xr:uid="{00000000-0005-0000-0000-000090090000}"/>
    <cellStyle name="Percentuale 41 3" xfId="847" xr:uid="{00000000-0005-0000-0000-000091090000}"/>
    <cellStyle name="Percentuale 41 3 2" xfId="2582" xr:uid="{00000000-0005-0000-0000-000092090000}"/>
    <cellStyle name="Percentuale 41 3 2 2" xfId="2583" xr:uid="{00000000-0005-0000-0000-000093090000}"/>
    <cellStyle name="Percentuale 41 4" xfId="2584" xr:uid="{00000000-0005-0000-0000-000094090000}"/>
    <cellStyle name="Percentuale 41 4 2" xfId="2585" xr:uid="{00000000-0005-0000-0000-000095090000}"/>
    <cellStyle name="Percentuale 41 5" xfId="2586" xr:uid="{00000000-0005-0000-0000-000096090000}"/>
    <cellStyle name="Percentuale 42" xfId="848" xr:uid="{00000000-0005-0000-0000-000097090000}"/>
    <cellStyle name="Percentuale 42 2" xfId="849" xr:uid="{00000000-0005-0000-0000-000098090000}"/>
    <cellStyle name="Percentuale 42 3" xfId="850" xr:uid="{00000000-0005-0000-0000-000099090000}"/>
    <cellStyle name="Percentuale 42 3 2" xfId="2587" xr:uid="{00000000-0005-0000-0000-00009A090000}"/>
    <cellStyle name="Percentuale 42 3 2 2" xfId="2588" xr:uid="{00000000-0005-0000-0000-00009B090000}"/>
    <cellStyle name="Percentuale 42 4" xfId="2589" xr:uid="{00000000-0005-0000-0000-00009C090000}"/>
    <cellStyle name="Percentuale 42 4 2" xfId="2590" xr:uid="{00000000-0005-0000-0000-00009D090000}"/>
    <cellStyle name="Percentuale 42 5" xfId="2591" xr:uid="{00000000-0005-0000-0000-00009E090000}"/>
    <cellStyle name="Percentuale 43" xfId="851" xr:uid="{00000000-0005-0000-0000-00009F090000}"/>
    <cellStyle name="Percentuale 43 2" xfId="852" xr:uid="{00000000-0005-0000-0000-0000A0090000}"/>
    <cellStyle name="Percentuale 43 3" xfId="853" xr:uid="{00000000-0005-0000-0000-0000A1090000}"/>
    <cellStyle name="Percentuale 43 3 2" xfId="2592" xr:uid="{00000000-0005-0000-0000-0000A2090000}"/>
    <cellStyle name="Percentuale 43 3 2 2" xfId="2593" xr:uid="{00000000-0005-0000-0000-0000A3090000}"/>
    <cellStyle name="Percentuale 43 4" xfId="2594" xr:uid="{00000000-0005-0000-0000-0000A4090000}"/>
    <cellStyle name="Percentuale 43 4 2" xfId="2595" xr:uid="{00000000-0005-0000-0000-0000A5090000}"/>
    <cellStyle name="Percentuale 43 5" xfId="2596" xr:uid="{00000000-0005-0000-0000-0000A6090000}"/>
    <cellStyle name="Percentuale 44" xfId="854" xr:uid="{00000000-0005-0000-0000-0000A7090000}"/>
    <cellStyle name="Percentuale 44 2" xfId="855" xr:uid="{00000000-0005-0000-0000-0000A8090000}"/>
    <cellStyle name="Percentuale 44 3" xfId="856" xr:uid="{00000000-0005-0000-0000-0000A9090000}"/>
    <cellStyle name="Percentuale 44 3 2" xfId="2597" xr:uid="{00000000-0005-0000-0000-0000AA090000}"/>
    <cellStyle name="Percentuale 44 3 2 2" xfId="2598" xr:uid="{00000000-0005-0000-0000-0000AB090000}"/>
    <cellStyle name="Percentuale 44 4" xfId="2599" xr:uid="{00000000-0005-0000-0000-0000AC090000}"/>
    <cellStyle name="Percentuale 44 4 2" xfId="2600" xr:uid="{00000000-0005-0000-0000-0000AD090000}"/>
    <cellStyle name="Percentuale 44 5" xfId="2601" xr:uid="{00000000-0005-0000-0000-0000AE090000}"/>
    <cellStyle name="Percentuale 45" xfId="857" xr:uid="{00000000-0005-0000-0000-0000AF090000}"/>
    <cellStyle name="Percentuale 45 2" xfId="858" xr:uid="{00000000-0005-0000-0000-0000B0090000}"/>
    <cellStyle name="Percentuale 45 3" xfId="859" xr:uid="{00000000-0005-0000-0000-0000B1090000}"/>
    <cellStyle name="Percentuale 45 3 2" xfId="2602" xr:uid="{00000000-0005-0000-0000-0000B2090000}"/>
    <cellStyle name="Percentuale 45 3 2 2" xfId="2603" xr:uid="{00000000-0005-0000-0000-0000B3090000}"/>
    <cellStyle name="Percentuale 45 4" xfId="2604" xr:uid="{00000000-0005-0000-0000-0000B4090000}"/>
    <cellStyle name="Percentuale 45 4 2" xfId="2605" xr:uid="{00000000-0005-0000-0000-0000B5090000}"/>
    <cellStyle name="Percentuale 45 5" xfId="2606" xr:uid="{00000000-0005-0000-0000-0000B6090000}"/>
    <cellStyle name="Percentuale 46" xfId="860" xr:uid="{00000000-0005-0000-0000-0000B7090000}"/>
    <cellStyle name="Percentuale 46 2" xfId="861" xr:uid="{00000000-0005-0000-0000-0000B8090000}"/>
    <cellStyle name="Percentuale 46 3" xfId="862" xr:uid="{00000000-0005-0000-0000-0000B9090000}"/>
    <cellStyle name="Percentuale 46 3 2" xfId="2607" xr:uid="{00000000-0005-0000-0000-0000BA090000}"/>
    <cellStyle name="Percentuale 46 3 2 2" xfId="2608" xr:uid="{00000000-0005-0000-0000-0000BB090000}"/>
    <cellStyle name="Percentuale 46 4" xfId="2609" xr:uid="{00000000-0005-0000-0000-0000BC090000}"/>
    <cellStyle name="Percentuale 46 4 2" xfId="2610" xr:uid="{00000000-0005-0000-0000-0000BD090000}"/>
    <cellStyle name="Percentuale 46 5" xfId="2611" xr:uid="{00000000-0005-0000-0000-0000BE090000}"/>
    <cellStyle name="Percentuale 47" xfId="863" xr:uid="{00000000-0005-0000-0000-0000BF090000}"/>
    <cellStyle name="Percentuale 47 2" xfId="864" xr:uid="{00000000-0005-0000-0000-0000C0090000}"/>
    <cellStyle name="Percentuale 47 3" xfId="865" xr:uid="{00000000-0005-0000-0000-0000C1090000}"/>
    <cellStyle name="Percentuale 47 3 2" xfId="2612" xr:uid="{00000000-0005-0000-0000-0000C2090000}"/>
    <cellStyle name="Percentuale 47 3 2 2" xfId="2613" xr:uid="{00000000-0005-0000-0000-0000C3090000}"/>
    <cellStyle name="Percentuale 47 4" xfId="2614" xr:uid="{00000000-0005-0000-0000-0000C4090000}"/>
    <cellStyle name="Percentuale 47 4 2" xfId="2615" xr:uid="{00000000-0005-0000-0000-0000C5090000}"/>
    <cellStyle name="Percentuale 47 5" xfId="2616" xr:uid="{00000000-0005-0000-0000-0000C6090000}"/>
    <cellStyle name="Percentuale 48" xfId="866" xr:uid="{00000000-0005-0000-0000-0000C7090000}"/>
    <cellStyle name="Percentuale 48 2" xfId="867" xr:uid="{00000000-0005-0000-0000-0000C8090000}"/>
    <cellStyle name="Percentuale 48 3" xfId="868" xr:uid="{00000000-0005-0000-0000-0000C9090000}"/>
    <cellStyle name="Percentuale 48 3 2" xfId="2617" xr:uid="{00000000-0005-0000-0000-0000CA090000}"/>
    <cellStyle name="Percentuale 48 3 2 2" xfId="2618" xr:uid="{00000000-0005-0000-0000-0000CB090000}"/>
    <cellStyle name="Percentuale 48 4" xfId="2619" xr:uid="{00000000-0005-0000-0000-0000CC090000}"/>
    <cellStyle name="Percentuale 48 4 2" xfId="2620" xr:uid="{00000000-0005-0000-0000-0000CD090000}"/>
    <cellStyle name="Percentuale 48 5" xfId="2621" xr:uid="{00000000-0005-0000-0000-0000CE090000}"/>
    <cellStyle name="Percentuale 49" xfId="869" xr:uid="{00000000-0005-0000-0000-0000CF090000}"/>
    <cellStyle name="Percentuale 49 2" xfId="870" xr:uid="{00000000-0005-0000-0000-0000D0090000}"/>
    <cellStyle name="Percentuale 49 3" xfId="871" xr:uid="{00000000-0005-0000-0000-0000D1090000}"/>
    <cellStyle name="Percentuale 49 3 2" xfId="2622" xr:uid="{00000000-0005-0000-0000-0000D2090000}"/>
    <cellStyle name="Percentuale 49 3 2 2" xfId="2623" xr:uid="{00000000-0005-0000-0000-0000D3090000}"/>
    <cellStyle name="Percentuale 49 4" xfId="2624" xr:uid="{00000000-0005-0000-0000-0000D4090000}"/>
    <cellStyle name="Percentuale 49 4 2" xfId="2625" xr:uid="{00000000-0005-0000-0000-0000D5090000}"/>
    <cellStyle name="Percentuale 49 5" xfId="2626" xr:uid="{00000000-0005-0000-0000-0000D6090000}"/>
    <cellStyle name="Percentuale 5" xfId="872" xr:uid="{00000000-0005-0000-0000-0000D7090000}"/>
    <cellStyle name="Percentuale 5 2" xfId="873" xr:uid="{00000000-0005-0000-0000-0000D8090000}"/>
    <cellStyle name="Percentuale 5 3" xfId="874" xr:uid="{00000000-0005-0000-0000-0000D9090000}"/>
    <cellStyle name="Percentuale 5 3 2" xfId="2627" xr:uid="{00000000-0005-0000-0000-0000DA090000}"/>
    <cellStyle name="Percentuale 5 3 2 2" xfId="2628" xr:uid="{00000000-0005-0000-0000-0000DB090000}"/>
    <cellStyle name="Percentuale 5 4" xfId="2629" xr:uid="{00000000-0005-0000-0000-0000DC090000}"/>
    <cellStyle name="Percentuale 5 4 2" xfId="2630" xr:uid="{00000000-0005-0000-0000-0000DD090000}"/>
    <cellStyle name="Percentuale 5 5" xfId="2631" xr:uid="{00000000-0005-0000-0000-0000DE090000}"/>
    <cellStyle name="Percentuale 50" xfId="875" xr:uid="{00000000-0005-0000-0000-0000DF090000}"/>
    <cellStyle name="Percentuale 50 2" xfId="876" xr:uid="{00000000-0005-0000-0000-0000E0090000}"/>
    <cellStyle name="Percentuale 50 3" xfId="877" xr:uid="{00000000-0005-0000-0000-0000E1090000}"/>
    <cellStyle name="Percentuale 50 3 2" xfId="2632" xr:uid="{00000000-0005-0000-0000-0000E2090000}"/>
    <cellStyle name="Percentuale 50 3 2 2" xfId="2633" xr:uid="{00000000-0005-0000-0000-0000E3090000}"/>
    <cellStyle name="Percentuale 50 4" xfId="2634" xr:uid="{00000000-0005-0000-0000-0000E4090000}"/>
    <cellStyle name="Percentuale 50 4 2" xfId="2635" xr:uid="{00000000-0005-0000-0000-0000E5090000}"/>
    <cellStyle name="Percentuale 50 5" xfId="2636" xr:uid="{00000000-0005-0000-0000-0000E6090000}"/>
    <cellStyle name="Percentuale 51" xfId="878" xr:uid="{00000000-0005-0000-0000-0000E7090000}"/>
    <cellStyle name="Percentuale 51 2" xfId="879" xr:uid="{00000000-0005-0000-0000-0000E8090000}"/>
    <cellStyle name="Percentuale 51 3" xfId="880" xr:uid="{00000000-0005-0000-0000-0000E9090000}"/>
    <cellStyle name="Percentuale 51 3 2" xfId="2637" xr:uid="{00000000-0005-0000-0000-0000EA090000}"/>
    <cellStyle name="Percentuale 51 3 2 2" xfId="2638" xr:uid="{00000000-0005-0000-0000-0000EB090000}"/>
    <cellStyle name="Percentuale 51 4" xfId="2639" xr:uid="{00000000-0005-0000-0000-0000EC090000}"/>
    <cellStyle name="Percentuale 51 4 2" xfId="2640" xr:uid="{00000000-0005-0000-0000-0000ED090000}"/>
    <cellStyle name="Percentuale 51 5" xfId="2641" xr:uid="{00000000-0005-0000-0000-0000EE090000}"/>
    <cellStyle name="Percentuale 52" xfId="881" xr:uid="{00000000-0005-0000-0000-0000EF090000}"/>
    <cellStyle name="Percentuale 52 2" xfId="882" xr:uid="{00000000-0005-0000-0000-0000F0090000}"/>
    <cellStyle name="Percentuale 52 3" xfId="883" xr:uid="{00000000-0005-0000-0000-0000F1090000}"/>
    <cellStyle name="Percentuale 52 3 2" xfId="2642" xr:uid="{00000000-0005-0000-0000-0000F2090000}"/>
    <cellStyle name="Percentuale 52 3 2 2" xfId="2643" xr:uid="{00000000-0005-0000-0000-0000F3090000}"/>
    <cellStyle name="Percentuale 52 4" xfId="2644" xr:uid="{00000000-0005-0000-0000-0000F4090000}"/>
    <cellStyle name="Percentuale 52 4 2" xfId="2645" xr:uid="{00000000-0005-0000-0000-0000F5090000}"/>
    <cellStyle name="Percentuale 52 5" xfId="2646" xr:uid="{00000000-0005-0000-0000-0000F6090000}"/>
    <cellStyle name="Percentuale 53" xfId="884" xr:uid="{00000000-0005-0000-0000-0000F7090000}"/>
    <cellStyle name="Percentuale 53 2" xfId="885" xr:uid="{00000000-0005-0000-0000-0000F8090000}"/>
    <cellStyle name="Percentuale 53 3" xfId="886" xr:uid="{00000000-0005-0000-0000-0000F9090000}"/>
    <cellStyle name="Percentuale 53 3 2" xfId="2647" xr:uid="{00000000-0005-0000-0000-0000FA090000}"/>
    <cellStyle name="Percentuale 53 3 2 2" xfId="2648" xr:uid="{00000000-0005-0000-0000-0000FB090000}"/>
    <cellStyle name="Percentuale 53 4" xfId="2649" xr:uid="{00000000-0005-0000-0000-0000FC090000}"/>
    <cellStyle name="Percentuale 53 4 2" xfId="2650" xr:uid="{00000000-0005-0000-0000-0000FD090000}"/>
    <cellStyle name="Percentuale 53 5" xfId="2651" xr:uid="{00000000-0005-0000-0000-0000FE090000}"/>
    <cellStyle name="Percentuale 54" xfId="887" xr:uid="{00000000-0005-0000-0000-0000FF090000}"/>
    <cellStyle name="Percentuale 54 2" xfId="888" xr:uid="{00000000-0005-0000-0000-0000000A0000}"/>
    <cellStyle name="Percentuale 54 3" xfId="889" xr:uid="{00000000-0005-0000-0000-0000010A0000}"/>
    <cellStyle name="Percentuale 54 3 2" xfId="2652" xr:uid="{00000000-0005-0000-0000-0000020A0000}"/>
    <cellStyle name="Percentuale 54 3 2 2" xfId="2653" xr:uid="{00000000-0005-0000-0000-0000030A0000}"/>
    <cellStyle name="Percentuale 54 4" xfId="2654" xr:uid="{00000000-0005-0000-0000-0000040A0000}"/>
    <cellStyle name="Percentuale 54 4 2" xfId="2655" xr:uid="{00000000-0005-0000-0000-0000050A0000}"/>
    <cellStyle name="Percentuale 54 5" xfId="2656" xr:uid="{00000000-0005-0000-0000-0000060A0000}"/>
    <cellStyle name="Percentuale 55" xfId="890" xr:uid="{00000000-0005-0000-0000-0000070A0000}"/>
    <cellStyle name="Percentuale 55 2" xfId="891" xr:uid="{00000000-0005-0000-0000-0000080A0000}"/>
    <cellStyle name="Percentuale 55 3" xfId="892" xr:uid="{00000000-0005-0000-0000-0000090A0000}"/>
    <cellStyle name="Percentuale 55 3 2" xfId="2657" xr:uid="{00000000-0005-0000-0000-00000A0A0000}"/>
    <cellStyle name="Percentuale 55 3 2 2" xfId="2658" xr:uid="{00000000-0005-0000-0000-00000B0A0000}"/>
    <cellStyle name="Percentuale 55 4" xfId="2659" xr:uid="{00000000-0005-0000-0000-00000C0A0000}"/>
    <cellStyle name="Percentuale 55 4 2" xfId="2660" xr:uid="{00000000-0005-0000-0000-00000D0A0000}"/>
    <cellStyle name="Percentuale 55 5" xfId="2661" xr:uid="{00000000-0005-0000-0000-00000E0A0000}"/>
    <cellStyle name="Percentuale 56" xfId="893" xr:uid="{00000000-0005-0000-0000-00000F0A0000}"/>
    <cellStyle name="Percentuale 56 2" xfId="894" xr:uid="{00000000-0005-0000-0000-0000100A0000}"/>
    <cellStyle name="Percentuale 56 3" xfId="895" xr:uid="{00000000-0005-0000-0000-0000110A0000}"/>
    <cellStyle name="Percentuale 56 3 2" xfId="2662" xr:uid="{00000000-0005-0000-0000-0000120A0000}"/>
    <cellStyle name="Percentuale 56 3 2 2" xfId="2663" xr:uid="{00000000-0005-0000-0000-0000130A0000}"/>
    <cellStyle name="Percentuale 56 4" xfId="2664" xr:uid="{00000000-0005-0000-0000-0000140A0000}"/>
    <cellStyle name="Percentuale 56 4 2" xfId="2665" xr:uid="{00000000-0005-0000-0000-0000150A0000}"/>
    <cellStyle name="Percentuale 56 5" xfId="2666" xr:uid="{00000000-0005-0000-0000-0000160A0000}"/>
    <cellStyle name="Percentuale 57" xfId="896" xr:uid="{00000000-0005-0000-0000-0000170A0000}"/>
    <cellStyle name="Percentuale 57 2" xfId="897" xr:uid="{00000000-0005-0000-0000-0000180A0000}"/>
    <cellStyle name="Percentuale 57 3" xfId="898" xr:uid="{00000000-0005-0000-0000-0000190A0000}"/>
    <cellStyle name="Percentuale 57 3 2" xfId="2667" xr:uid="{00000000-0005-0000-0000-00001A0A0000}"/>
    <cellStyle name="Percentuale 57 3 2 2" xfId="2668" xr:uid="{00000000-0005-0000-0000-00001B0A0000}"/>
    <cellStyle name="Percentuale 57 4" xfId="2669" xr:uid="{00000000-0005-0000-0000-00001C0A0000}"/>
    <cellStyle name="Percentuale 57 4 2" xfId="2670" xr:uid="{00000000-0005-0000-0000-00001D0A0000}"/>
    <cellStyle name="Percentuale 57 5" xfId="2671" xr:uid="{00000000-0005-0000-0000-00001E0A0000}"/>
    <cellStyle name="Percentuale 58" xfId="899" xr:uid="{00000000-0005-0000-0000-00001F0A0000}"/>
    <cellStyle name="Percentuale 58 2" xfId="900" xr:uid="{00000000-0005-0000-0000-0000200A0000}"/>
    <cellStyle name="Percentuale 58 3" xfId="901" xr:uid="{00000000-0005-0000-0000-0000210A0000}"/>
    <cellStyle name="Percentuale 58 3 2" xfId="2672" xr:uid="{00000000-0005-0000-0000-0000220A0000}"/>
    <cellStyle name="Percentuale 58 3 2 2" xfId="2673" xr:uid="{00000000-0005-0000-0000-0000230A0000}"/>
    <cellStyle name="Percentuale 58 4" xfId="2674" xr:uid="{00000000-0005-0000-0000-0000240A0000}"/>
    <cellStyle name="Percentuale 58 4 2" xfId="2675" xr:uid="{00000000-0005-0000-0000-0000250A0000}"/>
    <cellStyle name="Percentuale 58 5" xfId="2676" xr:uid="{00000000-0005-0000-0000-0000260A0000}"/>
    <cellStyle name="Percentuale 59" xfId="902" xr:uid="{00000000-0005-0000-0000-0000270A0000}"/>
    <cellStyle name="Percentuale 59 2" xfId="903" xr:uid="{00000000-0005-0000-0000-0000280A0000}"/>
    <cellStyle name="Percentuale 59 3" xfId="904" xr:uid="{00000000-0005-0000-0000-0000290A0000}"/>
    <cellStyle name="Percentuale 59 3 2" xfId="2677" xr:uid="{00000000-0005-0000-0000-00002A0A0000}"/>
    <cellStyle name="Percentuale 59 3 2 2" xfId="2678" xr:uid="{00000000-0005-0000-0000-00002B0A0000}"/>
    <cellStyle name="Percentuale 59 4" xfId="2679" xr:uid="{00000000-0005-0000-0000-00002C0A0000}"/>
    <cellStyle name="Percentuale 59 4 2" xfId="2680" xr:uid="{00000000-0005-0000-0000-00002D0A0000}"/>
    <cellStyle name="Percentuale 59 5" xfId="2681" xr:uid="{00000000-0005-0000-0000-00002E0A0000}"/>
    <cellStyle name="Percentuale 6" xfId="905" xr:uid="{00000000-0005-0000-0000-00002F0A0000}"/>
    <cellStyle name="Percentuale 6 2" xfId="906" xr:uid="{00000000-0005-0000-0000-0000300A0000}"/>
    <cellStyle name="Percentuale 6 3" xfId="907" xr:uid="{00000000-0005-0000-0000-0000310A0000}"/>
    <cellStyle name="Percentuale 6 3 2" xfId="2682" xr:uid="{00000000-0005-0000-0000-0000320A0000}"/>
    <cellStyle name="Percentuale 6 3 2 2" xfId="2683" xr:uid="{00000000-0005-0000-0000-0000330A0000}"/>
    <cellStyle name="Percentuale 6 4" xfId="2684" xr:uid="{00000000-0005-0000-0000-0000340A0000}"/>
    <cellStyle name="Percentuale 6 4 2" xfId="2685" xr:uid="{00000000-0005-0000-0000-0000350A0000}"/>
    <cellStyle name="Percentuale 6 5" xfId="2686" xr:uid="{00000000-0005-0000-0000-0000360A0000}"/>
    <cellStyle name="Percentuale 60" xfId="908" xr:uid="{00000000-0005-0000-0000-0000370A0000}"/>
    <cellStyle name="Percentuale 60 2" xfId="909" xr:uid="{00000000-0005-0000-0000-0000380A0000}"/>
    <cellStyle name="Percentuale 60 3" xfId="910" xr:uid="{00000000-0005-0000-0000-0000390A0000}"/>
    <cellStyle name="Percentuale 60 3 2" xfId="2687" xr:uid="{00000000-0005-0000-0000-00003A0A0000}"/>
    <cellStyle name="Percentuale 60 3 2 2" xfId="2688" xr:uid="{00000000-0005-0000-0000-00003B0A0000}"/>
    <cellStyle name="Percentuale 60 4" xfId="2689" xr:uid="{00000000-0005-0000-0000-00003C0A0000}"/>
    <cellStyle name="Percentuale 60 4 2" xfId="2690" xr:uid="{00000000-0005-0000-0000-00003D0A0000}"/>
    <cellStyle name="Percentuale 60 5" xfId="2691" xr:uid="{00000000-0005-0000-0000-00003E0A0000}"/>
    <cellStyle name="Percentuale 61" xfId="911" xr:uid="{00000000-0005-0000-0000-00003F0A0000}"/>
    <cellStyle name="Percentuale 61 2" xfId="912" xr:uid="{00000000-0005-0000-0000-0000400A0000}"/>
    <cellStyle name="Percentuale 61 3" xfId="913" xr:uid="{00000000-0005-0000-0000-0000410A0000}"/>
    <cellStyle name="Percentuale 61 3 2" xfId="2692" xr:uid="{00000000-0005-0000-0000-0000420A0000}"/>
    <cellStyle name="Percentuale 61 3 2 2" xfId="2693" xr:uid="{00000000-0005-0000-0000-0000430A0000}"/>
    <cellStyle name="Percentuale 61 4" xfId="2694" xr:uid="{00000000-0005-0000-0000-0000440A0000}"/>
    <cellStyle name="Percentuale 61 4 2" xfId="2695" xr:uid="{00000000-0005-0000-0000-0000450A0000}"/>
    <cellStyle name="Percentuale 61 5" xfId="2696" xr:uid="{00000000-0005-0000-0000-0000460A0000}"/>
    <cellStyle name="Percentuale 62" xfId="914" xr:uid="{00000000-0005-0000-0000-0000470A0000}"/>
    <cellStyle name="Percentuale 62 2" xfId="2697" xr:uid="{00000000-0005-0000-0000-0000480A0000}"/>
    <cellStyle name="Percentuale 63" xfId="915" xr:uid="{00000000-0005-0000-0000-0000490A0000}"/>
    <cellStyle name="Percentuale 63 2" xfId="2698" xr:uid="{00000000-0005-0000-0000-00004A0A0000}"/>
    <cellStyle name="Percentuale 64" xfId="916" xr:uid="{00000000-0005-0000-0000-00004B0A0000}"/>
    <cellStyle name="Percentuale 64 2" xfId="2699" xr:uid="{00000000-0005-0000-0000-00004C0A0000}"/>
    <cellStyle name="Percentuale 65" xfId="917" xr:uid="{00000000-0005-0000-0000-00004D0A0000}"/>
    <cellStyle name="Percentuale 65 2" xfId="2700" xr:uid="{00000000-0005-0000-0000-00004E0A0000}"/>
    <cellStyle name="Percentuale 66" xfId="918" xr:uid="{00000000-0005-0000-0000-00004F0A0000}"/>
    <cellStyle name="Percentuale 66 2" xfId="2701" xr:uid="{00000000-0005-0000-0000-0000500A0000}"/>
    <cellStyle name="Percentuale 67" xfId="919" xr:uid="{00000000-0005-0000-0000-0000510A0000}"/>
    <cellStyle name="Percentuale 67 2" xfId="2702" xr:uid="{00000000-0005-0000-0000-0000520A0000}"/>
    <cellStyle name="Percentuale 68" xfId="920" xr:uid="{00000000-0005-0000-0000-0000530A0000}"/>
    <cellStyle name="Percentuale 68 2" xfId="921" xr:uid="{00000000-0005-0000-0000-0000540A0000}"/>
    <cellStyle name="Percentuale 68 3" xfId="922" xr:uid="{00000000-0005-0000-0000-0000550A0000}"/>
    <cellStyle name="Percentuale 68 3 2" xfId="2703" xr:uid="{00000000-0005-0000-0000-0000560A0000}"/>
    <cellStyle name="Percentuale 68 3 2 2" xfId="2704" xr:uid="{00000000-0005-0000-0000-0000570A0000}"/>
    <cellStyle name="Percentuale 68 4" xfId="2705" xr:uid="{00000000-0005-0000-0000-0000580A0000}"/>
    <cellStyle name="Percentuale 68 4 2" xfId="2706" xr:uid="{00000000-0005-0000-0000-0000590A0000}"/>
    <cellStyle name="Percentuale 68 5" xfId="2707" xr:uid="{00000000-0005-0000-0000-00005A0A0000}"/>
    <cellStyle name="Percentuale 69" xfId="923" xr:uid="{00000000-0005-0000-0000-00005B0A0000}"/>
    <cellStyle name="Percentuale 69 2" xfId="924" xr:uid="{00000000-0005-0000-0000-00005C0A0000}"/>
    <cellStyle name="Percentuale 69 3" xfId="925" xr:uid="{00000000-0005-0000-0000-00005D0A0000}"/>
    <cellStyle name="Percentuale 69 3 2" xfId="2708" xr:uid="{00000000-0005-0000-0000-00005E0A0000}"/>
    <cellStyle name="Percentuale 69 3 2 2" xfId="2709" xr:uid="{00000000-0005-0000-0000-00005F0A0000}"/>
    <cellStyle name="Percentuale 69 4" xfId="2710" xr:uid="{00000000-0005-0000-0000-0000600A0000}"/>
    <cellStyle name="Percentuale 69 4 2" xfId="2711" xr:uid="{00000000-0005-0000-0000-0000610A0000}"/>
    <cellStyle name="Percentuale 69 5" xfId="2712" xr:uid="{00000000-0005-0000-0000-0000620A0000}"/>
    <cellStyle name="Percentuale 7" xfId="926" xr:uid="{00000000-0005-0000-0000-0000630A0000}"/>
    <cellStyle name="Percentuale 7 2" xfId="927" xr:uid="{00000000-0005-0000-0000-0000640A0000}"/>
    <cellStyle name="Percentuale 7 3" xfId="928" xr:uid="{00000000-0005-0000-0000-0000650A0000}"/>
    <cellStyle name="Percentuale 7 3 2" xfId="2713" xr:uid="{00000000-0005-0000-0000-0000660A0000}"/>
    <cellStyle name="Percentuale 7 3 2 2" xfId="2714" xr:uid="{00000000-0005-0000-0000-0000670A0000}"/>
    <cellStyle name="Percentuale 7 4" xfId="2715" xr:uid="{00000000-0005-0000-0000-0000680A0000}"/>
    <cellStyle name="Percentuale 7 4 2" xfId="2716" xr:uid="{00000000-0005-0000-0000-0000690A0000}"/>
    <cellStyle name="Percentuale 7 5" xfId="2717" xr:uid="{00000000-0005-0000-0000-00006A0A0000}"/>
    <cellStyle name="Percentuale 8" xfId="929" xr:uid="{00000000-0005-0000-0000-00006B0A0000}"/>
    <cellStyle name="Percentuale 8 2" xfId="930" xr:uid="{00000000-0005-0000-0000-00006C0A0000}"/>
    <cellStyle name="Percentuale 8 3" xfId="931" xr:uid="{00000000-0005-0000-0000-00006D0A0000}"/>
    <cellStyle name="Percentuale 8 3 2" xfId="2718" xr:uid="{00000000-0005-0000-0000-00006E0A0000}"/>
    <cellStyle name="Percentuale 8 3 2 2" xfId="2719" xr:uid="{00000000-0005-0000-0000-00006F0A0000}"/>
    <cellStyle name="Percentuale 8 4" xfId="2720" xr:uid="{00000000-0005-0000-0000-0000700A0000}"/>
    <cellStyle name="Percentuale 8 4 2" xfId="2721" xr:uid="{00000000-0005-0000-0000-0000710A0000}"/>
    <cellStyle name="Percentuale 8 5" xfId="2722" xr:uid="{00000000-0005-0000-0000-0000720A0000}"/>
    <cellStyle name="Percentuale 9" xfId="932" xr:uid="{00000000-0005-0000-0000-0000730A0000}"/>
    <cellStyle name="Percentuale 9 2" xfId="933" xr:uid="{00000000-0005-0000-0000-0000740A0000}"/>
    <cellStyle name="Percentuale 9 3" xfId="934" xr:uid="{00000000-0005-0000-0000-0000750A0000}"/>
    <cellStyle name="Percentuale 9 3 2" xfId="2723" xr:uid="{00000000-0005-0000-0000-0000760A0000}"/>
    <cellStyle name="Percentuale 9 3 2 2" xfId="2724" xr:uid="{00000000-0005-0000-0000-0000770A0000}"/>
    <cellStyle name="Percentuale 9 4" xfId="2725" xr:uid="{00000000-0005-0000-0000-0000780A0000}"/>
    <cellStyle name="Percentuale 9 4 2" xfId="2726" xr:uid="{00000000-0005-0000-0000-0000790A0000}"/>
    <cellStyle name="Percentuale 9 5" xfId="2727" xr:uid="{00000000-0005-0000-0000-00007A0A0000}"/>
    <cellStyle name="Procent 2" xfId="1125" xr:uid="{00000000-0005-0000-0000-00007B0A0000}"/>
    <cellStyle name="Procent 2 2" xfId="1126" xr:uid="{00000000-0005-0000-0000-00007C0A0000}"/>
    <cellStyle name="Procent 2 2 2" xfId="1127" xr:uid="{00000000-0005-0000-0000-00007D0A0000}"/>
    <cellStyle name="Procent 2 3" xfId="1128" xr:uid="{00000000-0005-0000-0000-00007E0A0000}"/>
    <cellStyle name="Procent 2 3 2" xfId="1129" xr:uid="{00000000-0005-0000-0000-00007F0A0000}"/>
    <cellStyle name="Procent 2 4" xfId="1130" xr:uid="{00000000-0005-0000-0000-0000800A0000}"/>
    <cellStyle name="Procent 3" xfId="1131" xr:uid="{00000000-0005-0000-0000-0000810A0000}"/>
    <cellStyle name="Procent 3 2" xfId="2728" xr:uid="{00000000-0005-0000-0000-0000820A0000}"/>
    <cellStyle name="Procent 4" xfId="1132" xr:uid="{00000000-0005-0000-0000-0000830A0000}"/>
    <cellStyle name="Procent 4 2" xfId="1133" xr:uid="{00000000-0005-0000-0000-0000840A0000}"/>
    <cellStyle name="Procent 5" xfId="1134" xr:uid="{00000000-0005-0000-0000-0000850A0000}"/>
    <cellStyle name="Procent 5 2" xfId="1135" xr:uid="{00000000-0005-0000-0000-0000860A0000}"/>
    <cellStyle name="Procent 6" xfId="1136" xr:uid="{00000000-0005-0000-0000-0000870A0000}"/>
    <cellStyle name="Procent 7" xfId="1137" xr:uid="{00000000-0005-0000-0000-0000880A0000}"/>
    <cellStyle name="Style 134 2" xfId="1138" xr:uid="{00000000-0005-0000-0000-00008A0A0000}"/>
    <cellStyle name="Style 140" xfId="1139" xr:uid="{00000000-0005-0000-0000-00008B0A0000}"/>
    <cellStyle name="Style 142 2" xfId="1140" xr:uid="{00000000-0005-0000-0000-00008C0A0000}"/>
    <cellStyle name="Style 155" xfId="2729" xr:uid="{00000000-0005-0000-0000-00008D0A0000}"/>
    <cellStyle name="Style 156" xfId="2730" xr:uid="{00000000-0005-0000-0000-00008E0A0000}"/>
    <cellStyle name="Style 157" xfId="2731" xr:uid="{00000000-0005-0000-0000-00008F0A0000}"/>
    <cellStyle name="Style 158" xfId="2732" xr:uid="{00000000-0005-0000-0000-0000900A0000}"/>
    <cellStyle name="Style 159" xfId="2733" xr:uid="{00000000-0005-0000-0000-0000910A0000}"/>
    <cellStyle name="Style 161" xfId="2734" xr:uid="{00000000-0005-0000-0000-0000920A0000}"/>
    <cellStyle name="Style 162" xfId="2735" xr:uid="{00000000-0005-0000-0000-0000930A0000}"/>
    <cellStyle name="Style 163" xfId="2736" xr:uid="{00000000-0005-0000-0000-0000940A0000}"/>
    <cellStyle name="Style 223" xfId="2737" xr:uid="{00000000-0005-0000-0000-0000950A0000}"/>
    <cellStyle name="Style 224" xfId="2738" xr:uid="{00000000-0005-0000-0000-0000960A0000}"/>
    <cellStyle name="Style 225" xfId="2739" xr:uid="{00000000-0005-0000-0000-0000970A0000}"/>
    <cellStyle name="Style 226" xfId="2740" xr:uid="{00000000-0005-0000-0000-0000980A0000}"/>
    <cellStyle name="Style 227" xfId="2741" xr:uid="{00000000-0005-0000-0000-0000990A0000}"/>
    <cellStyle name="Style 229" xfId="2742" xr:uid="{00000000-0005-0000-0000-00009A0A0000}"/>
    <cellStyle name="Style 230" xfId="2743" xr:uid="{00000000-0005-0000-0000-00009B0A0000}"/>
    <cellStyle name="Style 231" xfId="2744" xr:uid="{00000000-0005-0000-0000-00009C0A0000}"/>
    <cellStyle name="Style 257" xfId="2745" xr:uid="{00000000-0005-0000-0000-00009D0A0000}"/>
    <cellStyle name="Style 258" xfId="2746" xr:uid="{00000000-0005-0000-0000-00009E0A0000}"/>
    <cellStyle name="Style 259" xfId="2747" xr:uid="{00000000-0005-0000-0000-00009F0A0000}"/>
    <cellStyle name="Style 260" xfId="2748" xr:uid="{00000000-0005-0000-0000-0000A00A0000}"/>
    <cellStyle name="Style 261" xfId="2749" xr:uid="{00000000-0005-0000-0000-0000A10A0000}"/>
    <cellStyle name="Style 263" xfId="2750" xr:uid="{00000000-0005-0000-0000-0000A20A0000}"/>
    <cellStyle name="Style 264" xfId="2751" xr:uid="{00000000-0005-0000-0000-0000A30A0000}"/>
    <cellStyle name="Style 265" xfId="2752" xr:uid="{00000000-0005-0000-0000-0000A40A0000}"/>
    <cellStyle name="Style 461" xfId="2753" xr:uid="{00000000-0005-0000-0000-0000A50A0000}"/>
    <cellStyle name="Style 467" xfId="2754" xr:uid="{00000000-0005-0000-0000-0000A60A0000}"/>
    <cellStyle name="Style 468" xfId="2755" xr:uid="{00000000-0005-0000-0000-0000A70A0000}"/>
    <cellStyle name="Style 469" xfId="2756" xr:uid="{00000000-0005-0000-0000-0000A80A0000}"/>
    <cellStyle name="Style 478" xfId="2757" xr:uid="{00000000-0005-0000-0000-0000A90A0000}"/>
    <cellStyle name="Style 479" xfId="2758" xr:uid="{00000000-0005-0000-0000-0000AA0A0000}"/>
    <cellStyle name="Style 480" xfId="2759" xr:uid="{00000000-0005-0000-0000-0000AB0A0000}"/>
    <cellStyle name="Style 481" xfId="2760" xr:uid="{00000000-0005-0000-0000-0000AC0A0000}"/>
    <cellStyle name="Style 482" xfId="2761" xr:uid="{00000000-0005-0000-0000-0000AD0A0000}"/>
    <cellStyle name="Style 484" xfId="2762" xr:uid="{00000000-0005-0000-0000-0000AE0A0000}"/>
    <cellStyle name="Style 485" xfId="2763" xr:uid="{00000000-0005-0000-0000-0000AF0A0000}"/>
    <cellStyle name="Style 486" xfId="2764" xr:uid="{00000000-0005-0000-0000-0000B00A0000}"/>
    <cellStyle name="Style 495" xfId="2765" xr:uid="{00000000-0005-0000-0000-0000B10A0000}"/>
    <cellStyle name="Style 496" xfId="2766" xr:uid="{00000000-0005-0000-0000-0000B20A0000}"/>
    <cellStyle name="Style 497" xfId="2767" xr:uid="{00000000-0005-0000-0000-0000B30A0000}"/>
    <cellStyle name="Style 498" xfId="2768" xr:uid="{00000000-0005-0000-0000-0000B40A0000}"/>
    <cellStyle name="Style 499" xfId="2769" xr:uid="{00000000-0005-0000-0000-0000B50A0000}"/>
    <cellStyle name="Style 501" xfId="2770" xr:uid="{00000000-0005-0000-0000-0000B60A0000}"/>
    <cellStyle name="Style 502" xfId="2771" xr:uid="{00000000-0005-0000-0000-0000B70A0000}"/>
    <cellStyle name="Style 503" xfId="2772" xr:uid="{00000000-0005-0000-0000-0000B80A0000}"/>
    <cellStyle name="Style 580" xfId="2773" xr:uid="{00000000-0005-0000-0000-0000B90A0000}"/>
    <cellStyle name="Style 581" xfId="2774" xr:uid="{00000000-0005-0000-0000-0000BA0A0000}"/>
    <cellStyle name="Style 582" xfId="2775" xr:uid="{00000000-0005-0000-0000-0000BB0A0000}"/>
    <cellStyle name="Style 583" xfId="2776" xr:uid="{00000000-0005-0000-0000-0000BC0A0000}"/>
    <cellStyle name="Style 584" xfId="2777" xr:uid="{00000000-0005-0000-0000-0000BD0A0000}"/>
    <cellStyle name="Style 586" xfId="2778" xr:uid="{00000000-0005-0000-0000-0000BE0A0000}"/>
    <cellStyle name="Style 587" xfId="2779" xr:uid="{00000000-0005-0000-0000-0000BF0A0000}"/>
    <cellStyle name="Style 588" xfId="2780" xr:uid="{00000000-0005-0000-0000-0000C00A0000}"/>
    <cellStyle name="Testo avviso" xfId="935" xr:uid="{00000000-0005-0000-0000-0000C10A0000}"/>
    <cellStyle name="Testo descrittivo" xfId="936" xr:uid="{00000000-0005-0000-0000-0000C20A0000}"/>
    <cellStyle name="Titel 2" xfId="1141" xr:uid="{00000000-0005-0000-0000-0000C30A0000}"/>
    <cellStyle name="Title" xfId="937" builtinId="15" customBuiltin="1"/>
    <cellStyle name="Title 2" xfId="1142" xr:uid="{00000000-0005-0000-0000-0000C50A0000}"/>
    <cellStyle name="Titolo" xfId="938" xr:uid="{00000000-0005-0000-0000-0000C60A0000}"/>
    <cellStyle name="Titolo 1" xfId="939" xr:uid="{00000000-0005-0000-0000-0000C70A0000}"/>
    <cellStyle name="Titolo 1 2" xfId="2781" xr:uid="{00000000-0005-0000-0000-0000C80A0000}"/>
    <cellStyle name="Titolo 2" xfId="940" xr:uid="{00000000-0005-0000-0000-0000C90A0000}"/>
    <cellStyle name="Titolo 2 2" xfId="2782" xr:uid="{00000000-0005-0000-0000-0000CA0A0000}"/>
    <cellStyle name="Titolo 3" xfId="941" xr:uid="{00000000-0005-0000-0000-0000CB0A0000}"/>
    <cellStyle name="Titolo 3 2" xfId="2783" xr:uid="{00000000-0005-0000-0000-0000CC0A0000}"/>
    <cellStyle name="Titolo 4" xfId="942" xr:uid="{00000000-0005-0000-0000-0000CD0A0000}"/>
    <cellStyle name="Total" xfId="943" builtinId="25" customBuiltin="1"/>
    <cellStyle name="Total 2" xfId="1143" xr:uid="{00000000-0005-0000-0000-0000CF0A0000}"/>
    <cellStyle name="Total 2 2" xfId="2784" xr:uid="{00000000-0005-0000-0000-0000D00A0000}"/>
    <cellStyle name="Totale" xfId="944" xr:uid="{00000000-0005-0000-0000-0000D10A0000}"/>
    <cellStyle name="Totale 2" xfId="945" xr:uid="{00000000-0005-0000-0000-0000D20A0000}"/>
    <cellStyle name="Totale 2 2" xfId="946" xr:uid="{00000000-0005-0000-0000-0000D30A0000}"/>
    <cellStyle name="Totale 2 3" xfId="947" xr:uid="{00000000-0005-0000-0000-0000D40A0000}"/>
    <cellStyle name="Totale 2 4" xfId="948" xr:uid="{00000000-0005-0000-0000-0000D50A0000}"/>
    <cellStyle name="Totale 2 5" xfId="949" xr:uid="{00000000-0005-0000-0000-0000D60A0000}"/>
    <cellStyle name="Totale 3" xfId="950" xr:uid="{00000000-0005-0000-0000-0000D70A0000}"/>
    <cellStyle name="Totale 3 2" xfId="2785" xr:uid="{00000000-0005-0000-0000-0000D80A0000}"/>
    <cellStyle name="Totale 4" xfId="951" xr:uid="{00000000-0005-0000-0000-0000D90A0000}"/>
    <cellStyle name="Totale 5" xfId="952" xr:uid="{00000000-0005-0000-0000-0000DA0A0000}"/>
    <cellStyle name="Totale 6" xfId="953" xr:uid="{00000000-0005-0000-0000-0000DB0A0000}"/>
    <cellStyle name="Valore non valido" xfId="954" xr:uid="{00000000-0005-0000-0000-0000DC0A0000}"/>
    <cellStyle name="Valore valido" xfId="955" xr:uid="{00000000-0005-0000-0000-0000DD0A0000}"/>
    <cellStyle name="Warning Text" xfId="956" builtinId="11" customBuiltin="1"/>
    <cellStyle name="Warning Text 2" xfId="1144" xr:uid="{00000000-0005-0000-0000-0000DF0A0000}"/>
    <cellStyle name="X08_Total Oil" xfId="1145" xr:uid="{00000000-0005-0000-0000-0000E00A0000}"/>
    <cellStyle name="X12_Total Figs 1 dec" xfId="1146" xr:uid="{00000000-0005-0000-0000-0000E10A0000}"/>
    <cellStyle name="Обычный_CRF2002 (1)" xfId="957" xr:uid="{00000000-0005-0000-0000-0000E20A000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9525</xdr:colOff>
      <xdr:row>0</xdr:row>
      <xdr:rowOff>9526</xdr:rowOff>
    </xdr:from>
    <xdr:to>
      <xdr:col>6</xdr:col>
      <xdr:colOff>600075</xdr:colOff>
      <xdr:row>4</xdr:row>
      <xdr:rowOff>152400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228725" y="9526"/>
          <a:ext cx="3238500" cy="7905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a:t>
          </a:r>
          <a:r>
            <a:rPr lang="en-GB" sz="1100" i="1" baseline="0"/>
            <a:t> below specifies whether a transmission connection to DKE/DKW  from abroad is possible (indicated by "1"). Import and export connections are specified separately.</a:t>
          </a:r>
          <a:endParaRPr lang="en-GB"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13</xdr:col>
      <xdr:colOff>180974</xdr:colOff>
      <xdr:row>2</xdr:row>
      <xdr:rowOff>200025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90574" y="57151"/>
          <a:ext cx="6263640" cy="4781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of transmission lines from DKE/DKW to other countries. The bounds are based on the data in the table to the right.</a:t>
          </a:r>
          <a:endParaRPr lang="en-GB" sz="1100" i="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28574</xdr:colOff>
      <xdr:row>0</xdr:row>
      <xdr:rowOff>57151</xdr:rowOff>
    </xdr:from>
    <xdr:to>
      <xdr:col>9</xdr:col>
      <xdr:colOff>180974</xdr:colOff>
      <xdr:row>2</xdr:row>
      <xdr:rowOff>200025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71524" y="219076"/>
          <a:ext cx="6105525" cy="466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of transmission lines from DKE/DKW to other countries. The bounds are based on the data in the table to the right.</a:t>
          </a:r>
          <a:endParaRPr lang="en-GB" sz="1100" i="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VEDA/VEDA_Models/Denmark/TIMES-DK-DEA_ws2016/VT_DK_ELC_v1p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31"/>
  <sheetViews>
    <sheetView workbookViewId="0">
      <selection activeCell="D11" sqref="D11:D12"/>
    </sheetView>
  </sheetViews>
  <sheetFormatPr defaultColWidth="9" defaultRowHeight="12.75"/>
  <cols>
    <col min="1" max="1" width="11.5703125" customWidth="1"/>
    <col min="2" max="2" width="15.7109375" customWidth="1"/>
    <col min="3" max="3" width="13.85546875" customWidth="1"/>
    <col min="4" max="4" width="19.85546875" customWidth="1"/>
    <col min="5" max="5" width="60.28515625" customWidth="1"/>
  </cols>
  <sheetData>
    <row r="3" spans="1:5">
      <c r="A3" s="48" t="s">
        <v>32</v>
      </c>
      <c r="B3" s="48" t="s">
        <v>33</v>
      </c>
      <c r="C3" s="48" t="s">
        <v>34</v>
      </c>
      <c r="D3" s="48" t="s">
        <v>35</v>
      </c>
      <c r="E3" s="48" t="s">
        <v>36</v>
      </c>
    </row>
    <row r="4" spans="1:5" s="56" customFormat="1">
      <c r="A4" s="58">
        <v>43114</v>
      </c>
      <c r="B4" s="56" t="s">
        <v>258</v>
      </c>
      <c r="E4" s="56" t="s">
        <v>259</v>
      </c>
    </row>
    <row r="5" spans="1:5" s="56" customFormat="1">
      <c r="A5" s="58">
        <v>43021</v>
      </c>
      <c r="B5" s="56" t="s">
        <v>256</v>
      </c>
      <c r="C5" s="56" t="s">
        <v>43</v>
      </c>
      <c r="D5" s="56" t="str">
        <f>ADDRESS(ROW('Deact LineCap'!G62),COLUMN('Deact LineCap'!G62),4,1)&amp;","&amp;ADDRESS(ROW('Deact LineCap'!G61),COLUMN('Deact LineCap'!G61),4,1)&amp;","&amp;ADDRESS(ROW('Deact LineCap'!G54),COLUMN('Deact LineCap'!G54),4,1)&amp;","&amp;ADDRESS(ROW('Deact LineCap'!G53),COLUMN('Deact LineCap'!G53),4,1)&amp;","&amp;ADDRESS(ROW('Deact LineCap'!G46),COLUMN('Deact LineCap'!G46),4,1)&amp;","&amp;ADDRESS(ROW('Deact LineCap'!G45),COLUMN('Deact LineCap'!G45),4,1)</f>
        <v>G62,G61,G54,G53,G46,G45</v>
      </c>
      <c r="E5" s="56" t="s">
        <v>257</v>
      </c>
    </row>
    <row r="6" spans="1:5" s="56" customFormat="1">
      <c r="A6" s="58">
        <v>42814</v>
      </c>
      <c r="B6" s="56" t="s">
        <v>37</v>
      </c>
      <c r="C6" s="56" t="s">
        <v>241</v>
      </c>
      <c r="D6" s="56" t="str">
        <f>ADDRESS(ROW(Intro!A1),COLUMN(Intro!A1),4,1)</f>
        <v>A1</v>
      </c>
      <c r="E6" s="56" t="s">
        <v>245</v>
      </c>
    </row>
    <row r="7" spans="1:5" s="56" customFormat="1">
      <c r="A7" s="58">
        <v>42536</v>
      </c>
      <c r="B7" s="56" t="s">
        <v>48</v>
      </c>
      <c r="C7" s="56" t="s">
        <v>243</v>
      </c>
      <c r="E7" s="56" t="s">
        <v>244</v>
      </c>
    </row>
    <row r="8" spans="1:5" s="56" customFormat="1">
      <c r="A8" s="58">
        <v>42528</v>
      </c>
      <c r="B8" s="56" t="s">
        <v>240</v>
      </c>
      <c r="C8" s="56" t="s">
        <v>241</v>
      </c>
      <c r="D8" s="56" t="str">
        <f>ADDRESS(ROW(Intro!B1),COLUMN(Intro!B1),4,1)</f>
        <v>B1</v>
      </c>
      <c r="E8" s="56" t="s">
        <v>242</v>
      </c>
    </row>
    <row r="9" spans="1:5" s="56" customFormat="1">
      <c r="A9" s="58">
        <v>42520</v>
      </c>
      <c r="B9" s="56" t="s">
        <v>48</v>
      </c>
      <c r="C9" s="56" t="s">
        <v>192</v>
      </c>
      <c r="D9" s="56" t="str">
        <f>ADDRESS(ROW('DATA Linecap and AF'!C51),COLUMN('DATA Linecap and AF'!C51),4,1)</f>
        <v>C51</v>
      </c>
      <c r="E9" s="56" t="s">
        <v>223</v>
      </c>
    </row>
    <row r="10" spans="1:5" s="56" customFormat="1">
      <c r="A10" s="58">
        <v>42520</v>
      </c>
      <c r="B10" s="56" t="s">
        <v>48</v>
      </c>
      <c r="C10" s="56" t="s">
        <v>72</v>
      </c>
      <c r="D10" s="56" t="str">
        <f>ADDRESS(ROW(AF!P5),COLUMN(AF!P5),4,1)</f>
        <v>P5</v>
      </c>
      <c r="E10" s="56" t="s">
        <v>222</v>
      </c>
    </row>
    <row r="11" spans="1:5" s="56" customFormat="1">
      <c r="A11" s="58">
        <v>42520</v>
      </c>
      <c r="B11" s="56" t="s">
        <v>48</v>
      </c>
      <c r="C11" s="56" t="s">
        <v>43</v>
      </c>
      <c r="D11" s="56" t="str">
        <f>ADDRESS(ROW('Deact LineCap'!E17),COLUMN('Deact LineCap'!E17),4,1)</f>
        <v>E17</v>
      </c>
      <c r="E11" s="56" t="s">
        <v>221</v>
      </c>
    </row>
    <row r="12" spans="1:5" s="56" customFormat="1">
      <c r="A12" s="58">
        <v>42520</v>
      </c>
      <c r="B12" s="56" t="s">
        <v>48</v>
      </c>
      <c r="C12" s="56" t="s">
        <v>43</v>
      </c>
      <c r="D12" s="56" t="str">
        <f>ADDRESS(ROW('Deact LineCap'!A25),COLUMN('Deact LineCap'!A25),4,1)</f>
        <v>A25</v>
      </c>
      <c r="E12" s="56" t="s">
        <v>207</v>
      </c>
    </row>
    <row r="13" spans="1:5" s="56" customFormat="1">
      <c r="A13" s="58">
        <v>42520</v>
      </c>
      <c r="B13" s="56" t="s">
        <v>48</v>
      </c>
      <c r="C13" s="56" t="s">
        <v>43</v>
      </c>
      <c r="D13" s="56" t="str">
        <f>ADDRESS(ROW('Deact LineCap'!E17),COLUMN('Deact LineCap'!E17),4,1)&amp;":"&amp;ADDRESS(ROW('Deact LineCap'!E24),COLUMN('Deact LineCap'!E24),4,1)</f>
        <v>E17:E24</v>
      </c>
      <c r="E13" s="56" t="s">
        <v>208</v>
      </c>
    </row>
    <row r="14" spans="1:5" s="56" customFormat="1">
      <c r="A14" s="58">
        <v>42493</v>
      </c>
      <c r="B14" s="56" t="s">
        <v>48</v>
      </c>
      <c r="C14" s="56" t="s">
        <v>49</v>
      </c>
      <c r="D14" s="56" t="s">
        <v>247</v>
      </c>
      <c r="E14" s="56" t="s">
        <v>196</v>
      </c>
    </row>
    <row r="15" spans="1:5" s="56" customFormat="1">
      <c r="A15" s="58">
        <v>42481</v>
      </c>
      <c r="B15" s="56" t="s">
        <v>48</v>
      </c>
      <c r="C15" s="56" t="s">
        <v>192</v>
      </c>
      <c r="D15" s="56" t="str">
        <f>ADDRESS(ROW('DATA Linecap and AF'!A1),COLUMN('DATA Linecap and AF'!A1),4,1)</f>
        <v>A1</v>
      </c>
      <c r="E15" s="56" t="s">
        <v>193</v>
      </c>
    </row>
    <row r="16" spans="1:5" s="56" customFormat="1">
      <c r="A16" s="58">
        <v>42342</v>
      </c>
      <c r="B16" s="56" t="s">
        <v>48</v>
      </c>
      <c r="C16" s="56" t="s">
        <v>43</v>
      </c>
      <c r="D16" s="56" t="e">
        <f>ADDRESS(ROW('Deact LineCap'!#REF!),COLUMN('Deact LineCap'!#REF!),4,1)&amp;":"&amp;ADDRESS(ROW('Deact LineCap'!#REF!),COLUMN('Deact LineCap'!#REF!),4,1)</f>
        <v>#REF!</v>
      </c>
      <c r="E16" s="56" t="s">
        <v>185</v>
      </c>
    </row>
    <row r="17" spans="1:5" s="56" customFormat="1">
      <c r="A17" s="58">
        <v>42339</v>
      </c>
      <c r="B17" s="56" t="s">
        <v>48</v>
      </c>
      <c r="C17" s="56" t="s">
        <v>45</v>
      </c>
      <c r="D17" s="56" t="s">
        <v>249</v>
      </c>
      <c r="E17" s="56" t="s">
        <v>175</v>
      </c>
    </row>
    <row r="18" spans="1:5" s="56" customFormat="1">
      <c r="A18" s="58">
        <v>42338</v>
      </c>
      <c r="B18" s="56" t="s">
        <v>48</v>
      </c>
      <c r="C18" s="56" t="s">
        <v>72</v>
      </c>
      <c r="D18" s="56" t="str">
        <f>ADDRESS(ROW('DATA Linecap and AF'!B55),COLUMN('DATA Linecap and AF'!B55),4,1)</f>
        <v>B55</v>
      </c>
      <c r="E18" s="56" t="s">
        <v>174</v>
      </c>
    </row>
    <row r="19" spans="1:5" s="56" customFormat="1">
      <c r="A19" s="58">
        <v>42330</v>
      </c>
      <c r="B19" s="56" t="s">
        <v>48</v>
      </c>
      <c r="C19" s="56" t="s">
        <v>38</v>
      </c>
      <c r="D19" s="56" t="e">
        <f>ADDRESS(ROW(AVA!#REF!),COLUMN(AVA!#REF!),4,1)&amp;":"&amp;ADDRESS(ROW(AVA!#REF!),COLUMN(AVA!#REF!),4,1)</f>
        <v>#REF!</v>
      </c>
      <c r="E19" s="56" t="s">
        <v>163</v>
      </c>
    </row>
    <row r="20" spans="1:5" s="56" customFormat="1">
      <c r="A20" s="58">
        <v>42327</v>
      </c>
      <c r="B20" s="56" t="s">
        <v>48</v>
      </c>
      <c r="C20" s="56" t="s">
        <v>43</v>
      </c>
      <c r="D20" s="56" t="str">
        <f>ADDRESS(ROW('DATA Linecap and AF'!E14),COLUMN('DATA Linecap and AF'!E14),4,1)&amp;","&amp;ADDRESS(ROW('DATA Linecap and AF'!F14),COLUMN('DATA Linecap and AF'!F14),4,1)&amp;","&amp;ADDRESS(ROW('DATA Linecap and AF'!G14),COLUMN('DATA Linecap and AF'!G14),4,1)&amp;","&amp;ADDRESS(ROW('DATA Linecap and AF'!H14),COLUMN('DATA Linecap and AF'!H14),4,1)&amp;","&amp;ADDRESS(ROW('DATA Linecap and AF'!I14),COLUMN('DATA Linecap and AF'!I14),4,1)&amp;","&amp;ADDRESS(ROW('DATA Linecap and AF'!J14),COLUMN('DATA Linecap and AF'!J14),4,1)&amp;","&amp;ADDRESS(ROW('DATA Linecap and AF'!K14),COLUMN('DATA Linecap and AF'!K14),4,1)&amp;","&amp;ADDRESS(ROW('DATA Linecap and AF'!L14),COLUMN('DATA Linecap and AF'!L14),4,1)&amp;","&amp;ADDRESS(ROW('DATA Linecap and AF'!M14),COLUMN('DATA Linecap and AF'!M14),4,1)&amp;","&amp;ADDRESS(ROW('DATA Linecap and AF'!N14),COLUMN('DATA Linecap and AF'!N14),4,1)&amp;","&amp;ADDRESS(ROW('DATA Linecap and AF'!O14),COLUMN('DATA Linecap and AF'!O14),4,1)&amp;","&amp;ADDRESS(ROW('DATA Linecap and AF'!P14),COLUMN('DATA Linecap and AF'!P14),4,1)&amp;","&amp;ADDRESS(ROW('DATA Linecap and AF'!Q14),COLUMN('DATA Linecap and AF'!Q14),4,1)&amp;","&amp;ADDRESS(ROW('DATA Linecap and AF'!R14),COLUMN('DATA Linecap and AF'!R14),4,1)&amp;","&amp;ADDRESS(ROW('DATA Linecap and AF'!G12),COLUMN('DATA Linecap and AF'!G12),4,1)&amp;","&amp;ADDRESS(ROW('DATA Linecap and AF'!H12),COLUMN('DATA Linecap and AF'!H12),4,1)&amp;","&amp;ADDRESS(ROW('DATA Linecap and AF'!E12),COLUMN('DATA Linecap and AF'!E12),4,1)&amp;","&amp;ADDRESS(ROW('DATA Linecap and AF'!F12),COLUMN('DATA Linecap and AF'!F12),4,1)&amp;","&amp;ADDRESS(ROW('DATA Linecap and AF'!I12),COLUMN('DATA Linecap and AF'!I12),4,1)&amp;","&amp;ADDRESS(ROW('DATA Linecap and AF'!J12),COLUMN('DATA Linecap and AF'!J12),4,1)&amp;","&amp;ADDRESS(ROW('DATA Linecap and AF'!K12),COLUMN('DATA Linecap and AF'!K12),4,1)&amp;","&amp;ADDRESS(ROW('DATA Linecap and AF'!L12),COLUMN('DATA Linecap and AF'!L12),4,1)&amp;","&amp;ADDRESS(ROW('DATA Linecap and AF'!M12),COLUMN('DATA Linecap and AF'!M12),4,1)&amp;","&amp;ADDRESS(ROW('DATA Linecap and AF'!N12),COLUMN('DATA Linecap and AF'!N12),4,1)</f>
        <v>E14,F14,G14,H14,I14,J14,K14,L14,M14,N14,O14,P14,Q14,R14,G12,H12,E12,F12,I12,J12,K12,L12,M12,N12</v>
      </c>
      <c r="E20" s="56" t="s">
        <v>161</v>
      </c>
    </row>
    <row r="21" spans="1:5" s="56" customFormat="1">
      <c r="A21" s="58">
        <v>42327</v>
      </c>
      <c r="B21" s="56" t="s">
        <v>48</v>
      </c>
      <c r="C21" s="56" t="s">
        <v>43</v>
      </c>
      <c r="D21" s="56" t="str">
        <f>ADDRESS(ROW('Deact LineCap'!G11),COLUMN('Deact LineCap'!G11),4,1)</f>
        <v>G11</v>
      </c>
      <c r="E21" s="56" t="s">
        <v>68</v>
      </c>
    </row>
    <row r="22" spans="1:5" s="56" customFormat="1">
      <c r="A22" s="58">
        <v>42327</v>
      </c>
      <c r="B22" s="56" t="s">
        <v>48</v>
      </c>
      <c r="C22" s="56" t="s">
        <v>43</v>
      </c>
      <c r="D22" s="56" t="str">
        <f>ADDRESS(ROW('DATA Linecap and AF'!E12),COLUMN('DATA Linecap and AF'!E12),4,1)&amp;":"&amp;ADDRESS(ROW('DATA Linecap and AF'!F12),COLUMN('DATA Linecap and AF'!F12),4,1)</f>
        <v>E12:F12</v>
      </c>
      <c r="E22" s="56" t="s">
        <v>68</v>
      </c>
    </row>
    <row r="23" spans="1:5" s="56" customFormat="1">
      <c r="A23" s="58">
        <v>42314</v>
      </c>
      <c r="B23" s="56" t="s">
        <v>48</v>
      </c>
      <c r="C23" s="56" t="s">
        <v>43</v>
      </c>
      <c r="D23" s="56" t="e">
        <f>ADDRESS(ROW('DATA Linecap and AF'!#REF!),COLUMN('DATA Linecap and AF'!#REF!),4,1)</f>
        <v>#REF!</v>
      </c>
      <c r="E23" s="56" t="s">
        <v>66</v>
      </c>
    </row>
    <row r="24" spans="1:5" s="56" customFormat="1">
      <c r="A24" s="58">
        <v>42312</v>
      </c>
      <c r="B24" s="56" t="s">
        <v>48</v>
      </c>
      <c r="C24" s="56" t="s">
        <v>49</v>
      </c>
      <c r="D24" s="56" t="s">
        <v>248</v>
      </c>
      <c r="E24" s="56" t="s">
        <v>54</v>
      </c>
    </row>
    <row r="25" spans="1:5" s="56" customFormat="1">
      <c r="A25" s="58">
        <v>42264</v>
      </c>
      <c r="B25" s="56" t="s">
        <v>48</v>
      </c>
      <c r="C25" s="56" t="s">
        <v>49</v>
      </c>
      <c r="D25" s="56" t="e">
        <v>#REF!</v>
      </c>
      <c r="E25" s="56" t="s">
        <v>50</v>
      </c>
    </row>
    <row r="26" spans="1:5" s="56" customFormat="1">
      <c r="A26" s="58">
        <v>42242</v>
      </c>
      <c r="B26" s="56" t="s">
        <v>37</v>
      </c>
      <c r="C26" s="56" t="s">
        <v>43</v>
      </c>
      <c r="D26" s="56" t="str">
        <f>ADDRESS(ROW('Deact LineCap'!B4),COLUMN('Deact LineCap'!B4),4,1)</f>
        <v>B4</v>
      </c>
      <c r="E26" s="56" t="s">
        <v>47</v>
      </c>
    </row>
    <row r="27" spans="1:5" s="56" customFormat="1">
      <c r="A27" s="58">
        <v>42242</v>
      </c>
      <c r="B27" s="56" t="s">
        <v>37</v>
      </c>
      <c r="C27" s="56" t="s">
        <v>43</v>
      </c>
      <c r="D27" s="56" t="str">
        <f>ADDRESS(ROW('Deact LineCap'!D10),COLUMN('Deact LineCap'!D10),4,1)&amp;","&amp;ADDRESS(ROW('Deact LineCap'!D11),COLUMN('Deact LineCap'!D11),4,1)&amp;","&amp;ADDRESS(ROW('Deact LineCap'!D12),COLUMN('Deact LineCap'!D12),4,1)&amp;","&amp;ADDRESS(ROW('Deact LineCap'!D13),COLUMN('Deact LineCap'!D13),4,1)&amp;","&amp;ADDRESS(ROW('Deact LineCap'!D14),COLUMN('Deact LineCap'!D14),4,1)&amp;","&amp;ADDRESS(ROW('Deact LineCap'!D15),COLUMN('Deact LineCap'!D15),4,1)</f>
        <v>D10,D11,D12,D13,D14,D15</v>
      </c>
      <c r="E27" s="56" t="s">
        <v>46</v>
      </c>
    </row>
    <row r="28" spans="1:5" s="49" customFormat="1">
      <c r="A28" s="50">
        <v>42242</v>
      </c>
      <c r="B28" s="49" t="s">
        <v>37</v>
      </c>
      <c r="C28" s="49" t="s">
        <v>45</v>
      </c>
      <c r="D28" s="49" t="s">
        <v>250</v>
      </c>
      <c r="E28" s="56" t="s">
        <v>44</v>
      </c>
    </row>
    <row r="29" spans="1:5" s="49" customFormat="1">
      <c r="A29" s="50">
        <v>42242</v>
      </c>
      <c r="B29" s="49" t="s">
        <v>37</v>
      </c>
      <c r="C29" s="49" t="s">
        <v>43</v>
      </c>
      <c r="D29" s="49" t="str">
        <f>ADDRESS(ROW('Deact LineCap'!H5),COLUMN('Deact LineCap'!H5),4,1)</f>
        <v>H5</v>
      </c>
      <c r="E29" s="49" t="s">
        <v>44</v>
      </c>
    </row>
    <row r="30" spans="1:5" s="49" customFormat="1">
      <c r="A30" s="50">
        <v>42233</v>
      </c>
      <c r="B30" s="49" t="s">
        <v>37</v>
      </c>
      <c r="C30" s="49" t="s">
        <v>38</v>
      </c>
      <c r="D30" s="49" t="str">
        <f>ADDRESS(ROW(AVA!C6),COLUMN(AVA!C6),4,1)</f>
        <v>C6</v>
      </c>
      <c r="E30" s="49" t="s">
        <v>39</v>
      </c>
    </row>
    <row r="31" spans="1:5">
      <c r="A31" s="50">
        <v>42403</v>
      </c>
      <c r="B31" s="56" t="s">
        <v>186</v>
      </c>
      <c r="C31" s="56" t="s">
        <v>43</v>
      </c>
      <c r="D31" t="s">
        <v>187</v>
      </c>
      <c r="E31" s="56" t="s">
        <v>188</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16"/>
  <sheetViews>
    <sheetView workbookViewId="0">
      <selection activeCell="C26" sqref="C26"/>
    </sheetView>
  </sheetViews>
  <sheetFormatPr defaultColWidth="9.140625" defaultRowHeight="12.75"/>
  <cols>
    <col min="1" max="1" width="9.140625" style="375"/>
    <col min="2" max="2" width="24" style="375" bestFit="1" customWidth="1"/>
    <col min="3" max="3" width="138.42578125" style="375" customWidth="1"/>
    <col min="4" max="16384" width="9.140625" style="375"/>
  </cols>
  <sheetData>
    <row r="1" spans="2:3" ht="18.75">
      <c r="B1" s="374" t="s">
        <v>224</v>
      </c>
    </row>
    <row r="2" spans="2:3" ht="15">
      <c r="B2" s="379"/>
      <c r="C2" s="379"/>
    </row>
    <row r="3" spans="2:3" ht="15">
      <c r="B3" s="376" t="s">
        <v>225</v>
      </c>
      <c r="C3" s="379" t="s">
        <v>246</v>
      </c>
    </row>
    <row r="4" spans="2:3" ht="15">
      <c r="B4" s="376" t="s">
        <v>226</v>
      </c>
      <c r="C4" s="379"/>
    </row>
    <row r="5" spans="2:3" ht="15">
      <c r="B5" s="376"/>
      <c r="C5" s="379"/>
    </row>
    <row r="6" spans="2:3" ht="15">
      <c r="B6" s="376" t="s">
        <v>227</v>
      </c>
      <c r="C6" s="379" t="s">
        <v>228</v>
      </c>
    </row>
    <row r="7" spans="2:3" ht="15">
      <c r="B7" s="376"/>
      <c r="C7" s="379"/>
    </row>
    <row r="8" spans="2:3" ht="15">
      <c r="B8" s="377" t="s">
        <v>229</v>
      </c>
      <c r="C8" s="379"/>
    </row>
    <row r="9" spans="2:3" ht="15">
      <c r="B9" s="376"/>
      <c r="C9" s="379"/>
    </row>
    <row r="10" spans="2:3" ht="15">
      <c r="B10" s="378" t="s">
        <v>38</v>
      </c>
      <c r="C10" s="379" t="s">
        <v>230</v>
      </c>
    </row>
    <row r="11" spans="2:3" ht="15">
      <c r="B11" s="378" t="s">
        <v>231</v>
      </c>
      <c r="C11" s="379" t="s">
        <v>253</v>
      </c>
    </row>
    <row r="12" spans="2:3" ht="15">
      <c r="B12" s="378" t="s">
        <v>72</v>
      </c>
      <c r="C12" s="379" t="s">
        <v>232</v>
      </c>
    </row>
    <row r="13" spans="2:3" ht="15">
      <c r="B13" s="380" t="s">
        <v>233</v>
      </c>
      <c r="C13" s="379" t="s">
        <v>234</v>
      </c>
    </row>
    <row r="14" spans="2:3" ht="15">
      <c r="B14" s="380" t="s">
        <v>166</v>
      </c>
      <c r="C14" s="379" t="s">
        <v>235</v>
      </c>
    </row>
    <row r="15" spans="2:3" ht="15">
      <c r="B15" s="380" t="s">
        <v>236</v>
      </c>
      <c r="C15" s="379" t="s">
        <v>237</v>
      </c>
    </row>
    <row r="16" spans="2:3" ht="15">
      <c r="B16" s="380" t="s">
        <v>238</v>
      </c>
      <c r="C16" s="379" t="s">
        <v>239</v>
      </c>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92D050"/>
  </sheetPr>
  <dimension ref="C6:N22"/>
  <sheetViews>
    <sheetView workbookViewId="0">
      <selection activeCell="M40" sqref="M40"/>
    </sheetView>
  </sheetViews>
  <sheetFormatPr defaultColWidth="9" defaultRowHeight="12.75"/>
  <cols>
    <col min="4" max="4" width="12.28515625" bestFit="1" customWidth="1"/>
  </cols>
  <sheetData>
    <row r="6" spans="3:14">
      <c r="C6" s="2" t="s">
        <v>3</v>
      </c>
      <c r="E6" s="4"/>
      <c r="F6" s="1"/>
      <c r="G6" s="1"/>
      <c r="H6" s="1"/>
    </row>
    <row r="7" spans="3:14" ht="26.25" thickBot="1">
      <c r="C7" s="5" t="s">
        <v>4</v>
      </c>
      <c r="D7" s="5" t="s">
        <v>5</v>
      </c>
      <c r="E7" s="5" t="s">
        <v>2</v>
      </c>
      <c r="F7" s="6" t="s">
        <v>0</v>
      </c>
      <c r="G7" s="6" t="s">
        <v>1</v>
      </c>
      <c r="H7" s="6" t="s">
        <v>260</v>
      </c>
      <c r="I7" s="6" t="s">
        <v>261</v>
      </c>
      <c r="J7" s="6" t="s">
        <v>262</v>
      </c>
      <c r="K7" s="6" t="s">
        <v>263</v>
      </c>
    </row>
    <row r="8" spans="3:14">
      <c r="C8" s="47"/>
      <c r="D8" s="44" t="s">
        <v>6</v>
      </c>
      <c r="E8" s="45">
        <v>0</v>
      </c>
      <c r="F8" s="46"/>
      <c r="G8" s="46"/>
    </row>
    <row r="9" spans="3:14">
      <c r="C9" s="3"/>
      <c r="D9" s="388" t="s">
        <v>265</v>
      </c>
      <c r="E9" s="388" t="s">
        <v>265</v>
      </c>
      <c r="H9">
        <v>1</v>
      </c>
    </row>
    <row r="10" spans="3:14">
      <c r="C10" s="3"/>
      <c r="D10" s="388" t="s">
        <v>266</v>
      </c>
      <c r="E10" s="388" t="s">
        <v>266</v>
      </c>
      <c r="H10">
        <v>1</v>
      </c>
    </row>
    <row r="11" spans="3:14">
      <c r="C11" s="3"/>
      <c r="D11" s="388" t="s">
        <v>267</v>
      </c>
      <c r="E11" s="388" t="s">
        <v>267</v>
      </c>
      <c r="I11">
        <v>1</v>
      </c>
    </row>
    <row r="12" spans="3:14">
      <c r="C12" s="3"/>
      <c r="D12" s="388" t="s">
        <v>268</v>
      </c>
      <c r="E12" s="388" t="s">
        <v>268</v>
      </c>
      <c r="J12">
        <v>1</v>
      </c>
    </row>
    <row r="13" spans="3:14">
      <c r="C13" s="3"/>
      <c r="D13" s="388" t="s">
        <v>269</v>
      </c>
      <c r="E13" s="388" t="s">
        <v>269</v>
      </c>
      <c r="K13">
        <v>1</v>
      </c>
    </row>
    <row r="14" spans="3:14">
      <c r="C14" s="3"/>
      <c r="D14" s="388" t="s">
        <v>270</v>
      </c>
      <c r="E14" s="388" t="s">
        <v>270</v>
      </c>
      <c r="I14">
        <v>1</v>
      </c>
    </row>
    <row r="15" spans="3:14">
      <c r="C15" s="3"/>
      <c r="D15" s="388" t="s">
        <v>271</v>
      </c>
      <c r="E15" s="388" t="s">
        <v>271</v>
      </c>
      <c r="J15">
        <v>1</v>
      </c>
      <c r="N15" t="s">
        <v>279</v>
      </c>
    </row>
    <row r="16" spans="3:14">
      <c r="C16" s="3"/>
      <c r="D16" s="388" t="s">
        <v>272</v>
      </c>
      <c r="E16" s="388" t="s">
        <v>272</v>
      </c>
      <c r="K16">
        <v>1</v>
      </c>
    </row>
    <row r="17" spans="3:11">
      <c r="C17" s="3"/>
      <c r="D17" s="388" t="s">
        <v>273</v>
      </c>
      <c r="E17" s="388" t="s">
        <v>273</v>
      </c>
      <c r="I17">
        <v>1</v>
      </c>
    </row>
    <row r="18" spans="3:11">
      <c r="C18" s="381"/>
      <c r="D18" s="388" t="s">
        <v>274</v>
      </c>
      <c r="E18" s="388" t="s">
        <v>274</v>
      </c>
      <c r="J18">
        <v>1</v>
      </c>
    </row>
    <row r="19" spans="3:11">
      <c r="D19" s="388" t="s">
        <v>275</v>
      </c>
      <c r="E19" s="388" t="s">
        <v>275</v>
      </c>
      <c r="K19">
        <v>1</v>
      </c>
    </row>
    <row r="20" spans="3:11">
      <c r="C20" s="43"/>
      <c r="D20" s="388" t="s">
        <v>276</v>
      </c>
      <c r="E20" s="388" t="s">
        <v>276</v>
      </c>
      <c r="I20">
        <v>1</v>
      </c>
    </row>
    <row r="21" spans="3:11">
      <c r="D21" s="388" t="s">
        <v>277</v>
      </c>
      <c r="E21" s="388" t="s">
        <v>277</v>
      </c>
      <c r="J21">
        <v>1</v>
      </c>
    </row>
    <row r="22" spans="3:11">
      <c r="D22" s="388" t="s">
        <v>278</v>
      </c>
      <c r="E22" s="388" t="s">
        <v>278</v>
      </c>
      <c r="K22">
        <v>1</v>
      </c>
    </row>
  </sheetData>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4:AM110"/>
  <sheetViews>
    <sheetView tabSelected="1" zoomScale="83" workbookViewId="0">
      <selection activeCell="T18" sqref="T18"/>
    </sheetView>
  </sheetViews>
  <sheetFormatPr defaultColWidth="10.7109375" defaultRowHeight="12.75"/>
  <cols>
    <col min="1" max="1" width="11.140625" style="14" customWidth="1"/>
    <col min="2" max="2" width="11" style="14" bestFit="1" customWidth="1"/>
    <col min="3" max="3" width="8.42578125" style="14" bestFit="1" customWidth="1"/>
    <col min="4" max="4" width="8.28515625" style="14" bestFit="1" customWidth="1"/>
    <col min="5" max="5" width="5" style="14" bestFit="1" customWidth="1"/>
    <col min="6" max="6" width="4.5703125" style="14" bestFit="1" customWidth="1"/>
    <col min="7" max="7" width="5" style="14" bestFit="1" customWidth="1"/>
    <col min="8" max="11" width="5" style="14" customWidth="1"/>
    <col min="12" max="12" width="6.85546875" style="14" bestFit="1" customWidth="1"/>
    <col min="13" max="13" width="18.7109375" style="14" bestFit="1" customWidth="1"/>
    <col min="14" max="16" width="10.7109375" style="14"/>
    <col min="17" max="17" width="27.7109375" style="14" customWidth="1"/>
    <col min="18" max="18" width="11.5703125" style="14" bestFit="1" customWidth="1"/>
    <col min="19" max="19" width="10.7109375" style="14"/>
    <col min="20" max="20" width="10.7109375" style="14" customWidth="1"/>
    <col min="21" max="16384" width="10.7109375" style="14"/>
  </cols>
  <sheetData>
    <row r="4" spans="2:39" ht="15">
      <c r="B4" s="7" t="s">
        <v>7</v>
      </c>
      <c r="C4" s="12"/>
      <c r="D4" s="12"/>
      <c r="E4" s="12"/>
      <c r="F4" s="12"/>
      <c r="G4" s="12"/>
      <c r="H4" s="12"/>
      <c r="I4" s="12"/>
      <c r="J4" s="12"/>
      <c r="K4" s="12"/>
      <c r="L4" s="12"/>
      <c r="M4" s="8"/>
    </row>
    <row r="5" spans="2:39" ht="13.5" thickBot="1">
      <c r="B5" s="9" t="s">
        <v>8</v>
      </c>
      <c r="C5" s="9" t="s">
        <v>9</v>
      </c>
      <c r="D5" s="9" t="s">
        <v>10</v>
      </c>
      <c r="E5" s="9" t="s">
        <v>11</v>
      </c>
      <c r="F5" s="10" t="s">
        <v>0</v>
      </c>
      <c r="G5" s="10" t="s">
        <v>1</v>
      </c>
      <c r="H5" s="10" t="s">
        <v>260</v>
      </c>
      <c r="I5" s="10" t="s">
        <v>261</v>
      </c>
      <c r="J5" s="10" t="s">
        <v>262</v>
      </c>
      <c r="K5" s="10" t="s">
        <v>263</v>
      </c>
      <c r="L5" s="52" t="s">
        <v>40</v>
      </c>
      <c r="M5" s="11" t="s">
        <v>12</v>
      </c>
    </row>
    <row r="6" spans="2:39" ht="15">
      <c r="B6" s="168" t="s">
        <v>173</v>
      </c>
      <c r="C6" s="30" t="s">
        <v>26</v>
      </c>
      <c r="D6" s="385" t="s">
        <v>252</v>
      </c>
      <c r="E6" s="30">
        <v>0</v>
      </c>
      <c r="F6" s="31">
        <v>5</v>
      </c>
      <c r="G6" s="31">
        <v>5</v>
      </c>
      <c r="H6" s="31">
        <v>5</v>
      </c>
      <c r="I6" s="31">
        <v>5</v>
      </c>
      <c r="J6" s="31">
        <v>5</v>
      </c>
      <c r="K6" s="31">
        <v>5</v>
      </c>
      <c r="L6" s="53" t="s">
        <v>42</v>
      </c>
      <c r="M6" s="395" t="s">
        <v>264</v>
      </c>
      <c r="P6" s="14">
        <v>2</v>
      </c>
    </row>
    <row r="7" spans="2:39" ht="15">
      <c r="B7" s="382"/>
      <c r="C7" s="28"/>
      <c r="D7" s="28"/>
      <c r="E7" s="28"/>
      <c r="F7" s="383"/>
      <c r="G7" s="383"/>
      <c r="H7" s="383"/>
      <c r="I7" s="383"/>
      <c r="J7" s="383"/>
      <c r="K7" s="383"/>
      <c r="L7" s="384"/>
      <c r="M7" s="28"/>
    </row>
    <row r="8" spans="2:39" ht="15">
      <c r="B8" s="7" t="s">
        <v>251</v>
      </c>
      <c r="C8" s="12"/>
      <c r="D8" s="12"/>
      <c r="E8" s="12"/>
      <c r="F8" s="12"/>
      <c r="G8" s="12"/>
      <c r="H8" s="12"/>
      <c r="I8" s="12"/>
      <c r="J8" s="12"/>
      <c r="K8" s="12"/>
      <c r="L8" s="12"/>
      <c r="M8" s="8"/>
    </row>
    <row r="9" spans="2:39">
      <c r="B9" s="391" t="s">
        <v>8</v>
      </c>
      <c r="C9" s="391" t="s">
        <v>9</v>
      </c>
      <c r="D9" s="391" t="s">
        <v>10</v>
      </c>
      <c r="E9" s="391" t="s">
        <v>11</v>
      </c>
      <c r="F9" s="392" t="s">
        <v>0</v>
      </c>
      <c r="G9" s="392" t="s">
        <v>1</v>
      </c>
      <c r="H9" s="392" t="s">
        <v>260</v>
      </c>
      <c r="I9" s="392" t="s">
        <v>261</v>
      </c>
      <c r="J9" s="392" t="s">
        <v>262</v>
      </c>
      <c r="K9" s="392" t="s">
        <v>263</v>
      </c>
      <c r="L9" s="393" t="s">
        <v>40</v>
      </c>
      <c r="M9" s="394" t="s">
        <v>12</v>
      </c>
    </row>
    <row r="10" spans="2:39" ht="15">
      <c r="B10" s="382" t="s">
        <v>173</v>
      </c>
      <c r="C10" s="389" t="s">
        <v>26</v>
      </c>
      <c r="D10" s="390" t="s">
        <v>252</v>
      </c>
      <c r="E10" s="28">
        <v>2010</v>
      </c>
      <c r="F10" s="174"/>
      <c r="G10" s="174"/>
      <c r="H10" s="174"/>
      <c r="I10" s="174"/>
      <c r="J10" s="174"/>
      <c r="K10" s="174"/>
      <c r="L10" s="54" t="s">
        <v>41</v>
      </c>
      <c r="M10" s="388" t="s">
        <v>265</v>
      </c>
      <c r="AJ10"/>
      <c r="AK10"/>
      <c r="AL10"/>
      <c r="AM10"/>
    </row>
    <row r="11" spans="2:39" ht="15">
      <c r="B11" s="382" t="s">
        <v>173</v>
      </c>
      <c r="C11" s="389" t="s">
        <v>26</v>
      </c>
      <c r="D11" s="390" t="s">
        <v>252</v>
      </c>
      <c r="E11" s="28">
        <v>2010</v>
      </c>
      <c r="F11" s="174"/>
      <c r="G11" s="174"/>
      <c r="H11" s="174"/>
      <c r="I11" s="174"/>
      <c r="J11" s="174"/>
      <c r="K11" s="174"/>
      <c r="L11" s="54" t="s">
        <v>41</v>
      </c>
      <c r="M11" s="388" t="s">
        <v>266</v>
      </c>
      <c r="AJ11"/>
      <c r="AK11"/>
      <c r="AL11"/>
      <c r="AM11"/>
    </row>
    <row r="12" spans="2:39" ht="15">
      <c r="B12" s="382" t="s">
        <v>173</v>
      </c>
      <c r="C12" s="389" t="s">
        <v>26</v>
      </c>
      <c r="D12" s="390" t="s">
        <v>252</v>
      </c>
      <c r="E12" s="28">
        <v>2010</v>
      </c>
      <c r="F12" s="174"/>
      <c r="G12" s="174"/>
      <c r="H12" s="174"/>
      <c r="I12" s="174"/>
      <c r="J12" s="174"/>
      <c r="K12" s="174"/>
      <c r="L12" s="54" t="s">
        <v>41</v>
      </c>
      <c r="M12" s="388" t="s">
        <v>267</v>
      </c>
      <c r="AJ12"/>
      <c r="AK12"/>
      <c r="AL12"/>
      <c r="AM12"/>
    </row>
    <row r="13" spans="2:39" ht="15">
      <c r="B13" s="382" t="s">
        <v>173</v>
      </c>
      <c r="C13" s="389" t="s">
        <v>26</v>
      </c>
      <c r="D13" s="390" t="s">
        <v>252</v>
      </c>
      <c r="E13" s="28">
        <v>2010</v>
      </c>
      <c r="F13" s="174"/>
      <c r="G13" s="174"/>
      <c r="H13" s="174"/>
      <c r="I13" s="174"/>
      <c r="J13" s="174"/>
      <c r="K13" s="174"/>
      <c r="L13" s="54" t="s">
        <v>41</v>
      </c>
      <c r="M13" s="388" t="s">
        <v>268</v>
      </c>
      <c r="AJ13"/>
      <c r="AK13"/>
      <c r="AL13"/>
      <c r="AM13"/>
    </row>
    <row r="14" spans="2:39" ht="15">
      <c r="B14" s="382" t="s">
        <v>173</v>
      </c>
      <c r="C14" s="389" t="s">
        <v>26</v>
      </c>
      <c r="D14" s="390" t="s">
        <v>252</v>
      </c>
      <c r="E14" s="28">
        <v>2010</v>
      </c>
      <c r="F14" s="174"/>
      <c r="G14" s="174"/>
      <c r="H14" s="174"/>
      <c r="I14" s="174"/>
      <c r="J14" s="174"/>
      <c r="K14" s="174"/>
      <c r="L14" s="54" t="s">
        <v>41</v>
      </c>
      <c r="M14" s="388" t="s">
        <v>269</v>
      </c>
      <c r="AJ14"/>
      <c r="AK14"/>
      <c r="AL14"/>
      <c r="AM14"/>
    </row>
    <row r="15" spans="2:39" ht="15">
      <c r="B15" s="382" t="s">
        <v>173</v>
      </c>
      <c r="C15" s="389" t="s">
        <v>26</v>
      </c>
      <c r="D15" s="390" t="s">
        <v>252</v>
      </c>
      <c r="E15" s="28">
        <v>2010</v>
      </c>
      <c r="F15" s="174"/>
      <c r="G15" s="174"/>
      <c r="H15" s="174"/>
      <c r="I15" s="174"/>
      <c r="J15" s="174"/>
      <c r="K15" s="174"/>
      <c r="L15" s="54" t="s">
        <v>41</v>
      </c>
      <c r="M15" s="388" t="s">
        <v>270</v>
      </c>
      <c r="AJ15"/>
      <c r="AK15"/>
      <c r="AL15"/>
      <c r="AM15"/>
    </row>
    <row r="16" spans="2:39" ht="15">
      <c r="B16" s="382" t="s">
        <v>173</v>
      </c>
      <c r="C16" s="389" t="s">
        <v>26</v>
      </c>
      <c r="D16" s="390" t="s">
        <v>252</v>
      </c>
      <c r="E16" s="28">
        <v>2010</v>
      </c>
      <c r="F16" s="174"/>
      <c r="G16" s="174"/>
      <c r="H16" s="174"/>
      <c r="I16" s="174"/>
      <c r="J16" s="174"/>
      <c r="K16" s="174"/>
      <c r="L16" s="54" t="s">
        <v>41</v>
      </c>
      <c r="M16" s="388" t="s">
        <v>271</v>
      </c>
      <c r="AJ16"/>
      <c r="AK16"/>
      <c r="AL16"/>
      <c r="AM16"/>
    </row>
    <row r="17" spans="2:39" ht="15">
      <c r="B17" s="382" t="s">
        <v>173</v>
      </c>
      <c r="C17" s="389" t="s">
        <v>26</v>
      </c>
      <c r="D17" s="390" t="s">
        <v>252</v>
      </c>
      <c r="E17" s="28">
        <v>2010</v>
      </c>
      <c r="F17" s="174"/>
      <c r="G17" s="174"/>
      <c r="H17" s="174"/>
      <c r="I17" s="174"/>
      <c r="J17" s="174"/>
      <c r="K17" s="174"/>
      <c r="L17" s="54" t="s">
        <v>41</v>
      </c>
      <c r="M17" s="388" t="s">
        <v>272</v>
      </c>
      <c r="AJ17"/>
      <c r="AK17"/>
      <c r="AL17"/>
      <c r="AM17"/>
    </row>
    <row r="18" spans="2:39" ht="15">
      <c r="B18" s="382" t="s">
        <v>173</v>
      </c>
      <c r="C18" s="389" t="s">
        <v>26</v>
      </c>
      <c r="D18" s="390" t="s">
        <v>252</v>
      </c>
      <c r="E18" s="28">
        <v>2010</v>
      </c>
      <c r="F18" s="174"/>
      <c r="G18" s="174"/>
      <c r="H18" s="174"/>
      <c r="I18" s="174"/>
      <c r="J18" s="174"/>
      <c r="K18" s="174"/>
      <c r="L18" s="54" t="s">
        <v>41</v>
      </c>
      <c r="M18" s="388" t="s">
        <v>273</v>
      </c>
      <c r="AJ18"/>
      <c r="AK18"/>
      <c r="AL18"/>
      <c r="AM18"/>
    </row>
    <row r="19" spans="2:39" ht="15">
      <c r="B19" s="382" t="s">
        <v>173</v>
      </c>
      <c r="C19" s="389" t="s">
        <v>26</v>
      </c>
      <c r="D19" s="390" t="s">
        <v>252</v>
      </c>
      <c r="E19" s="28">
        <v>2010</v>
      </c>
      <c r="F19" s="174"/>
      <c r="G19" s="174"/>
      <c r="H19" s="174"/>
      <c r="I19" s="174"/>
      <c r="J19" s="174"/>
      <c r="K19" s="174"/>
      <c r="L19" s="54" t="s">
        <v>41</v>
      </c>
      <c r="M19" s="388" t="s">
        <v>274</v>
      </c>
      <c r="AJ19"/>
      <c r="AK19"/>
      <c r="AL19"/>
      <c r="AM19"/>
    </row>
    <row r="20" spans="2:39" ht="15">
      <c r="B20" s="382" t="s">
        <v>173</v>
      </c>
      <c r="C20" s="389" t="s">
        <v>26</v>
      </c>
      <c r="D20" s="390" t="s">
        <v>252</v>
      </c>
      <c r="E20" s="28">
        <v>2010</v>
      </c>
      <c r="F20" s="174"/>
      <c r="G20" s="174"/>
      <c r="H20" s="174"/>
      <c r="I20" s="174"/>
      <c r="J20" s="174"/>
      <c r="K20" s="174"/>
      <c r="L20" s="54" t="s">
        <v>41</v>
      </c>
      <c r="M20" s="388" t="s">
        <v>275</v>
      </c>
      <c r="AJ20"/>
      <c r="AK20"/>
      <c r="AL20"/>
      <c r="AM20"/>
    </row>
    <row r="21" spans="2:39" ht="15">
      <c r="B21" s="382" t="s">
        <v>173</v>
      </c>
      <c r="C21" s="389" t="s">
        <v>26</v>
      </c>
      <c r="D21" s="390" t="s">
        <v>252</v>
      </c>
      <c r="E21" s="28">
        <v>2010</v>
      </c>
      <c r="F21" s="174"/>
      <c r="G21" s="174"/>
      <c r="H21" s="174"/>
      <c r="I21" s="174"/>
      <c r="J21" s="174"/>
      <c r="K21" s="174"/>
      <c r="L21" s="54" t="s">
        <v>41</v>
      </c>
      <c r="M21" s="388" t="s">
        <v>276</v>
      </c>
      <c r="AJ21"/>
      <c r="AK21"/>
      <c r="AL21"/>
      <c r="AM21"/>
    </row>
    <row r="22" spans="2:39" ht="15">
      <c r="B22" s="382" t="s">
        <v>173</v>
      </c>
      <c r="C22" s="389" t="s">
        <v>26</v>
      </c>
      <c r="D22" s="390" t="s">
        <v>252</v>
      </c>
      <c r="E22" s="28">
        <v>2010</v>
      </c>
      <c r="F22" s="174"/>
      <c r="G22" s="174"/>
      <c r="H22" s="174"/>
      <c r="I22" s="174"/>
      <c r="J22" s="174"/>
      <c r="K22" s="174"/>
      <c r="L22" s="54" t="s">
        <v>41</v>
      </c>
      <c r="M22" s="388" t="s">
        <v>277</v>
      </c>
      <c r="AJ22"/>
      <c r="AK22"/>
      <c r="AL22"/>
      <c r="AM22"/>
    </row>
    <row r="23" spans="2:39" ht="15">
      <c r="B23" s="169" t="s">
        <v>173</v>
      </c>
      <c r="C23" s="373" t="s">
        <v>26</v>
      </c>
      <c r="D23" s="167" t="s">
        <v>252</v>
      </c>
      <c r="E23" s="23">
        <v>2010</v>
      </c>
      <c r="F23" s="372"/>
      <c r="G23" s="372"/>
      <c r="H23" s="372"/>
      <c r="I23" s="372"/>
      <c r="J23" s="372"/>
      <c r="K23" s="372"/>
      <c r="L23" s="55" t="s">
        <v>41</v>
      </c>
      <c r="M23" s="388" t="s">
        <v>278</v>
      </c>
      <c r="AJ23"/>
      <c r="AK23"/>
      <c r="AL23"/>
      <c r="AM23"/>
    </row>
    <row r="24" spans="2:39" ht="15">
      <c r="B24" s="170" t="s">
        <v>173</v>
      </c>
      <c r="C24" s="28" t="s">
        <v>26</v>
      </c>
      <c r="D24" s="390" t="s">
        <v>252</v>
      </c>
      <c r="E24" s="29">
        <v>2012</v>
      </c>
      <c r="F24" s="174"/>
      <c r="G24" s="174"/>
      <c r="H24" s="174"/>
      <c r="I24" s="174"/>
      <c r="J24" s="174"/>
      <c r="K24" s="174"/>
      <c r="L24" s="54" t="s">
        <v>41</v>
      </c>
      <c r="M24" s="388" t="s">
        <v>265</v>
      </c>
      <c r="AJ24"/>
      <c r="AK24"/>
      <c r="AL24"/>
      <c r="AM24"/>
    </row>
    <row r="25" spans="2:39" ht="15">
      <c r="B25" s="170" t="s">
        <v>173</v>
      </c>
      <c r="C25" s="28" t="s">
        <v>26</v>
      </c>
      <c r="D25" s="390" t="s">
        <v>252</v>
      </c>
      <c r="E25" s="29">
        <v>2012</v>
      </c>
      <c r="F25" s="174"/>
      <c r="G25" s="174"/>
      <c r="H25" s="174"/>
      <c r="I25" s="174"/>
      <c r="J25" s="174"/>
      <c r="K25" s="174"/>
      <c r="L25" s="54" t="s">
        <v>41</v>
      </c>
      <c r="M25" s="388" t="s">
        <v>266</v>
      </c>
      <c r="AJ25"/>
      <c r="AK25"/>
      <c r="AL25"/>
      <c r="AM25"/>
    </row>
    <row r="26" spans="2:39" ht="15">
      <c r="B26" s="170" t="s">
        <v>173</v>
      </c>
      <c r="C26" s="28" t="s">
        <v>26</v>
      </c>
      <c r="D26" s="390" t="s">
        <v>252</v>
      </c>
      <c r="E26" s="29">
        <v>2012</v>
      </c>
      <c r="F26" s="174"/>
      <c r="G26" s="174"/>
      <c r="H26" s="174"/>
      <c r="I26" s="174"/>
      <c r="J26" s="174"/>
      <c r="K26" s="174"/>
      <c r="L26" s="54" t="s">
        <v>41</v>
      </c>
      <c r="M26" s="388" t="s">
        <v>267</v>
      </c>
      <c r="AJ26"/>
      <c r="AK26"/>
      <c r="AL26"/>
      <c r="AM26"/>
    </row>
    <row r="27" spans="2:39" ht="15">
      <c r="B27" s="170" t="s">
        <v>173</v>
      </c>
      <c r="C27" s="28" t="s">
        <v>26</v>
      </c>
      <c r="D27" s="390" t="s">
        <v>252</v>
      </c>
      <c r="E27" s="29">
        <v>2012</v>
      </c>
      <c r="F27" s="174"/>
      <c r="G27" s="174"/>
      <c r="H27" s="174"/>
      <c r="I27" s="174"/>
      <c r="J27" s="174"/>
      <c r="K27" s="174"/>
      <c r="L27" s="54" t="s">
        <v>41</v>
      </c>
      <c r="M27" s="388" t="s">
        <v>268</v>
      </c>
      <c r="AJ27"/>
      <c r="AK27"/>
      <c r="AL27"/>
      <c r="AM27"/>
    </row>
    <row r="28" spans="2:39" ht="15">
      <c r="B28" s="170" t="s">
        <v>173</v>
      </c>
      <c r="C28" s="28" t="s">
        <v>26</v>
      </c>
      <c r="D28" s="390" t="s">
        <v>252</v>
      </c>
      <c r="E28" s="29">
        <v>2012</v>
      </c>
      <c r="F28" s="174"/>
      <c r="G28" s="174"/>
      <c r="H28" s="174"/>
      <c r="I28" s="174"/>
      <c r="J28" s="174"/>
      <c r="K28" s="174"/>
      <c r="L28" s="54" t="s">
        <v>41</v>
      </c>
      <c r="M28" s="388" t="s">
        <v>269</v>
      </c>
      <c r="AJ28"/>
      <c r="AK28"/>
      <c r="AL28"/>
      <c r="AM28"/>
    </row>
    <row r="29" spans="2:39" ht="15">
      <c r="B29" s="170" t="s">
        <v>173</v>
      </c>
      <c r="C29" s="28" t="s">
        <v>26</v>
      </c>
      <c r="D29" s="390" t="s">
        <v>252</v>
      </c>
      <c r="E29" s="29">
        <v>2012</v>
      </c>
      <c r="F29" s="174"/>
      <c r="G29" s="174"/>
      <c r="H29" s="174"/>
      <c r="I29" s="174"/>
      <c r="J29" s="174"/>
      <c r="K29" s="174"/>
      <c r="L29" s="54" t="s">
        <v>41</v>
      </c>
      <c r="M29" s="388" t="s">
        <v>270</v>
      </c>
      <c r="AJ29"/>
      <c r="AK29"/>
      <c r="AL29"/>
      <c r="AM29"/>
    </row>
    <row r="30" spans="2:39" ht="15">
      <c r="B30" s="170" t="s">
        <v>173</v>
      </c>
      <c r="C30" s="28" t="s">
        <v>26</v>
      </c>
      <c r="D30" s="390" t="s">
        <v>252</v>
      </c>
      <c r="E30" s="29">
        <v>2012</v>
      </c>
      <c r="F30" s="174"/>
      <c r="G30" s="174"/>
      <c r="H30" s="174"/>
      <c r="I30" s="174"/>
      <c r="J30" s="174"/>
      <c r="K30" s="174"/>
      <c r="L30" s="54" t="s">
        <v>41</v>
      </c>
      <c r="M30" s="388" t="s">
        <v>271</v>
      </c>
      <c r="AJ30"/>
      <c r="AK30"/>
      <c r="AL30"/>
      <c r="AM30"/>
    </row>
    <row r="31" spans="2:39" ht="15">
      <c r="B31" s="170" t="s">
        <v>173</v>
      </c>
      <c r="C31" s="28" t="s">
        <v>26</v>
      </c>
      <c r="D31" s="390" t="s">
        <v>252</v>
      </c>
      <c r="E31" s="29">
        <v>2012</v>
      </c>
      <c r="F31" s="174"/>
      <c r="G31" s="174"/>
      <c r="H31" s="174"/>
      <c r="I31" s="174"/>
      <c r="J31" s="174"/>
      <c r="K31" s="174"/>
      <c r="L31" s="54" t="s">
        <v>41</v>
      </c>
      <c r="M31" s="388" t="s">
        <v>272</v>
      </c>
      <c r="AJ31"/>
      <c r="AK31"/>
      <c r="AL31"/>
      <c r="AM31"/>
    </row>
    <row r="32" spans="2:39" ht="15">
      <c r="B32" s="170" t="s">
        <v>173</v>
      </c>
      <c r="C32" s="28" t="s">
        <v>26</v>
      </c>
      <c r="D32" s="390" t="s">
        <v>252</v>
      </c>
      <c r="E32" s="29">
        <v>2012</v>
      </c>
      <c r="F32" s="174"/>
      <c r="G32" s="174"/>
      <c r="H32" s="174"/>
      <c r="I32" s="174"/>
      <c r="J32" s="174"/>
      <c r="K32" s="174"/>
      <c r="L32" s="54" t="s">
        <v>41</v>
      </c>
      <c r="M32" s="388" t="s">
        <v>273</v>
      </c>
      <c r="AJ32"/>
      <c r="AK32"/>
      <c r="AL32"/>
      <c r="AM32"/>
    </row>
    <row r="33" spans="2:39" ht="15">
      <c r="B33" s="170" t="s">
        <v>173</v>
      </c>
      <c r="C33" s="28" t="s">
        <v>26</v>
      </c>
      <c r="D33" s="390" t="s">
        <v>252</v>
      </c>
      <c r="E33" s="29">
        <v>2012</v>
      </c>
      <c r="F33" s="174"/>
      <c r="G33" s="174"/>
      <c r="H33" s="174"/>
      <c r="I33" s="174"/>
      <c r="J33" s="174"/>
      <c r="K33" s="174"/>
      <c r="L33" s="54" t="s">
        <v>41</v>
      </c>
      <c r="M33" s="388" t="s">
        <v>274</v>
      </c>
      <c r="AJ33"/>
      <c r="AK33"/>
      <c r="AL33"/>
      <c r="AM33"/>
    </row>
    <row r="34" spans="2:39" ht="15">
      <c r="B34" s="170" t="s">
        <v>173</v>
      </c>
      <c r="C34" s="28" t="s">
        <v>26</v>
      </c>
      <c r="D34" s="390" t="s">
        <v>252</v>
      </c>
      <c r="E34" s="29">
        <v>2012</v>
      </c>
      <c r="F34" s="174"/>
      <c r="G34" s="174"/>
      <c r="H34" s="174"/>
      <c r="I34" s="174"/>
      <c r="J34" s="174"/>
      <c r="K34" s="174"/>
      <c r="L34" s="54" t="s">
        <v>41</v>
      </c>
      <c r="M34" s="388" t="s">
        <v>275</v>
      </c>
      <c r="AJ34"/>
      <c r="AK34"/>
      <c r="AL34"/>
      <c r="AM34"/>
    </row>
    <row r="35" spans="2:39" ht="15">
      <c r="B35" s="170" t="s">
        <v>173</v>
      </c>
      <c r="C35" s="28" t="s">
        <v>26</v>
      </c>
      <c r="D35" s="390" t="s">
        <v>252</v>
      </c>
      <c r="E35" s="29">
        <v>2012</v>
      </c>
      <c r="F35" s="174"/>
      <c r="G35" s="174"/>
      <c r="H35" s="174"/>
      <c r="I35" s="174"/>
      <c r="J35" s="174"/>
      <c r="K35" s="174"/>
      <c r="L35" s="54" t="s">
        <v>41</v>
      </c>
      <c r="M35" s="388" t="s">
        <v>276</v>
      </c>
      <c r="AJ35"/>
      <c r="AK35"/>
      <c r="AL35"/>
      <c r="AM35"/>
    </row>
    <row r="36" spans="2:39" ht="15">
      <c r="B36" s="170" t="s">
        <v>173</v>
      </c>
      <c r="C36" s="28" t="s">
        <v>26</v>
      </c>
      <c r="D36" s="390" t="s">
        <v>252</v>
      </c>
      <c r="E36" s="29">
        <v>2012</v>
      </c>
      <c r="F36" s="174"/>
      <c r="G36" s="174"/>
      <c r="H36" s="174"/>
      <c r="I36" s="174"/>
      <c r="J36" s="174"/>
      <c r="K36" s="174"/>
      <c r="L36" s="54" t="s">
        <v>41</v>
      </c>
      <c r="M36" s="388" t="s">
        <v>277</v>
      </c>
      <c r="AJ36"/>
      <c r="AK36"/>
      <c r="AL36"/>
      <c r="AM36"/>
    </row>
    <row r="37" spans="2:39" ht="15">
      <c r="B37" s="171" t="s">
        <v>173</v>
      </c>
      <c r="C37" s="23" t="s">
        <v>26</v>
      </c>
      <c r="D37" s="167" t="s">
        <v>252</v>
      </c>
      <c r="E37" s="25">
        <v>2012</v>
      </c>
      <c r="F37" s="372"/>
      <c r="G37" s="372"/>
      <c r="H37" s="372"/>
      <c r="I37" s="372"/>
      <c r="J37" s="372"/>
      <c r="K37" s="372"/>
      <c r="L37" s="55" t="s">
        <v>41</v>
      </c>
      <c r="M37" s="388" t="s">
        <v>278</v>
      </c>
      <c r="AJ37"/>
      <c r="AK37"/>
      <c r="AL37"/>
      <c r="AM37"/>
    </row>
    <row r="38" spans="2:39" ht="15">
      <c r="B38" s="170" t="s">
        <v>173</v>
      </c>
      <c r="C38" s="28" t="s">
        <v>26</v>
      </c>
      <c r="D38" s="390" t="s">
        <v>252</v>
      </c>
      <c r="E38" s="29">
        <v>2015</v>
      </c>
      <c r="F38" s="174"/>
      <c r="G38" s="174"/>
      <c r="H38" s="174"/>
      <c r="I38" s="174"/>
      <c r="J38" s="174"/>
      <c r="K38" s="174"/>
      <c r="L38" s="54" t="s">
        <v>41</v>
      </c>
      <c r="M38" s="388" t="s">
        <v>265</v>
      </c>
      <c r="AJ38"/>
      <c r="AK38"/>
      <c r="AL38"/>
      <c r="AM38"/>
    </row>
    <row r="39" spans="2:39" ht="15">
      <c r="B39" s="170" t="s">
        <v>173</v>
      </c>
      <c r="C39" s="28" t="s">
        <v>26</v>
      </c>
      <c r="D39" s="390" t="s">
        <v>252</v>
      </c>
      <c r="E39" s="29">
        <v>2015</v>
      </c>
      <c r="F39" s="174"/>
      <c r="G39" s="174"/>
      <c r="H39" s="174"/>
      <c r="I39" s="174"/>
      <c r="J39" s="174"/>
      <c r="K39" s="174"/>
      <c r="L39" s="54" t="s">
        <v>41</v>
      </c>
      <c r="M39" s="388" t="s">
        <v>266</v>
      </c>
      <c r="AJ39"/>
      <c r="AK39"/>
      <c r="AL39"/>
      <c r="AM39"/>
    </row>
    <row r="40" spans="2:39" ht="15">
      <c r="B40" s="170" t="s">
        <v>173</v>
      </c>
      <c r="C40" s="28" t="s">
        <v>26</v>
      </c>
      <c r="D40" s="390" t="s">
        <v>252</v>
      </c>
      <c r="E40" s="29">
        <v>2015</v>
      </c>
      <c r="F40" s="174"/>
      <c r="G40" s="174"/>
      <c r="H40" s="174"/>
      <c r="I40" s="174"/>
      <c r="J40" s="174"/>
      <c r="K40" s="174"/>
      <c r="L40" s="54" t="s">
        <v>41</v>
      </c>
      <c r="M40" s="388" t="s">
        <v>267</v>
      </c>
      <c r="AJ40"/>
      <c r="AK40"/>
      <c r="AL40"/>
      <c r="AM40"/>
    </row>
    <row r="41" spans="2:39" ht="15">
      <c r="B41" s="170" t="s">
        <v>173</v>
      </c>
      <c r="C41" s="28" t="s">
        <v>26</v>
      </c>
      <c r="D41" s="390" t="s">
        <v>252</v>
      </c>
      <c r="E41" s="29">
        <v>2015</v>
      </c>
      <c r="F41" s="174"/>
      <c r="G41" s="174"/>
      <c r="H41" s="174"/>
      <c r="I41" s="174"/>
      <c r="J41" s="174"/>
      <c r="K41" s="174"/>
      <c r="L41" s="54" t="s">
        <v>41</v>
      </c>
      <c r="M41" s="388" t="s">
        <v>268</v>
      </c>
      <c r="AJ41"/>
      <c r="AK41"/>
      <c r="AL41"/>
      <c r="AM41"/>
    </row>
    <row r="42" spans="2:39" ht="15">
      <c r="B42" s="170" t="s">
        <v>173</v>
      </c>
      <c r="C42" s="28" t="s">
        <v>26</v>
      </c>
      <c r="D42" s="390" t="s">
        <v>252</v>
      </c>
      <c r="E42" s="29">
        <v>2015</v>
      </c>
      <c r="F42" s="174"/>
      <c r="G42" s="174"/>
      <c r="H42" s="174"/>
      <c r="I42" s="174"/>
      <c r="J42" s="174"/>
      <c r="K42" s="174"/>
      <c r="L42" s="54" t="s">
        <v>41</v>
      </c>
      <c r="M42" s="388" t="s">
        <v>269</v>
      </c>
      <c r="AJ42"/>
      <c r="AK42"/>
      <c r="AL42"/>
      <c r="AM42"/>
    </row>
    <row r="43" spans="2:39" ht="15">
      <c r="B43" s="170" t="s">
        <v>173</v>
      </c>
      <c r="C43" s="28" t="s">
        <v>26</v>
      </c>
      <c r="D43" s="390" t="s">
        <v>252</v>
      </c>
      <c r="E43" s="29">
        <v>2015</v>
      </c>
      <c r="F43" s="174"/>
      <c r="G43" s="174"/>
      <c r="H43" s="174"/>
      <c r="I43" s="174"/>
      <c r="J43" s="174"/>
      <c r="K43" s="174"/>
      <c r="L43" s="54" t="s">
        <v>41</v>
      </c>
      <c r="M43" s="388" t="s">
        <v>270</v>
      </c>
      <c r="AJ43"/>
      <c r="AK43"/>
      <c r="AL43"/>
      <c r="AM43"/>
    </row>
    <row r="44" spans="2:39" ht="15">
      <c r="B44" s="170" t="s">
        <v>173</v>
      </c>
      <c r="C44" s="28" t="s">
        <v>26</v>
      </c>
      <c r="D44" s="390" t="s">
        <v>252</v>
      </c>
      <c r="E44" s="29">
        <v>2015</v>
      </c>
      <c r="F44" s="174"/>
      <c r="G44" s="174"/>
      <c r="H44" s="174"/>
      <c r="I44" s="174"/>
      <c r="J44" s="174"/>
      <c r="K44" s="174"/>
      <c r="L44" s="54" t="s">
        <v>41</v>
      </c>
      <c r="M44" s="388" t="s">
        <v>271</v>
      </c>
      <c r="AJ44"/>
      <c r="AK44"/>
      <c r="AL44"/>
      <c r="AM44"/>
    </row>
    <row r="45" spans="2:39" ht="15">
      <c r="B45" s="170" t="s">
        <v>173</v>
      </c>
      <c r="C45" s="28" t="s">
        <v>26</v>
      </c>
      <c r="D45" s="390" t="s">
        <v>252</v>
      </c>
      <c r="E45" s="29">
        <v>2015</v>
      </c>
      <c r="F45" s="174"/>
      <c r="G45" s="174"/>
      <c r="H45" s="174"/>
      <c r="I45" s="174"/>
      <c r="J45" s="174"/>
      <c r="K45" s="174"/>
      <c r="L45" s="54" t="s">
        <v>41</v>
      </c>
      <c r="M45" s="388" t="s">
        <v>272</v>
      </c>
      <c r="AJ45"/>
      <c r="AK45"/>
      <c r="AL45"/>
      <c r="AM45"/>
    </row>
    <row r="46" spans="2:39" ht="15">
      <c r="B46" s="170" t="s">
        <v>173</v>
      </c>
      <c r="C46" s="28" t="s">
        <v>26</v>
      </c>
      <c r="D46" s="390" t="s">
        <v>252</v>
      </c>
      <c r="E46" s="29">
        <v>2015</v>
      </c>
      <c r="F46" s="174"/>
      <c r="G46" s="174"/>
      <c r="H46" s="174"/>
      <c r="I46" s="174"/>
      <c r="J46" s="174"/>
      <c r="K46" s="174"/>
      <c r="L46" s="54" t="s">
        <v>41</v>
      </c>
      <c r="M46" s="388" t="s">
        <v>273</v>
      </c>
      <c r="AJ46"/>
      <c r="AK46"/>
      <c r="AL46"/>
      <c r="AM46"/>
    </row>
    <row r="47" spans="2:39" ht="15">
      <c r="B47" s="170" t="s">
        <v>173</v>
      </c>
      <c r="C47" s="28" t="s">
        <v>26</v>
      </c>
      <c r="D47" s="390" t="s">
        <v>252</v>
      </c>
      <c r="E47" s="29">
        <v>2015</v>
      </c>
      <c r="F47" s="174"/>
      <c r="G47" s="174"/>
      <c r="H47" s="174"/>
      <c r="I47" s="174"/>
      <c r="J47" s="174"/>
      <c r="K47" s="174"/>
      <c r="L47" s="54" t="s">
        <v>41</v>
      </c>
      <c r="M47" s="388" t="s">
        <v>274</v>
      </c>
      <c r="AJ47"/>
      <c r="AK47"/>
      <c r="AL47"/>
      <c r="AM47"/>
    </row>
    <row r="48" spans="2:39" ht="15">
      <c r="B48" s="170" t="s">
        <v>173</v>
      </c>
      <c r="C48" s="28" t="s">
        <v>26</v>
      </c>
      <c r="D48" s="390" t="s">
        <v>252</v>
      </c>
      <c r="E48" s="29">
        <v>2015</v>
      </c>
      <c r="F48" s="174"/>
      <c r="G48" s="174"/>
      <c r="H48" s="174"/>
      <c r="I48" s="174"/>
      <c r="J48" s="174"/>
      <c r="K48" s="174"/>
      <c r="L48" s="54" t="s">
        <v>41</v>
      </c>
      <c r="M48" s="388" t="s">
        <v>275</v>
      </c>
      <c r="AJ48"/>
      <c r="AK48"/>
      <c r="AL48"/>
      <c r="AM48"/>
    </row>
    <row r="49" spans="2:39" ht="15">
      <c r="B49" s="170" t="s">
        <v>173</v>
      </c>
      <c r="C49" s="28" t="s">
        <v>26</v>
      </c>
      <c r="D49" s="390" t="s">
        <v>252</v>
      </c>
      <c r="E49" s="29">
        <v>2015</v>
      </c>
      <c r="F49" s="174"/>
      <c r="G49" s="174"/>
      <c r="H49" s="174"/>
      <c r="I49" s="174"/>
      <c r="J49" s="174"/>
      <c r="K49" s="174"/>
      <c r="L49" s="54" t="s">
        <v>41</v>
      </c>
      <c r="M49" s="388" t="s">
        <v>276</v>
      </c>
      <c r="AJ49"/>
      <c r="AK49"/>
      <c r="AL49"/>
      <c r="AM49"/>
    </row>
    <row r="50" spans="2:39" ht="15">
      <c r="B50" s="170" t="s">
        <v>173</v>
      </c>
      <c r="C50" s="28" t="s">
        <v>26</v>
      </c>
      <c r="D50" s="390" t="s">
        <v>252</v>
      </c>
      <c r="E50" s="29">
        <v>2015</v>
      </c>
      <c r="F50" s="174"/>
      <c r="G50" s="174"/>
      <c r="H50" s="174"/>
      <c r="I50" s="174"/>
      <c r="J50" s="174"/>
      <c r="K50" s="174"/>
      <c r="L50" s="54" t="s">
        <v>41</v>
      </c>
      <c r="M50" s="388" t="s">
        <v>277</v>
      </c>
      <c r="AJ50"/>
      <c r="AK50"/>
      <c r="AL50"/>
      <c r="AM50"/>
    </row>
    <row r="51" spans="2:39" ht="15">
      <c r="B51" s="171" t="s">
        <v>173</v>
      </c>
      <c r="C51" s="23" t="s">
        <v>26</v>
      </c>
      <c r="D51" s="167" t="s">
        <v>252</v>
      </c>
      <c r="E51" s="25">
        <v>2015</v>
      </c>
      <c r="F51" s="372"/>
      <c r="G51" s="372"/>
      <c r="H51" s="372"/>
      <c r="I51" s="372"/>
      <c r="J51" s="372"/>
      <c r="K51" s="372"/>
      <c r="L51" s="55" t="s">
        <v>41</v>
      </c>
      <c r="M51" s="388" t="s">
        <v>278</v>
      </c>
      <c r="AJ51"/>
      <c r="AK51"/>
      <c r="AL51"/>
      <c r="AM51"/>
    </row>
    <row r="52" spans="2:39" ht="15">
      <c r="B52" s="170" t="s">
        <v>173</v>
      </c>
      <c r="C52" s="28" t="s">
        <v>26</v>
      </c>
      <c r="D52" s="390" t="s">
        <v>252</v>
      </c>
      <c r="E52" s="29">
        <v>2020</v>
      </c>
      <c r="F52" s="174"/>
      <c r="G52" s="174"/>
      <c r="H52" s="174"/>
      <c r="I52" s="174"/>
      <c r="J52" s="174"/>
      <c r="K52" s="174"/>
      <c r="L52" s="54" t="s">
        <v>41</v>
      </c>
      <c r="M52" s="388" t="s">
        <v>265</v>
      </c>
      <c r="N52" s="26"/>
      <c r="O52" s="26"/>
      <c r="AJ52"/>
      <c r="AK52"/>
      <c r="AL52"/>
      <c r="AM52"/>
    </row>
    <row r="53" spans="2:39" ht="15">
      <c r="B53" s="170" t="s">
        <v>173</v>
      </c>
      <c r="C53" s="28" t="s">
        <v>26</v>
      </c>
      <c r="D53" s="390" t="s">
        <v>252</v>
      </c>
      <c r="E53" s="29">
        <v>2020</v>
      </c>
      <c r="F53" s="174"/>
      <c r="G53" s="174"/>
      <c r="H53" s="174"/>
      <c r="I53" s="174"/>
      <c r="J53" s="174"/>
      <c r="K53" s="174"/>
      <c r="L53" s="54" t="s">
        <v>41</v>
      </c>
      <c r="M53" s="388" t="s">
        <v>266</v>
      </c>
      <c r="N53" s="26"/>
      <c r="O53" s="26"/>
      <c r="AH53"/>
      <c r="AI53"/>
      <c r="AJ53"/>
      <c r="AK53"/>
      <c r="AL53"/>
      <c r="AM53"/>
    </row>
    <row r="54" spans="2:39" ht="15">
      <c r="B54" s="170" t="s">
        <v>173</v>
      </c>
      <c r="C54" s="28" t="s">
        <v>26</v>
      </c>
      <c r="D54" s="390" t="s">
        <v>252</v>
      </c>
      <c r="E54" s="29">
        <v>2020</v>
      </c>
      <c r="F54" s="174"/>
      <c r="G54" s="174"/>
      <c r="H54" s="174"/>
      <c r="I54" s="174"/>
      <c r="J54" s="174"/>
      <c r="K54" s="174"/>
      <c r="L54" s="54" t="s">
        <v>41</v>
      </c>
      <c r="M54" s="388" t="s">
        <v>267</v>
      </c>
      <c r="N54" s="26"/>
      <c r="O54" s="26"/>
    </row>
    <row r="55" spans="2:39" ht="15">
      <c r="B55" s="170" t="s">
        <v>173</v>
      </c>
      <c r="C55" s="28" t="s">
        <v>26</v>
      </c>
      <c r="D55" s="390" t="s">
        <v>252</v>
      </c>
      <c r="E55" s="29">
        <v>2020</v>
      </c>
      <c r="F55" s="174"/>
      <c r="G55" s="174"/>
      <c r="H55" s="174"/>
      <c r="I55" s="174"/>
      <c r="J55" s="174"/>
      <c r="K55" s="174"/>
      <c r="L55" s="54" t="s">
        <v>41</v>
      </c>
      <c r="M55" s="388" t="s">
        <v>268</v>
      </c>
      <c r="N55" s="26"/>
      <c r="O55" s="26"/>
      <c r="AI55" s="26"/>
    </row>
    <row r="56" spans="2:39" ht="15">
      <c r="B56" s="170" t="s">
        <v>173</v>
      </c>
      <c r="C56" s="28" t="s">
        <v>26</v>
      </c>
      <c r="D56" s="390" t="s">
        <v>252</v>
      </c>
      <c r="E56" s="29">
        <v>2020</v>
      </c>
      <c r="F56" s="174"/>
      <c r="G56" s="174"/>
      <c r="H56" s="174"/>
      <c r="I56" s="174"/>
      <c r="J56" s="174"/>
      <c r="K56" s="174"/>
      <c r="L56" s="54" t="s">
        <v>41</v>
      </c>
      <c r="M56" s="388" t="s">
        <v>269</v>
      </c>
      <c r="N56" s="26"/>
      <c r="O56" s="26"/>
      <c r="AI56" s="26"/>
    </row>
    <row r="57" spans="2:39" ht="15">
      <c r="B57" s="170" t="s">
        <v>173</v>
      </c>
      <c r="C57" s="28" t="s">
        <v>26</v>
      </c>
      <c r="D57" s="390" t="s">
        <v>252</v>
      </c>
      <c r="E57" s="29">
        <v>2020</v>
      </c>
      <c r="F57" s="174"/>
      <c r="G57" s="174"/>
      <c r="H57" s="174"/>
      <c r="I57" s="174"/>
      <c r="J57" s="174"/>
      <c r="K57" s="174"/>
      <c r="L57" s="54" t="s">
        <v>41</v>
      </c>
      <c r="M57" s="388" t="s">
        <v>270</v>
      </c>
      <c r="N57" s="26"/>
      <c r="O57" s="26"/>
      <c r="AI57" s="26"/>
    </row>
    <row r="58" spans="2:39" ht="15">
      <c r="B58" s="170" t="s">
        <v>173</v>
      </c>
      <c r="C58" s="28" t="s">
        <v>26</v>
      </c>
      <c r="D58" s="390" t="s">
        <v>252</v>
      </c>
      <c r="E58" s="29">
        <v>2020</v>
      </c>
      <c r="F58" s="174"/>
      <c r="G58" s="174"/>
      <c r="H58" s="174"/>
      <c r="I58" s="174"/>
      <c r="J58" s="174"/>
      <c r="K58" s="174"/>
      <c r="L58" s="54" t="s">
        <v>41</v>
      </c>
      <c r="M58" s="388" t="s">
        <v>271</v>
      </c>
      <c r="N58" s="26"/>
      <c r="O58" s="26"/>
      <c r="AI58" s="26"/>
    </row>
    <row r="59" spans="2:39" ht="15">
      <c r="B59" s="170" t="s">
        <v>173</v>
      </c>
      <c r="C59" s="28" t="s">
        <v>26</v>
      </c>
      <c r="D59" s="390" t="s">
        <v>252</v>
      </c>
      <c r="E59" s="29">
        <v>2020</v>
      </c>
      <c r="F59" s="174"/>
      <c r="G59" s="174"/>
      <c r="H59" s="174"/>
      <c r="I59" s="174"/>
      <c r="J59" s="174"/>
      <c r="K59" s="174"/>
      <c r="L59" s="54" t="s">
        <v>41</v>
      </c>
      <c r="M59" s="388" t="s">
        <v>272</v>
      </c>
      <c r="N59" s="26"/>
      <c r="O59" s="26"/>
      <c r="AI59" s="26"/>
    </row>
    <row r="60" spans="2:39" ht="15">
      <c r="B60" s="170" t="s">
        <v>173</v>
      </c>
      <c r="C60" s="28" t="s">
        <v>26</v>
      </c>
      <c r="D60" s="390" t="s">
        <v>252</v>
      </c>
      <c r="E60" s="29">
        <v>2020</v>
      </c>
      <c r="F60" s="174"/>
      <c r="G60" s="174"/>
      <c r="H60" s="174"/>
      <c r="I60" s="174"/>
      <c r="J60" s="174"/>
      <c r="K60" s="174"/>
      <c r="L60" s="54" t="s">
        <v>41</v>
      </c>
      <c r="M60" s="388" t="s">
        <v>273</v>
      </c>
      <c r="N60" s="26"/>
      <c r="O60" s="26"/>
      <c r="AI60" s="26"/>
    </row>
    <row r="61" spans="2:39" ht="15">
      <c r="B61" s="170" t="s">
        <v>173</v>
      </c>
      <c r="C61" s="28" t="s">
        <v>26</v>
      </c>
      <c r="D61" s="390" t="s">
        <v>252</v>
      </c>
      <c r="E61" s="29">
        <v>2020</v>
      </c>
      <c r="F61" s="174"/>
      <c r="G61" s="174"/>
      <c r="H61" s="174"/>
      <c r="I61" s="174"/>
      <c r="J61" s="174"/>
      <c r="K61" s="174"/>
      <c r="L61" s="54" t="s">
        <v>41</v>
      </c>
      <c r="M61" s="388" t="s">
        <v>274</v>
      </c>
      <c r="N61" s="26"/>
      <c r="O61" s="26"/>
      <c r="AI61" s="26"/>
    </row>
    <row r="62" spans="2:39" ht="15">
      <c r="B62" s="170" t="s">
        <v>173</v>
      </c>
      <c r="C62" s="28" t="s">
        <v>26</v>
      </c>
      <c r="D62" s="390" t="s">
        <v>252</v>
      </c>
      <c r="E62" s="29">
        <v>2020</v>
      </c>
      <c r="F62" s="174"/>
      <c r="G62" s="174"/>
      <c r="H62" s="174"/>
      <c r="I62" s="174"/>
      <c r="J62" s="174"/>
      <c r="K62" s="174"/>
      <c r="L62" s="54" t="s">
        <v>41</v>
      </c>
      <c r="M62" s="388" t="s">
        <v>275</v>
      </c>
      <c r="N62" s="26"/>
      <c r="O62" s="26"/>
      <c r="AI62" s="26"/>
    </row>
    <row r="63" spans="2:39" ht="15">
      <c r="B63" s="170" t="s">
        <v>173</v>
      </c>
      <c r="C63" s="28" t="s">
        <v>26</v>
      </c>
      <c r="D63" s="390" t="s">
        <v>252</v>
      </c>
      <c r="E63" s="29">
        <v>2020</v>
      </c>
      <c r="F63" s="174"/>
      <c r="G63" s="174"/>
      <c r="H63" s="174"/>
      <c r="I63" s="174"/>
      <c r="J63" s="174"/>
      <c r="K63" s="174"/>
      <c r="L63" s="54" t="s">
        <v>41</v>
      </c>
      <c r="M63" s="388" t="s">
        <v>276</v>
      </c>
      <c r="N63" s="26"/>
      <c r="O63" s="26"/>
      <c r="AI63" s="26"/>
    </row>
    <row r="64" spans="2:39" ht="15">
      <c r="B64" s="170" t="s">
        <v>173</v>
      </c>
      <c r="C64" s="28" t="s">
        <v>26</v>
      </c>
      <c r="D64" s="390" t="s">
        <v>252</v>
      </c>
      <c r="E64" s="29">
        <v>2020</v>
      </c>
      <c r="F64" s="174"/>
      <c r="G64" s="174"/>
      <c r="H64" s="174"/>
      <c r="I64" s="174"/>
      <c r="J64" s="174"/>
      <c r="K64" s="174"/>
      <c r="L64" s="54" t="s">
        <v>41</v>
      </c>
      <c r="M64" s="388" t="s">
        <v>277</v>
      </c>
      <c r="N64" s="26"/>
      <c r="O64" s="26"/>
      <c r="AI64" s="26"/>
    </row>
    <row r="65" spans="2:35" ht="15">
      <c r="B65" s="171" t="s">
        <v>173</v>
      </c>
      <c r="C65" s="23" t="s">
        <v>26</v>
      </c>
      <c r="D65" s="167" t="s">
        <v>252</v>
      </c>
      <c r="E65" s="25">
        <v>2020</v>
      </c>
      <c r="F65" s="372"/>
      <c r="G65" s="372"/>
      <c r="H65" s="372"/>
      <c r="I65" s="372"/>
      <c r="J65" s="372"/>
      <c r="K65" s="372"/>
      <c r="L65" s="55" t="s">
        <v>41</v>
      </c>
      <c r="M65" s="388" t="s">
        <v>278</v>
      </c>
      <c r="N65" s="26"/>
      <c r="O65" s="26"/>
      <c r="AI65" s="26"/>
    </row>
    <row r="66" spans="2:35" ht="15">
      <c r="B66" s="170" t="s">
        <v>173</v>
      </c>
      <c r="C66" s="28" t="s">
        <v>26</v>
      </c>
      <c r="D66" s="390" t="s">
        <v>252</v>
      </c>
      <c r="E66" s="29">
        <v>2025</v>
      </c>
      <c r="F66" s="174"/>
      <c r="G66" s="174"/>
      <c r="H66" s="174"/>
      <c r="I66" s="174"/>
      <c r="J66" s="174"/>
      <c r="K66" s="174"/>
      <c r="L66" s="54" t="s">
        <v>41</v>
      </c>
      <c r="M66" s="388" t="s">
        <v>265</v>
      </c>
      <c r="N66" s="26"/>
      <c r="O66" s="26"/>
      <c r="AI66" s="26"/>
    </row>
    <row r="67" spans="2:35" ht="15">
      <c r="B67" s="170" t="s">
        <v>173</v>
      </c>
      <c r="C67" s="28" t="s">
        <v>26</v>
      </c>
      <c r="D67" s="390" t="s">
        <v>252</v>
      </c>
      <c r="E67" s="29">
        <v>2025</v>
      </c>
      <c r="F67" s="174"/>
      <c r="G67" s="174"/>
      <c r="H67" s="174"/>
      <c r="I67" s="174"/>
      <c r="J67" s="174"/>
      <c r="K67" s="174"/>
      <c r="L67" s="54" t="s">
        <v>41</v>
      </c>
      <c r="M67" s="388" t="s">
        <v>266</v>
      </c>
      <c r="N67" s="26"/>
      <c r="O67" s="26"/>
      <c r="AI67" s="26"/>
    </row>
    <row r="68" spans="2:35" ht="15">
      <c r="B68" s="170" t="s">
        <v>173</v>
      </c>
      <c r="C68" s="28" t="s">
        <v>26</v>
      </c>
      <c r="D68" s="390" t="s">
        <v>252</v>
      </c>
      <c r="E68" s="29">
        <v>2025</v>
      </c>
      <c r="F68" s="174"/>
      <c r="G68" s="174"/>
      <c r="H68" s="174"/>
      <c r="I68" s="174"/>
      <c r="J68" s="174"/>
      <c r="K68" s="174"/>
      <c r="L68" s="54" t="s">
        <v>41</v>
      </c>
      <c r="M68" s="388" t="s">
        <v>267</v>
      </c>
      <c r="N68" s="26"/>
      <c r="O68" s="26"/>
      <c r="AI68" s="26"/>
    </row>
    <row r="69" spans="2:35" ht="15">
      <c r="B69" s="170" t="s">
        <v>173</v>
      </c>
      <c r="C69" s="28" t="s">
        <v>26</v>
      </c>
      <c r="D69" s="390" t="s">
        <v>252</v>
      </c>
      <c r="E69" s="29">
        <v>2025</v>
      </c>
      <c r="F69" s="174"/>
      <c r="G69" s="174"/>
      <c r="H69" s="174"/>
      <c r="I69" s="174"/>
      <c r="J69" s="174"/>
      <c r="K69" s="174"/>
      <c r="L69" s="54" t="s">
        <v>41</v>
      </c>
      <c r="M69" s="388" t="s">
        <v>268</v>
      </c>
      <c r="N69" s="26"/>
      <c r="O69" s="26"/>
      <c r="AI69" s="26"/>
    </row>
    <row r="70" spans="2:35" ht="15">
      <c r="B70" s="170" t="s">
        <v>173</v>
      </c>
      <c r="C70" s="28" t="s">
        <v>26</v>
      </c>
      <c r="D70" s="390" t="s">
        <v>252</v>
      </c>
      <c r="E70" s="29">
        <v>2025</v>
      </c>
      <c r="F70" s="174"/>
      <c r="G70" s="174"/>
      <c r="H70" s="174"/>
      <c r="I70" s="174"/>
      <c r="J70" s="174"/>
      <c r="K70" s="174"/>
      <c r="L70" s="54" t="s">
        <v>41</v>
      </c>
      <c r="M70" s="388" t="s">
        <v>269</v>
      </c>
    </row>
    <row r="71" spans="2:35" ht="15">
      <c r="B71" s="170" t="s">
        <v>173</v>
      </c>
      <c r="C71" s="28" t="s">
        <v>26</v>
      </c>
      <c r="D71" s="390" t="s">
        <v>252</v>
      </c>
      <c r="E71" s="29">
        <v>2025</v>
      </c>
      <c r="F71" s="174"/>
      <c r="G71" s="174"/>
      <c r="H71" s="174"/>
      <c r="I71" s="174"/>
      <c r="J71" s="174"/>
      <c r="K71" s="174"/>
      <c r="L71" s="54" t="s">
        <v>41</v>
      </c>
      <c r="M71" s="388" t="s">
        <v>270</v>
      </c>
    </row>
    <row r="72" spans="2:35" ht="15">
      <c r="B72" s="170" t="s">
        <v>173</v>
      </c>
      <c r="C72" s="28" t="s">
        <v>26</v>
      </c>
      <c r="D72" s="390" t="s">
        <v>252</v>
      </c>
      <c r="E72" s="29">
        <v>2025</v>
      </c>
      <c r="F72" s="174"/>
      <c r="G72" s="174"/>
      <c r="H72" s="174"/>
      <c r="I72" s="174"/>
      <c r="J72" s="174"/>
      <c r="K72" s="174"/>
      <c r="L72" s="54" t="s">
        <v>41</v>
      </c>
      <c r="M72" s="388" t="s">
        <v>271</v>
      </c>
    </row>
    <row r="73" spans="2:35" ht="15">
      <c r="B73" s="170" t="s">
        <v>173</v>
      </c>
      <c r="C73" s="28" t="s">
        <v>26</v>
      </c>
      <c r="D73" s="390" t="s">
        <v>252</v>
      </c>
      <c r="E73" s="29">
        <v>2025</v>
      </c>
      <c r="F73" s="174"/>
      <c r="G73" s="174"/>
      <c r="H73" s="174"/>
      <c r="I73" s="174"/>
      <c r="J73" s="174"/>
      <c r="K73" s="174"/>
      <c r="L73" s="54" t="s">
        <v>41</v>
      </c>
      <c r="M73" s="388" t="s">
        <v>272</v>
      </c>
    </row>
    <row r="74" spans="2:35" ht="15">
      <c r="B74" s="170" t="s">
        <v>173</v>
      </c>
      <c r="C74" s="28" t="s">
        <v>26</v>
      </c>
      <c r="D74" s="390" t="s">
        <v>252</v>
      </c>
      <c r="E74" s="29">
        <v>2025</v>
      </c>
      <c r="F74" s="174"/>
      <c r="G74" s="174"/>
      <c r="H74" s="174"/>
      <c r="I74" s="174"/>
      <c r="J74" s="174"/>
      <c r="K74" s="174"/>
      <c r="L74" s="54" t="s">
        <v>41</v>
      </c>
      <c r="M74" s="388" t="s">
        <v>273</v>
      </c>
      <c r="AI74" s="26"/>
    </row>
    <row r="75" spans="2:35" ht="15">
      <c r="B75" s="170" t="s">
        <v>173</v>
      </c>
      <c r="C75" s="28" t="s">
        <v>26</v>
      </c>
      <c r="D75" s="390" t="s">
        <v>252</v>
      </c>
      <c r="E75" s="29">
        <v>2025</v>
      </c>
      <c r="F75" s="174"/>
      <c r="G75" s="174"/>
      <c r="H75" s="174"/>
      <c r="I75" s="174"/>
      <c r="J75" s="174"/>
      <c r="K75" s="174"/>
      <c r="L75" s="54" t="s">
        <v>41</v>
      </c>
      <c r="M75" s="388" t="s">
        <v>274</v>
      </c>
    </row>
    <row r="76" spans="2:35" ht="15">
      <c r="B76" s="170" t="s">
        <v>173</v>
      </c>
      <c r="C76" s="28" t="s">
        <v>26</v>
      </c>
      <c r="D76" s="390" t="s">
        <v>252</v>
      </c>
      <c r="E76" s="29">
        <v>2025</v>
      </c>
      <c r="F76" s="174"/>
      <c r="G76" s="174"/>
      <c r="H76" s="174"/>
      <c r="I76" s="174"/>
      <c r="J76" s="174"/>
      <c r="K76" s="174"/>
      <c r="L76" s="54" t="s">
        <v>41</v>
      </c>
      <c r="M76" s="388" t="s">
        <v>275</v>
      </c>
    </row>
    <row r="77" spans="2:35" ht="15">
      <c r="B77" s="170" t="s">
        <v>173</v>
      </c>
      <c r="C77" s="28" t="s">
        <v>26</v>
      </c>
      <c r="D77" s="390" t="s">
        <v>252</v>
      </c>
      <c r="E77" s="29">
        <v>2025</v>
      </c>
      <c r="F77" s="174"/>
      <c r="G77" s="174"/>
      <c r="H77" s="174"/>
      <c r="I77" s="174"/>
      <c r="J77" s="174"/>
      <c r="K77" s="174"/>
      <c r="L77" s="54" t="s">
        <v>41</v>
      </c>
      <c r="M77" s="388" t="s">
        <v>276</v>
      </c>
    </row>
    <row r="78" spans="2:35" ht="15">
      <c r="B78" s="170" t="s">
        <v>173</v>
      </c>
      <c r="C78" s="28" t="s">
        <v>26</v>
      </c>
      <c r="D78" s="390" t="s">
        <v>252</v>
      </c>
      <c r="E78" s="29">
        <v>2025</v>
      </c>
      <c r="F78" s="174"/>
      <c r="G78" s="174"/>
      <c r="H78" s="174"/>
      <c r="I78" s="174"/>
      <c r="J78" s="174"/>
      <c r="K78" s="174"/>
      <c r="L78" s="54" t="s">
        <v>41</v>
      </c>
      <c r="M78" s="388" t="s">
        <v>277</v>
      </c>
    </row>
    <row r="79" spans="2:35" ht="15">
      <c r="B79" s="171" t="s">
        <v>173</v>
      </c>
      <c r="C79" s="23" t="s">
        <v>26</v>
      </c>
      <c r="D79" s="167" t="s">
        <v>252</v>
      </c>
      <c r="E79" s="25">
        <v>2025</v>
      </c>
      <c r="F79" s="372"/>
      <c r="G79" s="372"/>
      <c r="H79" s="372"/>
      <c r="I79" s="372"/>
      <c r="J79" s="372"/>
      <c r="K79" s="372"/>
      <c r="L79" s="55" t="s">
        <v>41</v>
      </c>
      <c r="M79" s="388" t="s">
        <v>278</v>
      </c>
    </row>
    <row r="80" spans="2:35" ht="15">
      <c r="B80" s="170" t="s">
        <v>173</v>
      </c>
      <c r="C80" s="28" t="s">
        <v>26</v>
      </c>
      <c r="D80" s="390" t="s">
        <v>252</v>
      </c>
      <c r="E80" s="29">
        <v>2030</v>
      </c>
      <c r="H80" s="174">
        <v>1</v>
      </c>
      <c r="I80" s="174"/>
      <c r="J80" s="174"/>
      <c r="K80" s="174"/>
      <c r="L80" s="54" t="s">
        <v>41</v>
      </c>
      <c r="M80" s="388" t="s">
        <v>265</v>
      </c>
    </row>
    <row r="81" spans="2:33" ht="15">
      <c r="B81" s="170" t="s">
        <v>173</v>
      </c>
      <c r="C81" s="28" t="s">
        <v>26</v>
      </c>
      <c r="D81" s="390" t="s">
        <v>252</v>
      </c>
      <c r="E81" s="29">
        <v>2030</v>
      </c>
      <c r="H81" s="174">
        <v>1</v>
      </c>
      <c r="I81" s="174"/>
      <c r="J81" s="174"/>
      <c r="K81" s="174"/>
      <c r="L81" s="54" t="s">
        <v>41</v>
      </c>
      <c r="M81" s="388" t="s">
        <v>266</v>
      </c>
    </row>
    <row r="82" spans="2:33" ht="15">
      <c r="B82" s="170" t="s">
        <v>173</v>
      </c>
      <c r="C82" s="28" t="s">
        <v>26</v>
      </c>
      <c r="D82" s="390" t="s">
        <v>252</v>
      </c>
      <c r="E82" s="29">
        <v>2030</v>
      </c>
      <c r="H82" s="174"/>
      <c r="I82" s="174">
        <v>1</v>
      </c>
      <c r="J82" s="174"/>
      <c r="K82" s="174"/>
      <c r="L82" s="54" t="s">
        <v>41</v>
      </c>
      <c r="M82" s="388" t="s">
        <v>267</v>
      </c>
    </row>
    <row r="83" spans="2:33" ht="15">
      <c r="B83" s="170" t="s">
        <v>173</v>
      </c>
      <c r="C83" s="28" t="s">
        <v>26</v>
      </c>
      <c r="D83" s="390" t="s">
        <v>252</v>
      </c>
      <c r="E83" s="29">
        <v>2030</v>
      </c>
      <c r="H83" s="174"/>
      <c r="I83" s="174"/>
      <c r="J83" s="174">
        <v>1</v>
      </c>
      <c r="K83" s="174"/>
      <c r="L83" s="54" t="s">
        <v>41</v>
      </c>
      <c r="M83" s="388" t="s">
        <v>268</v>
      </c>
    </row>
    <row r="84" spans="2:33" ht="15">
      <c r="B84" s="170" t="s">
        <v>173</v>
      </c>
      <c r="C84" s="28" t="s">
        <v>26</v>
      </c>
      <c r="D84" s="390" t="s">
        <v>252</v>
      </c>
      <c r="E84" s="29">
        <v>2030</v>
      </c>
      <c r="H84" s="174"/>
      <c r="I84" s="174"/>
      <c r="J84" s="174"/>
      <c r="K84" s="174">
        <v>1</v>
      </c>
      <c r="L84" s="54" t="s">
        <v>41</v>
      </c>
      <c r="M84" s="388" t="s">
        <v>269</v>
      </c>
    </row>
    <row r="85" spans="2:33" ht="15">
      <c r="B85" s="170" t="s">
        <v>173</v>
      </c>
      <c r="C85" s="28" t="s">
        <v>26</v>
      </c>
      <c r="D85" s="390" t="s">
        <v>252</v>
      </c>
      <c r="E85" s="29">
        <v>2030</v>
      </c>
      <c r="H85" s="174"/>
      <c r="I85" s="174">
        <v>1</v>
      </c>
      <c r="J85" s="174"/>
      <c r="K85" s="174"/>
      <c r="L85" s="54" t="s">
        <v>41</v>
      </c>
      <c r="M85" s="388" t="s">
        <v>270</v>
      </c>
    </row>
    <row r="86" spans="2:33" ht="15">
      <c r="B86" s="170" t="s">
        <v>173</v>
      </c>
      <c r="C86" s="28" t="s">
        <v>26</v>
      </c>
      <c r="D86" s="390" t="s">
        <v>252</v>
      </c>
      <c r="E86" s="29">
        <v>2030</v>
      </c>
      <c r="H86" s="174"/>
      <c r="I86" s="174"/>
      <c r="J86" s="174">
        <v>1</v>
      </c>
      <c r="K86" s="174"/>
      <c r="L86" s="54" t="s">
        <v>41</v>
      </c>
      <c r="M86" s="388" t="s">
        <v>271</v>
      </c>
    </row>
    <row r="87" spans="2:33" ht="15">
      <c r="B87" s="170" t="s">
        <v>173</v>
      </c>
      <c r="C87" s="28" t="s">
        <v>26</v>
      </c>
      <c r="D87" s="390" t="s">
        <v>252</v>
      </c>
      <c r="E87" s="29">
        <v>2030</v>
      </c>
      <c r="H87" s="174"/>
      <c r="I87" s="174"/>
      <c r="J87" s="174"/>
      <c r="K87" s="174">
        <v>1</v>
      </c>
      <c r="L87" s="54" t="s">
        <v>41</v>
      </c>
      <c r="M87" s="388" t="s">
        <v>272</v>
      </c>
    </row>
    <row r="88" spans="2:33" ht="15">
      <c r="B88" s="170" t="s">
        <v>173</v>
      </c>
      <c r="C88" s="28" t="s">
        <v>26</v>
      </c>
      <c r="D88" s="390" t="s">
        <v>252</v>
      </c>
      <c r="E88" s="29">
        <v>2030</v>
      </c>
      <c r="H88" s="174"/>
      <c r="I88" s="174">
        <v>1</v>
      </c>
      <c r="J88" s="174"/>
      <c r="K88" s="174"/>
      <c r="L88" s="54" t="s">
        <v>41</v>
      </c>
      <c r="M88" s="388" t="s">
        <v>273</v>
      </c>
    </row>
    <row r="89" spans="2:33" ht="15">
      <c r="B89" s="170" t="s">
        <v>173</v>
      </c>
      <c r="C89" s="28" t="s">
        <v>26</v>
      </c>
      <c r="D89" s="390" t="s">
        <v>252</v>
      </c>
      <c r="E89" s="29">
        <v>2030</v>
      </c>
      <c r="H89" s="174"/>
      <c r="I89" s="174"/>
      <c r="J89" s="174">
        <v>1</v>
      </c>
      <c r="K89" s="174"/>
      <c r="L89" s="54" t="s">
        <v>41</v>
      </c>
      <c r="M89" s="388" t="s">
        <v>274</v>
      </c>
    </row>
    <row r="90" spans="2:33" ht="15">
      <c r="B90" s="170" t="s">
        <v>173</v>
      </c>
      <c r="C90" s="28" t="s">
        <v>26</v>
      </c>
      <c r="D90" s="390" t="s">
        <v>252</v>
      </c>
      <c r="E90" s="29">
        <v>2030</v>
      </c>
      <c r="H90" s="174"/>
      <c r="I90" s="174"/>
      <c r="J90" s="174"/>
      <c r="K90" s="174">
        <v>1</v>
      </c>
      <c r="L90" s="54" t="s">
        <v>41</v>
      </c>
      <c r="M90" s="388" t="s">
        <v>275</v>
      </c>
    </row>
    <row r="91" spans="2:33" ht="15">
      <c r="B91" s="170" t="s">
        <v>173</v>
      </c>
      <c r="C91" s="28" t="s">
        <v>26</v>
      </c>
      <c r="D91" s="390" t="s">
        <v>252</v>
      </c>
      <c r="E91" s="29">
        <v>2030</v>
      </c>
      <c r="H91" s="174"/>
      <c r="I91" s="174">
        <v>1</v>
      </c>
      <c r="J91" s="174"/>
      <c r="K91" s="174"/>
      <c r="L91" s="54" t="s">
        <v>41</v>
      </c>
      <c r="M91" s="388" t="s">
        <v>276</v>
      </c>
      <c r="N91" s="26"/>
      <c r="O91" s="26"/>
      <c r="AG91" s="26"/>
    </row>
    <row r="92" spans="2:33" ht="15">
      <c r="B92" s="170" t="s">
        <v>173</v>
      </c>
      <c r="C92" s="28" t="s">
        <v>26</v>
      </c>
      <c r="D92" s="390" t="s">
        <v>252</v>
      </c>
      <c r="E92" s="29">
        <v>2030</v>
      </c>
      <c r="H92" s="174"/>
      <c r="I92" s="174"/>
      <c r="J92" s="174">
        <v>1</v>
      </c>
      <c r="K92" s="174"/>
      <c r="L92" s="54" t="s">
        <v>41</v>
      </c>
      <c r="M92" s="388" t="s">
        <v>277</v>
      </c>
      <c r="N92" s="26"/>
      <c r="O92" s="26"/>
      <c r="AG92" s="26"/>
    </row>
    <row r="93" spans="2:33" ht="15">
      <c r="B93" s="171" t="s">
        <v>173</v>
      </c>
      <c r="C93" s="23" t="s">
        <v>26</v>
      </c>
      <c r="D93" s="167" t="s">
        <v>252</v>
      </c>
      <c r="E93" s="25">
        <v>2030</v>
      </c>
      <c r="F93" s="24"/>
      <c r="G93" s="24"/>
      <c r="H93" s="372"/>
      <c r="I93" s="372"/>
      <c r="J93" s="372"/>
      <c r="K93" s="372">
        <v>1</v>
      </c>
      <c r="L93" s="55" t="s">
        <v>41</v>
      </c>
      <c r="M93" s="388" t="s">
        <v>278</v>
      </c>
    </row>
    <row r="110" spans="14:15">
      <c r="N110" s="26"/>
      <c r="O110" s="26"/>
    </row>
  </sheetData>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tabColor rgb="FF0070C0"/>
  </sheetPr>
  <dimension ref="B4:AS65"/>
  <sheetViews>
    <sheetView topLeftCell="A13" workbookViewId="0">
      <selection activeCell="I56" sqref="I56"/>
    </sheetView>
  </sheetViews>
  <sheetFormatPr defaultColWidth="10.7109375" defaultRowHeight="12.75"/>
  <cols>
    <col min="1" max="1" width="11.140625" style="14" customWidth="1"/>
    <col min="2" max="2" width="11" style="14" bestFit="1" customWidth="1"/>
    <col min="3" max="3" width="8.42578125" style="14" bestFit="1" customWidth="1"/>
    <col min="4" max="4" width="8.28515625" style="14" bestFit="1" customWidth="1"/>
    <col min="5" max="5" width="4.7109375" style="14" bestFit="1" customWidth="1"/>
    <col min="6" max="6" width="4.5703125" style="14" bestFit="1" customWidth="1"/>
    <col min="7" max="7" width="5" style="14" bestFit="1" customWidth="1"/>
    <col min="8" max="8" width="6.85546875" style="14" bestFit="1" customWidth="1"/>
    <col min="9" max="9" width="14.7109375" style="14" bestFit="1" customWidth="1"/>
    <col min="10" max="12" width="10.7109375" style="14"/>
    <col min="13" max="13" width="39" style="14" bestFit="1" customWidth="1"/>
    <col min="14" max="22" width="10.7109375" style="14"/>
    <col min="23" max="23" width="27.7109375" style="14" customWidth="1"/>
    <col min="24" max="24" width="11.5703125" style="14" bestFit="1" customWidth="1"/>
    <col min="25" max="25" width="10.7109375" style="14"/>
    <col min="26" max="26" width="10.7109375" style="14" customWidth="1"/>
    <col min="27" max="34" width="10.7109375" style="14"/>
    <col min="35" max="35" width="25.28515625" style="14" customWidth="1"/>
    <col min="36" max="36" width="57.5703125" style="14" bestFit="1" customWidth="1"/>
    <col min="37" max="37" width="14" style="14" bestFit="1" customWidth="1"/>
    <col min="38" max="16384" width="10.7109375" style="14"/>
  </cols>
  <sheetData>
    <row r="4" spans="2:45" ht="15">
      <c r="B4" s="7" t="s">
        <v>254</v>
      </c>
      <c r="C4" s="12"/>
      <c r="D4" s="12"/>
      <c r="E4" s="12"/>
      <c r="F4" s="12"/>
      <c r="G4" s="12"/>
      <c r="H4" s="12"/>
      <c r="I4" s="8"/>
    </row>
    <row r="5" spans="2:45" ht="13.5" thickBot="1">
      <c r="B5" s="9" t="s">
        <v>8</v>
      </c>
      <c r="C5" s="9" t="s">
        <v>9</v>
      </c>
      <c r="D5" s="9" t="s">
        <v>10</v>
      </c>
      <c r="E5" s="9" t="s">
        <v>11</v>
      </c>
      <c r="F5" s="10" t="s">
        <v>0</v>
      </c>
      <c r="G5" s="10" t="s">
        <v>1</v>
      </c>
      <c r="H5" s="52" t="s">
        <v>40</v>
      </c>
      <c r="I5" s="11" t="s">
        <v>12</v>
      </c>
    </row>
    <row r="6" spans="2:45" ht="15">
      <c r="B6" s="30"/>
      <c r="C6" s="30" t="s">
        <v>26</v>
      </c>
      <c r="D6" s="51" t="s">
        <v>27</v>
      </c>
      <c r="E6" s="30">
        <v>0</v>
      </c>
      <c r="F6" s="31">
        <v>5</v>
      </c>
      <c r="G6" s="31">
        <v>5</v>
      </c>
      <c r="H6" s="53" t="s">
        <v>42</v>
      </c>
      <c r="I6" s="30" t="s">
        <v>25</v>
      </c>
    </row>
    <row r="8" spans="2:45" ht="15">
      <c r="B8" s="7" t="s">
        <v>255</v>
      </c>
      <c r="C8" s="12"/>
      <c r="D8" s="12"/>
      <c r="E8" s="12"/>
      <c r="F8" s="12"/>
      <c r="G8" s="12"/>
      <c r="H8" s="12"/>
      <c r="I8" s="8"/>
      <c r="M8" s="62" t="s">
        <v>65</v>
      </c>
      <c r="N8" s="63"/>
      <c r="O8" s="63"/>
      <c r="P8" s="64"/>
      <c r="Q8" s="64"/>
      <c r="R8" s="64"/>
      <c r="S8" s="64"/>
      <c r="T8" s="64"/>
      <c r="U8" s="64"/>
      <c r="V8" s="64"/>
      <c r="W8" s="64"/>
      <c r="X8" s="64"/>
      <c r="Y8" s="64"/>
      <c r="Z8" s="64"/>
      <c r="AA8" s="64"/>
      <c r="AB8" s="64"/>
      <c r="AC8" s="64"/>
      <c r="AD8" s="64"/>
      <c r="AE8" s="64"/>
      <c r="AF8" s="64"/>
      <c r="AG8" s="64"/>
      <c r="AH8" s="64"/>
      <c r="AI8" s="64"/>
    </row>
    <row r="9" spans="2:45" ht="13.5" thickBot="1">
      <c r="B9" s="9" t="s">
        <v>8</v>
      </c>
      <c r="C9" s="9" t="s">
        <v>9</v>
      </c>
      <c r="D9" s="9" t="s">
        <v>10</v>
      </c>
      <c r="E9" s="9" t="s">
        <v>11</v>
      </c>
      <c r="F9" s="10" t="s">
        <v>0</v>
      </c>
      <c r="G9" s="10" t="s">
        <v>1</v>
      </c>
      <c r="H9" s="52" t="s">
        <v>40</v>
      </c>
      <c r="I9" s="11" t="s">
        <v>12</v>
      </c>
      <c r="M9" s="65" t="s">
        <v>28</v>
      </c>
      <c r="N9" s="66"/>
      <c r="O9" s="65"/>
      <c r="P9" s="65"/>
      <c r="Q9" s="65"/>
      <c r="R9" s="65"/>
      <c r="S9" s="65"/>
      <c r="T9" s="65"/>
      <c r="U9" s="65"/>
      <c r="V9" s="65"/>
      <c r="W9" s="65"/>
      <c r="X9" s="64"/>
      <c r="Y9" s="64"/>
      <c r="Z9" s="64"/>
      <c r="AA9" s="64"/>
      <c r="AB9" s="64"/>
      <c r="AC9" s="64"/>
      <c r="AD9" s="64"/>
      <c r="AE9" s="64"/>
      <c r="AF9" s="64"/>
      <c r="AG9" s="64"/>
      <c r="AH9" s="64"/>
      <c r="AI9" s="64"/>
    </row>
    <row r="10" spans="2:45" ht="14.65" customHeight="1">
      <c r="B10" s="12"/>
      <c r="C10" s="59" t="s">
        <v>26</v>
      </c>
      <c r="D10" s="60" t="s">
        <v>27</v>
      </c>
      <c r="E10" s="12">
        <v>2010</v>
      </c>
      <c r="F10" s="32"/>
      <c r="G10" s="32">
        <f>'DATA Linecap and AF'!D$12*8760*3.6*10^-3</f>
        <v>31.536000000000001</v>
      </c>
      <c r="H10" s="54" t="s">
        <v>41</v>
      </c>
      <c r="I10" s="57" t="e">
        <f>AVA!#REF!</f>
        <v>#REF!</v>
      </c>
      <c r="M10" s="396" t="s">
        <v>16</v>
      </c>
      <c r="N10" s="402">
        <v>2010</v>
      </c>
      <c r="O10" s="403"/>
      <c r="P10" s="400" t="s">
        <v>29</v>
      </c>
      <c r="Q10" s="401"/>
      <c r="R10" s="400">
        <v>2015</v>
      </c>
      <c r="S10" s="401"/>
      <c r="T10" s="400">
        <v>2016</v>
      </c>
      <c r="U10" s="401"/>
      <c r="V10" s="400">
        <v>2017</v>
      </c>
      <c r="W10" s="401"/>
      <c r="X10" s="400">
        <v>2018</v>
      </c>
      <c r="Y10" s="401"/>
      <c r="Z10" s="400">
        <v>2019</v>
      </c>
      <c r="AA10" s="401"/>
      <c r="AB10" s="400">
        <v>2020</v>
      </c>
      <c r="AC10" s="401"/>
      <c r="AD10" s="398">
        <v>2025</v>
      </c>
      <c r="AE10" s="399"/>
      <c r="AF10" s="398">
        <v>2030</v>
      </c>
      <c r="AG10" s="399"/>
      <c r="AH10" s="398">
        <v>2035</v>
      </c>
      <c r="AI10" s="399"/>
      <c r="AP10"/>
      <c r="AQ10"/>
      <c r="AR10"/>
      <c r="AS10"/>
    </row>
    <row r="11" spans="2:45" ht="15">
      <c r="B11" s="12"/>
      <c r="C11" s="59" t="s">
        <v>26</v>
      </c>
      <c r="D11" s="60" t="s">
        <v>27</v>
      </c>
      <c r="E11" s="12">
        <v>2010</v>
      </c>
      <c r="F11" s="32"/>
      <c r="G11" s="32">
        <f>'DATA Linecap and AF'!$C$12*8760*3.6*10^-3</f>
        <v>31.536000000000001</v>
      </c>
      <c r="H11" s="54" t="s">
        <v>41</v>
      </c>
      <c r="I11" s="28" t="e">
        <f>AVA!#REF!</f>
        <v>#REF!</v>
      </c>
      <c r="M11" s="397"/>
      <c r="N11" s="68" t="s">
        <v>14</v>
      </c>
      <c r="O11" s="69" t="s">
        <v>13</v>
      </c>
      <c r="P11" s="70" t="s">
        <v>17</v>
      </c>
      <c r="Q11" s="71" t="s">
        <v>13</v>
      </c>
      <c r="R11" s="70" t="s">
        <v>17</v>
      </c>
      <c r="S11" s="71" t="s">
        <v>13</v>
      </c>
      <c r="T11" s="70" t="s">
        <v>17</v>
      </c>
      <c r="U11" s="72" t="s">
        <v>13</v>
      </c>
      <c r="V11" s="70" t="s">
        <v>17</v>
      </c>
      <c r="W11" s="71" t="s">
        <v>13</v>
      </c>
      <c r="X11" s="70" t="s">
        <v>17</v>
      </c>
      <c r="Y11" s="72" t="s">
        <v>13</v>
      </c>
      <c r="Z11" s="70" t="s">
        <v>17</v>
      </c>
      <c r="AA11" s="71" t="s">
        <v>13</v>
      </c>
      <c r="AB11" s="70" t="s">
        <v>17</v>
      </c>
      <c r="AC11" s="73" t="s">
        <v>13</v>
      </c>
      <c r="AD11" s="74" t="s">
        <v>17</v>
      </c>
      <c r="AE11" s="73" t="s">
        <v>13</v>
      </c>
      <c r="AF11" s="74" t="s">
        <v>17</v>
      </c>
      <c r="AG11" s="73" t="s">
        <v>13</v>
      </c>
      <c r="AH11" s="74" t="s">
        <v>17</v>
      </c>
      <c r="AI11" s="73" t="s">
        <v>13</v>
      </c>
      <c r="AP11"/>
      <c r="AQ11"/>
      <c r="AR11"/>
      <c r="AS11"/>
    </row>
    <row r="12" spans="2:45" ht="15">
      <c r="B12" s="12"/>
      <c r="C12" s="59" t="s">
        <v>26</v>
      </c>
      <c r="D12" s="60" t="s">
        <v>27</v>
      </c>
      <c r="E12" s="12">
        <v>2010</v>
      </c>
      <c r="F12" s="32">
        <f>'DATA Linecap and AF'!D9*8760*3.6*10^-3</f>
        <v>40.9968</v>
      </c>
      <c r="G12" s="32">
        <f>'DATA Linecap and AF'!D13*8760*3.6*10^-3</f>
        <v>21.444479999999999</v>
      </c>
      <c r="H12" s="54" t="s">
        <v>41</v>
      </c>
      <c r="I12" s="28" t="e">
        <f>AVA!#REF!</f>
        <v>#REF!</v>
      </c>
      <c r="M12" s="75" t="s">
        <v>18</v>
      </c>
      <c r="N12" s="76">
        <v>1.7</v>
      </c>
      <c r="O12" s="77">
        <v>1.3</v>
      </c>
      <c r="P12" s="78">
        <v>1.7</v>
      </c>
      <c r="Q12" s="79">
        <v>1.3</v>
      </c>
      <c r="R12" s="78">
        <v>1.7</v>
      </c>
      <c r="S12" s="79">
        <v>1.3</v>
      </c>
      <c r="T12" s="80">
        <v>1.7</v>
      </c>
      <c r="U12" s="79">
        <v>1.3</v>
      </c>
      <c r="V12" s="80">
        <v>1.7</v>
      </c>
      <c r="W12" s="79">
        <v>1.3</v>
      </c>
      <c r="X12" s="80">
        <v>1.7</v>
      </c>
      <c r="Y12" s="81">
        <v>1.3</v>
      </c>
      <c r="Z12" s="80">
        <v>1.7</v>
      </c>
      <c r="AA12" s="79">
        <v>1.3</v>
      </c>
      <c r="AB12" s="78">
        <v>1.7</v>
      </c>
      <c r="AC12" s="79">
        <v>1.3</v>
      </c>
      <c r="AD12" s="82">
        <v>1.7</v>
      </c>
      <c r="AE12" s="79">
        <v>1.3</v>
      </c>
      <c r="AF12" s="82">
        <v>1.7</v>
      </c>
      <c r="AG12" s="79">
        <v>1.3</v>
      </c>
      <c r="AH12" s="80">
        <v>1.7</v>
      </c>
      <c r="AI12" s="79">
        <v>1.3</v>
      </c>
      <c r="AP12"/>
      <c r="AQ12"/>
      <c r="AR12"/>
      <c r="AS12"/>
    </row>
    <row r="13" spans="2:45" ht="15">
      <c r="B13" s="12"/>
      <c r="C13" s="59" t="s">
        <v>26</v>
      </c>
      <c r="D13" s="60" t="s">
        <v>27</v>
      </c>
      <c r="E13" s="12">
        <v>2010</v>
      </c>
      <c r="F13" s="32">
        <f>'DATA Linecap and AF'!C9*8760*3.6*10^-3</f>
        <v>53.611200000000004</v>
      </c>
      <c r="G13" s="32">
        <f>'DATA Linecap and AF'!C13*8760*3.6*10^-3</f>
        <v>23.336639999999999</v>
      </c>
      <c r="H13" s="54" t="s">
        <v>41</v>
      </c>
      <c r="I13" s="28" t="e">
        <f>AVA!#REF!</f>
        <v>#REF!</v>
      </c>
      <c r="M13" s="83" t="s">
        <v>19</v>
      </c>
      <c r="N13" s="76">
        <v>0.6</v>
      </c>
      <c r="O13" s="77">
        <v>0.6</v>
      </c>
      <c r="P13" s="78">
        <v>0.6</v>
      </c>
      <c r="Q13" s="79">
        <v>0.6</v>
      </c>
      <c r="R13" s="78">
        <v>0.6</v>
      </c>
      <c r="S13" s="79">
        <v>0.6</v>
      </c>
      <c r="T13" s="78">
        <v>0.6</v>
      </c>
      <c r="U13" s="81">
        <v>0.6</v>
      </c>
      <c r="V13" s="78">
        <v>0.6</v>
      </c>
      <c r="W13" s="79">
        <v>0.6</v>
      </c>
      <c r="X13" s="78">
        <v>0.6</v>
      </c>
      <c r="Y13" s="81">
        <v>0.6</v>
      </c>
      <c r="Z13" s="78">
        <v>0.6</v>
      </c>
      <c r="AA13" s="79">
        <v>0.6</v>
      </c>
      <c r="AB13" s="78">
        <v>0.6</v>
      </c>
      <c r="AC13" s="79">
        <v>0.6</v>
      </c>
      <c r="AD13" s="78">
        <v>0.6</v>
      </c>
      <c r="AE13" s="79">
        <v>0.6</v>
      </c>
      <c r="AF13" s="78">
        <v>0.6</v>
      </c>
      <c r="AG13" s="79">
        <v>0.6</v>
      </c>
      <c r="AH13" s="78">
        <v>0.6</v>
      </c>
      <c r="AI13" s="79">
        <v>0.6</v>
      </c>
      <c r="AP13"/>
      <c r="AQ13"/>
      <c r="AR13"/>
      <c r="AS13"/>
    </row>
    <row r="14" spans="2:45" ht="15">
      <c r="B14" s="12"/>
      <c r="C14" s="59" t="s">
        <v>26</v>
      </c>
      <c r="D14" s="60" t="s">
        <v>27</v>
      </c>
      <c r="E14" s="12">
        <v>2010</v>
      </c>
      <c r="F14" s="32">
        <f>('DATA Linecap and AF'!D10+'DATA Linecap and AF'!D11)*8760*3.6*10^-3</f>
        <v>18.921600000000002</v>
      </c>
      <c r="G14" s="32">
        <f>'DATA Linecap and AF'!D14*8760*3.6*10^-3</f>
        <v>29.959200000000003</v>
      </c>
      <c r="H14" s="54" t="s">
        <v>41</v>
      </c>
      <c r="I14" s="28" t="e">
        <f>AVA!#REF!</f>
        <v>#REF!</v>
      </c>
      <c r="M14" s="83" t="s">
        <v>20</v>
      </c>
      <c r="N14" s="84"/>
      <c r="O14" s="85"/>
      <c r="P14" s="78">
        <v>0</v>
      </c>
      <c r="Q14" s="79">
        <v>0</v>
      </c>
      <c r="R14" s="78">
        <v>0</v>
      </c>
      <c r="S14" s="79">
        <v>0</v>
      </c>
      <c r="T14" s="78">
        <v>0</v>
      </c>
      <c r="U14" s="81">
        <v>0</v>
      </c>
      <c r="V14" s="78">
        <v>0</v>
      </c>
      <c r="W14" s="79">
        <v>0</v>
      </c>
      <c r="X14" s="78">
        <v>0</v>
      </c>
      <c r="Y14" s="81">
        <v>0</v>
      </c>
      <c r="Z14" s="78">
        <v>0.4</v>
      </c>
      <c r="AA14" s="79">
        <v>0.4</v>
      </c>
      <c r="AB14" s="78">
        <v>0.4</v>
      </c>
      <c r="AC14" s="79">
        <v>0.4</v>
      </c>
      <c r="AD14" s="78">
        <v>0.4</v>
      </c>
      <c r="AE14" s="79">
        <v>0.4</v>
      </c>
      <c r="AF14" s="78">
        <v>0.4</v>
      </c>
      <c r="AG14" s="79">
        <v>0.4</v>
      </c>
      <c r="AH14" s="78">
        <v>0.4</v>
      </c>
      <c r="AI14" s="79">
        <v>0.4</v>
      </c>
      <c r="AP14"/>
      <c r="AQ14"/>
      <c r="AR14"/>
      <c r="AS14"/>
    </row>
    <row r="15" spans="2:45" ht="15">
      <c r="B15" s="28"/>
      <c r="C15" s="59" t="s">
        <v>26</v>
      </c>
      <c r="D15" s="60" t="s">
        <v>27</v>
      </c>
      <c r="E15" s="28">
        <v>2010</v>
      </c>
      <c r="F15" s="32">
        <f>('DATA Linecap and AF'!C10+'DATA Linecap and AF'!C11)*8760*3.6*10^-3</f>
        <v>18.921600000000002</v>
      </c>
      <c r="G15" s="32">
        <f>'DATA Linecap and AF'!C14*8760*3.6*10^-3</f>
        <v>47.304000000000002</v>
      </c>
      <c r="H15" s="54" t="s">
        <v>41</v>
      </c>
      <c r="I15" s="28" t="e">
        <f>AVA!#REF!</f>
        <v>#REF!</v>
      </c>
      <c r="M15" s="83" t="s">
        <v>21</v>
      </c>
      <c r="N15" s="76">
        <v>1</v>
      </c>
      <c r="O15" s="77">
        <v>1</v>
      </c>
      <c r="P15" s="78">
        <v>1</v>
      </c>
      <c r="Q15" s="79">
        <v>1</v>
      </c>
      <c r="R15" s="78">
        <v>1.7</v>
      </c>
      <c r="S15" s="79">
        <v>1.7</v>
      </c>
      <c r="T15" s="82">
        <v>1.7</v>
      </c>
      <c r="U15" s="81">
        <v>1.7</v>
      </c>
      <c r="V15" s="82">
        <v>1.7</v>
      </c>
      <c r="W15" s="79">
        <v>1.7</v>
      </c>
      <c r="X15" s="82">
        <v>1.7</v>
      </c>
      <c r="Y15" s="81">
        <v>1.7</v>
      </c>
      <c r="Z15" s="82">
        <v>1.7</v>
      </c>
      <c r="AA15" s="79">
        <v>1.7</v>
      </c>
      <c r="AB15" s="82">
        <v>1.7</v>
      </c>
      <c r="AC15" s="79">
        <v>1.7</v>
      </c>
      <c r="AD15" s="82">
        <v>1.7</v>
      </c>
      <c r="AE15" s="79">
        <v>1.7</v>
      </c>
      <c r="AF15" s="82">
        <v>1.7</v>
      </c>
      <c r="AG15" s="79">
        <v>1.7</v>
      </c>
      <c r="AH15" s="82">
        <v>1.7</v>
      </c>
      <c r="AI15" s="79">
        <v>1.7</v>
      </c>
      <c r="AP15"/>
      <c r="AQ15"/>
      <c r="AR15"/>
      <c r="AS15"/>
    </row>
    <row r="16" spans="2:45" ht="15">
      <c r="B16" s="23"/>
      <c r="C16" s="23" t="s">
        <v>26</v>
      </c>
      <c r="D16" s="35" t="s">
        <v>27</v>
      </c>
      <c r="E16" s="23">
        <v>2010</v>
      </c>
      <c r="F16" s="33"/>
      <c r="G16" s="33">
        <f>'DATA Linecap and AF'!D15*8760*3.6*10^-3</f>
        <v>0</v>
      </c>
      <c r="H16" s="55" t="s">
        <v>41</v>
      </c>
      <c r="I16" s="23" t="e">
        <f>AVA!#REF!</f>
        <v>#REF!</v>
      </c>
      <c r="M16" s="83" t="s">
        <v>22</v>
      </c>
      <c r="N16" s="76">
        <v>0.74</v>
      </c>
      <c r="O16" s="77">
        <v>0.68</v>
      </c>
      <c r="P16" s="78">
        <v>0.74</v>
      </c>
      <c r="Q16" s="81">
        <v>0.68</v>
      </c>
      <c r="R16" s="78">
        <v>0.74</v>
      </c>
      <c r="S16" s="81">
        <v>0.68</v>
      </c>
      <c r="T16" s="78">
        <v>0.74</v>
      </c>
      <c r="U16" s="81">
        <v>0.68</v>
      </c>
      <c r="V16" s="78">
        <v>0.74</v>
      </c>
      <c r="W16" s="79">
        <v>0.68</v>
      </c>
      <c r="X16" s="78">
        <v>0.74</v>
      </c>
      <c r="Y16" s="81">
        <v>0.68</v>
      </c>
      <c r="Z16" s="78">
        <v>0.74</v>
      </c>
      <c r="AA16" s="81">
        <v>0.68</v>
      </c>
      <c r="AB16" s="78">
        <v>0.74</v>
      </c>
      <c r="AC16" s="81">
        <v>0.68</v>
      </c>
      <c r="AD16" s="78">
        <v>0.74</v>
      </c>
      <c r="AE16" s="81">
        <v>0.68</v>
      </c>
      <c r="AF16" s="78">
        <v>0.74</v>
      </c>
      <c r="AG16" s="81">
        <v>0.68</v>
      </c>
      <c r="AH16" s="78">
        <v>0.74</v>
      </c>
      <c r="AI16" s="79">
        <v>0.68</v>
      </c>
      <c r="AP16"/>
      <c r="AQ16"/>
      <c r="AR16"/>
      <c r="AS16"/>
    </row>
    <row r="17" spans="2:45" ht="15">
      <c r="C17" s="12" t="s">
        <v>26</v>
      </c>
      <c r="D17" s="34" t="s">
        <v>27</v>
      </c>
      <c r="E17" s="22">
        <v>2012</v>
      </c>
      <c r="F17" s="32"/>
      <c r="G17" s="32">
        <f>'DATA Linecap and AF'!E$12*8760*3.6*10^-3</f>
        <v>31.536000000000001</v>
      </c>
      <c r="H17" s="54" t="s">
        <v>41</v>
      </c>
      <c r="I17" s="28" t="e">
        <f>AVA!#REF!</f>
        <v>#REF!</v>
      </c>
      <c r="M17" s="67" t="s">
        <v>23</v>
      </c>
      <c r="N17" s="86">
        <v>0.6</v>
      </c>
      <c r="O17" s="87">
        <v>0.6</v>
      </c>
      <c r="P17" s="70">
        <v>0.6</v>
      </c>
      <c r="Q17" s="71">
        <v>0.6</v>
      </c>
      <c r="R17" s="70">
        <v>0.6</v>
      </c>
      <c r="S17" s="71">
        <v>0.6</v>
      </c>
      <c r="T17" s="70">
        <v>0.6</v>
      </c>
      <c r="U17" s="72">
        <v>0.6</v>
      </c>
      <c r="V17" s="70">
        <v>0.6</v>
      </c>
      <c r="W17" s="71">
        <v>0.6</v>
      </c>
      <c r="X17" s="70">
        <v>0.6</v>
      </c>
      <c r="Y17" s="72">
        <v>0.6</v>
      </c>
      <c r="Z17" s="70">
        <v>0.6</v>
      </c>
      <c r="AA17" s="71">
        <v>0.6</v>
      </c>
      <c r="AB17" s="70">
        <v>0.6</v>
      </c>
      <c r="AC17" s="73">
        <v>0.6</v>
      </c>
      <c r="AD17" s="74">
        <v>0.6</v>
      </c>
      <c r="AE17" s="73">
        <v>0.6</v>
      </c>
      <c r="AF17" s="74">
        <v>0.6</v>
      </c>
      <c r="AG17" s="73">
        <v>0.6</v>
      </c>
      <c r="AH17" s="74">
        <v>0.6</v>
      </c>
      <c r="AI17" s="73">
        <v>0.6</v>
      </c>
      <c r="AP17"/>
      <c r="AQ17"/>
      <c r="AR17"/>
      <c r="AS17"/>
    </row>
    <row r="18" spans="2:45" ht="15">
      <c r="C18" s="12" t="s">
        <v>26</v>
      </c>
      <c r="D18" s="34" t="s">
        <v>27</v>
      </c>
      <c r="E18" s="22">
        <v>2012</v>
      </c>
      <c r="F18" s="32"/>
      <c r="G18" s="32">
        <f>'DATA Linecap and AF'!$F$12*8760*3.6*10^-3</f>
        <v>31.536000000000001</v>
      </c>
      <c r="H18" s="54" t="s">
        <v>41</v>
      </c>
      <c r="I18" s="28" t="e">
        <f>AVA!#REF!</f>
        <v>#REF!</v>
      </c>
      <c r="AP18"/>
      <c r="AQ18"/>
      <c r="AR18"/>
      <c r="AS18"/>
    </row>
    <row r="19" spans="2:45" ht="15">
      <c r="C19" s="12" t="s">
        <v>26</v>
      </c>
      <c r="D19" s="34" t="s">
        <v>27</v>
      </c>
      <c r="E19" s="22">
        <v>2012</v>
      </c>
      <c r="F19" s="32">
        <f>'DATA Linecap and AF'!F9*8760*3.6*10^-3</f>
        <v>40.9968</v>
      </c>
      <c r="G19" s="32">
        <f>'DATA Linecap and AF'!F13*8760*3.6*10^-3</f>
        <v>21.444479999999999</v>
      </c>
      <c r="H19" s="54" t="s">
        <v>41</v>
      </c>
      <c r="I19" s="28" t="e">
        <f>AVA!#REF!</f>
        <v>#REF!</v>
      </c>
      <c r="AP19"/>
      <c r="AQ19"/>
      <c r="AR19"/>
      <c r="AS19"/>
    </row>
    <row r="20" spans="2:45" ht="15">
      <c r="C20" s="12" t="s">
        <v>26</v>
      </c>
      <c r="D20" s="34" t="s">
        <v>27</v>
      </c>
      <c r="E20" s="22">
        <v>2012</v>
      </c>
      <c r="F20" s="32">
        <f>'DATA Linecap and AF'!E9*8760*3.6*10^-3</f>
        <v>53.611200000000004</v>
      </c>
      <c r="G20" s="32">
        <f>'DATA Linecap and AF'!E13*8760*3.6*10^-3</f>
        <v>23.336639999999999</v>
      </c>
      <c r="H20" s="54" t="s">
        <v>41</v>
      </c>
      <c r="I20" s="28" t="e">
        <f>AVA!#REF!</f>
        <v>#REF!</v>
      </c>
      <c r="J20" s="26"/>
      <c r="K20" s="26"/>
      <c r="L20" s="26"/>
      <c r="M20" s="26"/>
      <c r="N20" s="26"/>
      <c r="O20" s="26"/>
      <c r="P20" s="26"/>
      <c r="Q20" s="26"/>
      <c r="R20" s="26"/>
      <c r="S20" s="26"/>
      <c r="T20" s="26"/>
      <c r="U20" s="26"/>
      <c r="AP20"/>
      <c r="AQ20"/>
      <c r="AR20"/>
      <c r="AS20"/>
    </row>
    <row r="21" spans="2:45" ht="15">
      <c r="C21" s="12" t="s">
        <v>26</v>
      </c>
      <c r="D21" s="34" t="s">
        <v>27</v>
      </c>
      <c r="E21" s="22">
        <v>2012</v>
      </c>
      <c r="F21" s="32">
        <f>('DATA Linecap and AF'!F10+'DATA Linecap and AF'!F11)*8760*3.6*10^-3</f>
        <v>18.921600000000002</v>
      </c>
      <c r="G21" s="151">
        <f>'DATA Linecap and AF'!F14*8760*3.6*10^-3</f>
        <v>47.304000000000002</v>
      </c>
      <c r="H21" s="54" t="s">
        <v>41</v>
      </c>
      <c r="I21" s="28" t="e">
        <f>AVA!#REF!</f>
        <v>#REF!</v>
      </c>
      <c r="J21" s="26"/>
      <c r="K21" s="26"/>
      <c r="L21" s="26"/>
      <c r="M21" s="26"/>
      <c r="N21" s="26"/>
      <c r="O21" s="26"/>
      <c r="P21" s="26"/>
      <c r="Q21" s="26"/>
      <c r="R21" s="26"/>
      <c r="S21" s="26"/>
      <c r="T21" s="26"/>
      <c r="U21" s="26"/>
      <c r="AN21"/>
      <c r="AO21"/>
      <c r="AP21"/>
      <c r="AQ21"/>
      <c r="AR21"/>
      <c r="AS21"/>
    </row>
    <row r="22" spans="2:45" ht="15">
      <c r="C22" s="28" t="s">
        <v>26</v>
      </c>
      <c r="D22" s="36" t="s">
        <v>27</v>
      </c>
      <c r="E22" s="22">
        <v>2012</v>
      </c>
      <c r="F22" s="32">
        <f>('DATA Linecap and AF'!E10+'DATA Linecap and AF'!E11)*8760*3.6*10^-3</f>
        <v>18.448559999999997</v>
      </c>
      <c r="G22" s="151">
        <f>'DATA Linecap and AF'!E14*8760*3.6*10^-3</f>
        <v>51.71904</v>
      </c>
      <c r="H22" s="54" t="s">
        <v>41</v>
      </c>
      <c r="I22" s="28" t="e">
        <f>AVA!#REF!</f>
        <v>#REF!</v>
      </c>
      <c r="J22" s="26"/>
      <c r="K22" s="26"/>
      <c r="L22" s="26"/>
      <c r="M22" s="26"/>
      <c r="N22" s="26"/>
      <c r="O22" s="26"/>
      <c r="P22" s="26"/>
      <c r="Q22" s="26"/>
      <c r="R22" s="26"/>
      <c r="S22" s="26"/>
      <c r="T22" s="26"/>
      <c r="U22" s="26"/>
    </row>
    <row r="23" spans="2:45" ht="15">
      <c r="C23" s="12" t="s">
        <v>26</v>
      </c>
      <c r="D23" s="34" t="s">
        <v>27</v>
      </c>
      <c r="E23" s="22">
        <v>2012</v>
      </c>
      <c r="F23" s="32"/>
      <c r="G23" s="32">
        <f>'DATA Linecap and AF'!F15*8760*3.6*10^-3</f>
        <v>0</v>
      </c>
      <c r="H23" s="54" t="s">
        <v>41</v>
      </c>
      <c r="I23" s="28" t="e">
        <f>AVA!#REF!</f>
        <v>#REF!</v>
      </c>
      <c r="J23" s="26"/>
      <c r="K23" s="26"/>
      <c r="L23" s="26"/>
      <c r="M23" s="26"/>
      <c r="N23" s="26"/>
      <c r="O23" s="26"/>
      <c r="P23" s="26"/>
      <c r="Q23" s="26"/>
      <c r="R23" s="26"/>
      <c r="S23" s="26"/>
      <c r="T23" s="26"/>
      <c r="U23" s="26"/>
      <c r="AO23" s="26"/>
    </row>
    <row r="24" spans="2:45" ht="15">
      <c r="B24" s="24"/>
      <c r="C24" s="23" t="s">
        <v>26</v>
      </c>
      <c r="D24" s="35" t="s">
        <v>27</v>
      </c>
      <c r="E24" s="25">
        <v>2012</v>
      </c>
      <c r="F24" s="33"/>
      <c r="G24" s="33">
        <f>'DATA Linecap and AF'!E15*8760*3.6*10^-3</f>
        <v>0</v>
      </c>
      <c r="H24" s="55" t="s">
        <v>41</v>
      </c>
      <c r="I24" s="23" t="e">
        <f>AVA!#REF!</f>
        <v>#REF!</v>
      </c>
      <c r="J24" s="26"/>
      <c r="K24" s="26"/>
      <c r="L24" s="26"/>
      <c r="M24" s="26"/>
      <c r="N24" s="26"/>
      <c r="O24" s="26"/>
      <c r="P24" s="26"/>
      <c r="Q24" s="26"/>
      <c r="R24" s="26"/>
      <c r="S24" s="26"/>
      <c r="T24" s="26"/>
      <c r="U24" s="26"/>
    </row>
    <row r="25" spans="2:45" ht="15">
      <c r="C25" s="12" t="s">
        <v>26</v>
      </c>
      <c r="D25" s="34" t="s">
        <v>27</v>
      </c>
      <c r="E25" s="22">
        <v>2015</v>
      </c>
      <c r="F25" s="32"/>
      <c r="G25" s="151">
        <f>'DATA Linecap and AF'!J12*8760*3.6*10^-3</f>
        <v>52.181567999999999</v>
      </c>
      <c r="H25" s="54" t="s">
        <v>41</v>
      </c>
      <c r="I25" s="28" t="e">
        <f>AVA!#REF!</f>
        <v>#REF!</v>
      </c>
      <c r="J25" s="26"/>
      <c r="K25" s="26"/>
      <c r="L25" s="26"/>
      <c r="M25" s="26"/>
      <c r="N25" s="26"/>
      <c r="O25" s="26"/>
      <c r="P25" s="26"/>
      <c r="Q25" s="26"/>
      <c r="R25" s="26"/>
      <c r="S25" s="26"/>
      <c r="T25" s="26"/>
      <c r="U25" s="26"/>
    </row>
    <row r="26" spans="2:45" ht="15">
      <c r="C26" s="12" t="s">
        <v>26</v>
      </c>
      <c r="D26" s="34" t="s">
        <v>27</v>
      </c>
      <c r="E26" s="22">
        <v>2015</v>
      </c>
      <c r="F26" s="32"/>
      <c r="G26" s="151">
        <f>'DATA Linecap and AF'!I12*8760*3.6*10^-3</f>
        <v>52.181567999999999</v>
      </c>
      <c r="H26" s="54" t="s">
        <v>41</v>
      </c>
      <c r="I26" s="28" t="e">
        <f>AVA!#REF!</f>
        <v>#REF!</v>
      </c>
      <c r="J26" s="26"/>
      <c r="K26" s="26"/>
      <c r="L26" s="26"/>
      <c r="M26" s="26"/>
      <c r="N26" s="26"/>
      <c r="O26" s="26"/>
      <c r="P26" s="26"/>
      <c r="Q26" s="26"/>
      <c r="R26" s="26"/>
      <c r="S26" s="26"/>
      <c r="T26" s="26"/>
      <c r="U26" s="26"/>
    </row>
    <row r="27" spans="2:45" ht="15">
      <c r="C27" s="12" t="s">
        <v>26</v>
      </c>
      <c r="D27" s="34" t="s">
        <v>27</v>
      </c>
      <c r="E27" s="22">
        <v>2015</v>
      </c>
      <c r="F27" s="32">
        <f>'DATA Linecap and AF'!J9*8760*3.6*10^-3</f>
        <v>40.9968</v>
      </c>
      <c r="G27" s="32">
        <f>'DATA Linecap and AF'!J13*8760*3.6*10^-3</f>
        <v>21.444479999999999</v>
      </c>
      <c r="H27" s="54" t="s">
        <v>41</v>
      </c>
      <c r="I27" s="28" t="e">
        <f>AVA!#REF!</f>
        <v>#REF!</v>
      </c>
      <c r="J27" s="26"/>
      <c r="K27" s="26"/>
      <c r="L27" s="26"/>
      <c r="M27" s="26"/>
      <c r="N27" s="26"/>
      <c r="O27" s="26"/>
      <c r="P27" s="26"/>
      <c r="Q27" s="26"/>
      <c r="R27" s="26"/>
      <c r="S27" s="26"/>
      <c r="T27" s="26"/>
      <c r="U27" s="26"/>
    </row>
    <row r="28" spans="2:45" ht="15">
      <c r="C28" s="12" t="s">
        <v>26</v>
      </c>
      <c r="D28" s="34" t="s">
        <v>27</v>
      </c>
      <c r="E28" s="22">
        <v>2015</v>
      </c>
      <c r="F28" s="32">
        <f>'DATA Linecap and AF'!I9*8760*3.6*10^-3</f>
        <v>53.611200000000004</v>
      </c>
      <c r="G28" s="32">
        <f>'DATA Linecap and AF'!I13*8760*3.6*10^-3</f>
        <v>23.336639999999996</v>
      </c>
      <c r="H28" s="54" t="s">
        <v>41</v>
      </c>
      <c r="I28" s="28" t="e">
        <f>AVA!#REF!</f>
        <v>#REF!</v>
      </c>
      <c r="J28" s="26"/>
      <c r="K28" s="26"/>
      <c r="L28" s="26"/>
      <c r="M28" s="26"/>
      <c r="N28" s="26"/>
      <c r="O28" s="26"/>
      <c r="P28" s="26"/>
      <c r="Q28" s="26"/>
      <c r="R28" s="26"/>
      <c r="S28" s="26"/>
      <c r="T28" s="26"/>
      <c r="U28" s="26"/>
    </row>
    <row r="29" spans="2:45" ht="15">
      <c r="C29" s="12" t="s">
        <v>26</v>
      </c>
      <c r="D29" s="34" t="s">
        <v>27</v>
      </c>
      <c r="E29" s="22">
        <v>2015</v>
      </c>
      <c r="F29" s="32">
        <f>('DATA Linecap and AF'!J10+'DATA Linecap and AF'!J11)*8760*3.6*10^-3</f>
        <v>18.921600000000002</v>
      </c>
      <c r="G29" s="32">
        <f>'DATA Linecap and AF'!J14*8760*3.6*10^-3</f>
        <v>47.304000000000002</v>
      </c>
      <c r="H29" s="54" t="s">
        <v>41</v>
      </c>
      <c r="I29" s="28" t="e">
        <f>AVA!#REF!</f>
        <v>#REF!</v>
      </c>
      <c r="J29" s="26"/>
      <c r="K29" s="26"/>
      <c r="L29" s="26"/>
      <c r="M29" s="26"/>
      <c r="N29" s="26"/>
      <c r="O29" s="26"/>
      <c r="P29" s="26"/>
      <c r="Q29" s="26"/>
      <c r="R29" s="26"/>
      <c r="S29" s="26"/>
      <c r="T29" s="26"/>
      <c r="U29" s="26"/>
    </row>
    <row r="30" spans="2:45" ht="15">
      <c r="C30" s="28" t="s">
        <v>26</v>
      </c>
      <c r="D30" s="36" t="s">
        <v>27</v>
      </c>
      <c r="E30" s="29">
        <v>2015</v>
      </c>
      <c r="F30" s="32">
        <f>('DATA Linecap and AF'!I10+'DATA Linecap and AF'!I11)*8760*3.6*10^-3</f>
        <v>18.60624</v>
      </c>
      <c r="G30" s="32">
        <f>'DATA Linecap and AF'!I14*8760*3.6*10^-3</f>
        <v>51.71904</v>
      </c>
      <c r="H30" s="54" t="s">
        <v>41</v>
      </c>
      <c r="I30" s="28" t="e">
        <f>AVA!#REF!</f>
        <v>#REF!</v>
      </c>
      <c r="J30" s="26"/>
      <c r="K30" s="26"/>
      <c r="L30" s="26"/>
      <c r="M30" s="26"/>
      <c r="N30" s="26"/>
      <c r="O30" s="26"/>
      <c r="P30" s="26"/>
      <c r="Q30" s="26"/>
      <c r="R30" s="26"/>
      <c r="S30" s="26"/>
      <c r="T30" s="26"/>
      <c r="U30" s="26"/>
    </row>
    <row r="31" spans="2:45" ht="15">
      <c r="C31" s="12" t="s">
        <v>26</v>
      </c>
      <c r="D31" s="34" t="s">
        <v>27</v>
      </c>
      <c r="E31" s="29">
        <v>2015</v>
      </c>
      <c r="F31" s="32"/>
      <c r="G31" s="32">
        <f>'DATA Linecap and AF'!J15*8760*3.6*10^-3</f>
        <v>0</v>
      </c>
      <c r="H31" s="54" t="s">
        <v>41</v>
      </c>
      <c r="I31" s="28" t="e">
        <f>AVA!#REF!</f>
        <v>#REF!</v>
      </c>
      <c r="J31" s="26"/>
      <c r="K31" s="26"/>
      <c r="L31" s="26"/>
      <c r="M31" s="26"/>
      <c r="N31" s="26"/>
      <c r="O31" s="26"/>
      <c r="P31" s="26"/>
      <c r="Q31" s="26"/>
      <c r="R31" s="26"/>
      <c r="S31" s="26"/>
      <c r="T31" s="26"/>
      <c r="U31" s="26"/>
    </row>
    <row r="32" spans="2:45" ht="15">
      <c r="B32" s="24"/>
      <c r="C32" s="23" t="s">
        <v>26</v>
      </c>
      <c r="D32" s="35" t="s">
        <v>27</v>
      </c>
      <c r="E32" s="25">
        <v>2015</v>
      </c>
      <c r="F32" s="33"/>
      <c r="G32" s="33">
        <f>'DATA Linecap and AF'!I15*8760*3.6*10^-3</f>
        <v>0</v>
      </c>
      <c r="H32" s="55" t="s">
        <v>41</v>
      </c>
      <c r="I32" s="23" t="e">
        <f>AVA!#REF!</f>
        <v>#REF!</v>
      </c>
      <c r="J32" s="26"/>
      <c r="K32" s="26"/>
      <c r="L32" s="26"/>
      <c r="M32" s="26"/>
      <c r="N32" s="26"/>
      <c r="O32" s="26"/>
      <c r="P32" s="26"/>
      <c r="Q32" s="26"/>
      <c r="R32" s="26"/>
      <c r="S32" s="26"/>
      <c r="T32" s="26"/>
      <c r="U32" s="26"/>
    </row>
    <row r="33" spans="2:22" ht="15">
      <c r="C33" s="12" t="s">
        <v>26</v>
      </c>
      <c r="D33" s="34" t="s">
        <v>27</v>
      </c>
      <c r="E33" s="22">
        <v>2020</v>
      </c>
      <c r="F33" s="32"/>
      <c r="G33" s="32">
        <f>'DATA Linecap and AF'!P12*8760*3.6*10^-3</f>
        <v>51.466752</v>
      </c>
      <c r="H33" s="54" t="s">
        <v>41</v>
      </c>
      <c r="I33" s="28" t="e">
        <f>AVA!#REF!</f>
        <v>#REF!</v>
      </c>
      <c r="J33" s="26"/>
      <c r="K33" s="26"/>
      <c r="L33" s="26"/>
      <c r="M33" s="26"/>
      <c r="N33" s="26"/>
      <c r="O33" s="26"/>
      <c r="P33" s="26"/>
      <c r="Q33" s="26"/>
      <c r="R33" s="26"/>
      <c r="S33" s="26"/>
      <c r="T33" s="26"/>
      <c r="U33" s="26"/>
    </row>
    <row r="34" spans="2:22" ht="15">
      <c r="C34" s="12" t="s">
        <v>26</v>
      </c>
      <c r="D34" s="34" t="s">
        <v>27</v>
      </c>
      <c r="E34" s="29">
        <v>2020</v>
      </c>
      <c r="F34" s="32"/>
      <c r="G34" s="32">
        <f>'DATA Linecap and AF'!O12*8760*3.6*10^-3</f>
        <v>51.466752</v>
      </c>
      <c r="H34" s="54" t="s">
        <v>41</v>
      </c>
      <c r="I34" s="28" t="e">
        <f>AVA!#REF!</f>
        <v>#REF!</v>
      </c>
      <c r="J34" s="26"/>
      <c r="K34" s="26"/>
      <c r="L34" s="26"/>
      <c r="M34" s="26"/>
      <c r="N34" s="26"/>
      <c r="O34" s="26"/>
      <c r="P34" s="26"/>
      <c r="Q34" s="26"/>
      <c r="R34" s="26"/>
      <c r="S34" s="26"/>
      <c r="T34" s="26"/>
      <c r="U34" s="26"/>
    </row>
    <row r="35" spans="2:22" ht="15">
      <c r="C35" s="12" t="s">
        <v>26</v>
      </c>
      <c r="D35" s="34" t="s">
        <v>27</v>
      </c>
      <c r="E35" s="29">
        <v>2020</v>
      </c>
      <c r="F35" s="32">
        <f>'DATA Linecap and AF'!P9*8760*3.6*10^-3</f>
        <v>40.9968</v>
      </c>
      <c r="G35" s="32">
        <f>'DATA Linecap and AF'!P13*8760*3.6*10^-3</f>
        <v>21.444479999999999</v>
      </c>
      <c r="H35" s="54" t="s">
        <v>41</v>
      </c>
      <c r="I35" s="28" t="e">
        <f>AVA!#REF!</f>
        <v>#REF!</v>
      </c>
      <c r="J35" s="26"/>
      <c r="K35" s="26"/>
      <c r="L35" s="26"/>
      <c r="M35" s="26"/>
      <c r="N35" s="26"/>
      <c r="O35" s="26"/>
      <c r="P35" s="26"/>
      <c r="Q35" s="26"/>
      <c r="R35" s="26"/>
      <c r="S35" s="26"/>
      <c r="T35" s="26"/>
      <c r="U35" s="26"/>
    </row>
    <row r="36" spans="2:22" ht="15">
      <c r="C36" s="12" t="s">
        <v>26</v>
      </c>
      <c r="D36" s="34" t="s">
        <v>27</v>
      </c>
      <c r="E36" s="29">
        <v>2020</v>
      </c>
      <c r="F36" s="32">
        <f>'DATA Linecap and AF'!O9*8760*3.6*10^-3</f>
        <v>53.611200000000004</v>
      </c>
      <c r="G36" s="32">
        <f>'DATA Linecap and AF'!O13*8760*3.6*10^-3</f>
        <v>23.336639999999999</v>
      </c>
      <c r="H36" s="54" t="s">
        <v>41</v>
      </c>
      <c r="I36" s="28" t="e">
        <f>AVA!#REF!</f>
        <v>#REF!</v>
      </c>
      <c r="J36" s="26"/>
      <c r="K36" s="26"/>
      <c r="L36" s="26"/>
      <c r="M36" s="26"/>
      <c r="N36" s="26"/>
      <c r="O36" s="26"/>
      <c r="P36" s="26"/>
      <c r="Q36" s="26"/>
      <c r="R36" s="26"/>
      <c r="S36" s="26"/>
      <c r="T36" s="26"/>
      <c r="U36" s="26"/>
    </row>
    <row r="37" spans="2:22" ht="15">
      <c r="C37" s="12" t="s">
        <v>26</v>
      </c>
      <c r="D37" s="34" t="s">
        <v>27</v>
      </c>
      <c r="E37" s="29">
        <v>2020</v>
      </c>
      <c r="F37" s="32">
        <f>('DATA Linecap and AF'!P10+'DATA Linecap and AF'!P11)*8760*3.6*10^-3</f>
        <v>29.013120000000001</v>
      </c>
      <c r="G37" s="32">
        <f>'DATA Linecap and AF'!P14*8760*3.6*10^-3</f>
        <v>59.918400000000005</v>
      </c>
      <c r="H37" s="54" t="s">
        <v>41</v>
      </c>
      <c r="I37" s="28" t="e">
        <f>AVA!#REF!</f>
        <v>#REF!</v>
      </c>
      <c r="J37" s="26"/>
      <c r="K37" s="26"/>
      <c r="L37" s="26"/>
      <c r="M37" s="26"/>
      <c r="N37" s="26"/>
      <c r="O37" s="26"/>
      <c r="P37" s="26"/>
      <c r="Q37" s="26"/>
      <c r="R37" s="26"/>
      <c r="S37" s="26"/>
      <c r="T37" s="26"/>
      <c r="U37" s="26"/>
    </row>
    <row r="38" spans="2:22" ht="15">
      <c r="C38" s="28" t="s">
        <v>26</v>
      </c>
      <c r="D38" s="36" t="s">
        <v>27</v>
      </c>
      <c r="E38" s="29">
        <v>2020</v>
      </c>
      <c r="F38" s="32">
        <f>('DATA Linecap and AF'!O10+'DATA Linecap and AF'!O11)*8760*3.6*10^-3</f>
        <v>28.540080000000003</v>
      </c>
      <c r="G38" s="32">
        <f>'DATA Linecap and AF'!O14*8760*3.6*10^-3</f>
        <v>62.567424000000003</v>
      </c>
      <c r="H38" s="54" t="s">
        <v>41</v>
      </c>
      <c r="I38" s="28" t="e">
        <f>AVA!#REF!</f>
        <v>#REF!</v>
      </c>
      <c r="J38" s="26"/>
      <c r="K38" s="26"/>
      <c r="L38" s="26"/>
      <c r="M38" s="26"/>
      <c r="N38" s="26"/>
      <c r="O38" s="26"/>
      <c r="P38" s="26"/>
      <c r="Q38" s="26"/>
      <c r="R38" s="26"/>
      <c r="S38" s="26"/>
      <c r="T38" s="26"/>
      <c r="U38" s="26"/>
    </row>
    <row r="39" spans="2:22" ht="15">
      <c r="C39" s="12" t="s">
        <v>26</v>
      </c>
      <c r="D39" s="34" t="s">
        <v>27</v>
      </c>
      <c r="E39" s="29">
        <v>2020</v>
      </c>
      <c r="F39" s="32"/>
      <c r="G39" s="61">
        <f>'DATA Linecap and AF'!P15*8760*3.6*10^-3</f>
        <v>13.24512</v>
      </c>
      <c r="H39" s="54" t="s">
        <v>41</v>
      </c>
      <c r="I39" s="28" t="e">
        <f>AVA!#REF!</f>
        <v>#REF!</v>
      </c>
      <c r="J39" s="26"/>
      <c r="K39" s="26"/>
      <c r="L39" s="26"/>
      <c r="M39" s="26"/>
      <c r="N39" s="26"/>
      <c r="O39" s="26"/>
      <c r="P39" s="26"/>
      <c r="Q39" s="26"/>
      <c r="R39" s="26"/>
      <c r="S39" s="26"/>
      <c r="T39" s="26"/>
      <c r="U39" s="26"/>
    </row>
    <row r="40" spans="2:22" ht="15">
      <c r="B40" s="24"/>
      <c r="C40" s="23" t="s">
        <v>26</v>
      </c>
      <c r="D40" s="35" t="s">
        <v>27</v>
      </c>
      <c r="E40" s="25">
        <v>2020</v>
      </c>
      <c r="F40" s="33"/>
      <c r="G40" s="187">
        <f>'DATA Linecap and AF'!O15*8760*3.6*10^-3</f>
        <v>13.24512</v>
      </c>
      <c r="H40" s="55" t="s">
        <v>41</v>
      </c>
      <c r="I40" s="23" t="e">
        <f>AVA!#REF!</f>
        <v>#REF!</v>
      </c>
      <c r="J40" s="26"/>
      <c r="K40" s="26"/>
      <c r="L40" s="26"/>
      <c r="M40" s="26"/>
      <c r="N40" s="26"/>
      <c r="O40" s="26"/>
      <c r="P40" s="26"/>
      <c r="Q40" s="26"/>
      <c r="R40" s="26"/>
      <c r="S40" s="26"/>
      <c r="T40" s="26"/>
      <c r="U40" s="26"/>
    </row>
    <row r="41" spans="2:22" ht="15">
      <c r="C41" s="12" t="s">
        <v>26</v>
      </c>
      <c r="D41" s="34" t="s">
        <v>27</v>
      </c>
      <c r="E41" s="22">
        <v>2025</v>
      </c>
      <c r="F41" s="32"/>
      <c r="G41" s="32">
        <f>'DATA Linecap and AF'!T12*8760*3.6*10^-3</f>
        <v>51.466752</v>
      </c>
      <c r="H41" s="54" t="s">
        <v>41</v>
      </c>
      <c r="I41" s="28" t="e">
        <f>AVA!#REF!</f>
        <v>#REF!</v>
      </c>
      <c r="J41" s="26"/>
      <c r="M41" s="32"/>
      <c r="N41" s="32"/>
      <c r="Q41" s="26"/>
      <c r="R41" s="26"/>
      <c r="S41" s="26"/>
      <c r="T41" s="26"/>
      <c r="U41" s="26"/>
    </row>
    <row r="42" spans="2:22" ht="15">
      <c r="C42" s="12" t="s">
        <v>26</v>
      </c>
      <c r="D42" s="34" t="s">
        <v>27</v>
      </c>
      <c r="E42" s="22">
        <v>2025</v>
      </c>
      <c r="F42" s="32"/>
      <c r="G42" s="32">
        <f>'DATA Linecap and AF'!S12*8760*3.6*10^-3</f>
        <v>51.466752</v>
      </c>
      <c r="H42" s="54" t="s">
        <v>41</v>
      </c>
      <c r="I42" s="28" t="e">
        <f>AVA!#REF!</f>
        <v>#REF!</v>
      </c>
      <c r="J42" s="26"/>
      <c r="M42" s="32"/>
      <c r="N42" s="32"/>
      <c r="Q42" s="26"/>
      <c r="R42" s="26"/>
      <c r="S42" s="26"/>
      <c r="T42" s="26"/>
      <c r="U42" s="26"/>
    </row>
    <row r="43" spans="2:22" ht="15">
      <c r="C43" s="12" t="s">
        <v>26</v>
      </c>
      <c r="D43" s="34" t="s">
        <v>27</v>
      </c>
      <c r="E43" s="22">
        <v>2025</v>
      </c>
      <c r="F43" s="32">
        <f>'DATA Linecap and AF'!T9*8760*3.6*10^-3</f>
        <v>40.9968</v>
      </c>
      <c r="G43" s="32">
        <f>'DATA Linecap and AF'!T13*8760*3.6*10^-3</f>
        <v>21.444479999999999</v>
      </c>
      <c r="H43" s="54" t="s">
        <v>41</v>
      </c>
      <c r="I43" s="28" t="e">
        <f>AVA!#REF!</f>
        <v>#REF!</v>
      </c>
      <c r="J43" s="26"/>
      <c r="M43" s="32"/>
      <c r="N43" s="32"/>
      <c r="Q43" s="26"/>
      <c r="R43" s="26"/>
      <c r="S43" s="26"/>
      <c r="T43" s="26"/>
      <c r="U43" s="26"/>
    </row>
    <row r="44" spans="2:22" ht="15">
      <c r="C44" s="12" t="s">
        <v>26</v>
      </c>
      <c r="D44" s="34" t="s">
        <v>27</v>
      </c>
      <c r="E44" s="22">
        <v>2025</v>
      </c>
      <c r="F44" s="32">
        <f>'DATA Linecap and AF'!S9*8760*3.6*10^-3</f>
        <v>53.611200000000004</v>
      </c>
      <c r="G44" s="32">
        <f>'DATA Linecap and AF'!S13*8760*3.6*10^-3</f>
        <v>23.336639999999999</v>
      </c>
      <c r="H44" s="54" t="s">
        <v>41</v>
      </c>
      <c r="I44" s="28" t="e">
        <f>AVA!#REF!</f>
        <v>#REF!</v>
      </c>
      <c r="J44" s="26"/>
      <c r="M44" s="32"/>
      <c r="N44" s="32"/>
      <c r="Q44" s="26"/>
      <c r="R44" s="26"/>
      <c r="S44" s="26"/>
      <c r="T44" s="26"/>
      <c r="U44" s="26"/>
    </row>
    <row r="45" spans="2:22" ht="15">
      <c r="C45" s="12" t="s">
        <v>26</v>
      </c>
      <c r="D45" s="34" t="s">
        <v>27</v>
      </c>
      <c r="E45" s="22">
        <v>2025</v>
      </c>
      <c r="F45" s="32">
        <f>('DATA Linecap and AF'!T10+'DATA Linecap and AF'!T11)*8760*3.6*10^-3</f>
        <v>31.536000000000001</v>
      </c>
      <c r="G45" s="61">
        <f>'DATA Linecap and AF'!Q14*8760*3.6*10^-3</f>
        <v>78.84</v>
      </c>
      <c r="H45" s="54" t="s">
        <v>41</v>
      </c>
      <c r="I45" s="28" t="e">
        <f>AVA!#REF!</f>
        <v>#REF!</v>
      </c>
      <c r="J45" s="26"/>
      <c r="M45" s="32"/>
      <c r="N45" s="371"/>
      <c r="Q45" s="26"/>
      <c r="R45" s="26"/>
      <c r="S45" s="26"/>
      <c r="T45" s="26"/>
      <c r="U45" s="26"/>
    </row>
    <row r="46" spans="2:22" ht="15">
      <c r="C46" s="28" t="s">
        <v>26</v>
      </c>
      <c r="D46" s="36" t="s">
        <v>27</v>
      </c>
      <c r="E46" s="22">
        <v>2025</v>
      </c>
      <c r="F46" s="32">
        <f>('DATA Linecap and AF'!S10+'DATA Linecap and AF'!S11)*8760*3.6*10^-3</f>
        <v>31.062960000000004</v>
      </c>
      <c r="G46" s="61">
        <f>'DATA Linecap and AF'!R14*8760*3.6*10^-3</f>
        <v>78.84</v>
      </c>
      <c r="H46" s="54" t="s">
        <v>41</v>
      </c>
      <c r="I46" s="28" t="e">
        <f>AVA!#REF!</f>
        <v>#REF!</v>
      </c>
      <c r="J46" s="26"/>
      <c r="M46" s="32"/>
      <c r="N46" s="371"/>
      <c r="Q46" s="26"/>
      <c r="R46" s="26"/>
      <c r="S46" s="26"/>
      <c r="T46" s="26"/>
      <c r="U46" s="26"/>
      <c r="V46" s="26"/>
    </row>
    <row r="47" spans="2:22" ht="15">
      <c r="C47" s="12" t="s">
        <v>26</v>
      </c>
      <c r="D47" s="34" t="s">
        <v>27</v>
      </c>
      <c r="E47" s="22">
        <v>2025</v>
      </c>
      <c r="F47" s="32"/>
      <c r="G47" s="32">
        <f>'DATA Linecap and AF'!T15*8760*3.6*10^-3</f>
        <v>22.075200000000002</v>
      </c>
      <c r="H47" s="54" t="s">
        <v>41</v>
      </c>
      <c r="I47" s="28" t="e">
        <f>AVA!#REF!</f>
        <v>#REF!</v>
      </c>
      <c r="J47" s="26"/>
      <c r="M47" s="32"/>
      <c r="N47" s="32"/>
      <c r="Q47" s="26"/>
      <c r="R47" s="26"/>
      <c r="S47" s="26"/>
      <c r="T47" s="26"/>
      <c r="U47" s="26"/>
      <c r="V47" s="26"/>
    </row>
    <row r="48" spans="2:22" ht="15">
      <c r="B48" s="24"/>
      <c r="C48" s="23" t="s">
        <v>26</v>
      </c>
      <c r="D48" s="35" t="s">
        <v>27</v>
      </c>
      <c r="E48" s="25">
        <v>2025</v>
      </c>
      <c r="F48" s="33"/>
      <c r="G48" s="33">
        <f>'DATA Linecap and AF'!S15*8760*3.6*10^-3</f>
        <v>22.075200000000002</v>
      </c>
      <c r="H48" s="55" t="s">
        <v>41</v>
      </c>
      <c r="I48" s="23" t="e">
        <f>AVA!#REF!</f>
        <v>#REF!</v>
      </c>
      <c r="J48" s="26"/>
      <c r="M48" s="32"/>
      <c r="N48" s="32"/>
      <c r="Q48" s="26"/>
      <c r="R48" s="26"/>
      <c r="S48" s="26"/>
      <c r="T48" s="26"/>
      <c r="U48" s="26"/>
      <c r="V48" s="26"/>
    </row>
    <row r="49" spans="2:22" ht="15">
      <c r="C49" s="12" t="s">
        <v>26</v>
      </c>
      <c r="D49" s="34" t="s">
        <v>27</v>
      </c>
      <c r="E49" s="22">
        <v>2030</v>
      </c>
      <c r="F49" s="26"/>
      <c r="G49" s="26">
        <f>'DATA Linecap and AF'!V12*8760*3.6*10^-3</f>
        <v>51.466752</v>
      </c>
      <c r="H49" s="54" t="s">
        <v>41</v>
      </c>
      <c r="I49" s="28" t="e">
        <f>AVA!#REF!</f>
        <v>#REF!</v>
      </c>
      <c r="J49" s="26"/>
      <c r="K49" s="26"/>
      <c r="L49" s="26"/>
      <c r="M49" s="26"/>
      <c r="N49" s="26"/>
      <c r="O49" s="26"/>
      <c r="P49" s="26"/>
      <c r="Q49" s="26"/>
      <c r="R49" s="26"/>
      <c r="S49" s="26"/>
      <c r="T49" s="26"/>
      <c r="U49" s="26"/>
      <c r="V49" s="26"/>
    </row>
    <row r="50" spans="2:22" ht="15">
      <c r="C50" s="12" t="s">
        <v>26</v>
      </c>
      <c r="D50" s="34" t="s">
        <v>27</v>
      </c>
      <c r="E50" s="22">
        <v>2030</v>
      </c>
      <c r="G50" s="26">
        <f>'DATA Linecap and AF'!U12*8760*3.6*10^-3</f>
        <v>51.466752</v>
      </c>
      <c r="H50" s="54" t="s">
        <v>41</v>
      </c>
      <c r="I50" s="28" t="e">
        <f>AVA!#REF!</f>
        <v>#REF!</v>
      </c>
      <c r="J50" s="26"/>
      <c r="K50" s="26"/>
      <c r="L50" s="26"/>
      <c r="M50" s="26"/>
      <c r="N50" s="26"/>
      <c r="O50" s="26"/>
      <c r="P50" s="26"/>
      <c r="Q50" s="26"/>
      <c r="R50" s="26"/>
      <c r="S50" s="26"/>
      <c r="T50" s="26"/>
      <c r="U50" s="26"/>
      <c r="V50" s="26"/>
    </row>
    <row r="51" spans="2:22" ht="15">
      <c r="C51" s="12" t="s">
        <v>26</v>
      </c>
      <c r="D51" s="34" t="s">
        <v>27</v>
      </c>
      <c r="E51" s="22">
        <v>2030</v>
      </c>
      <c r="F51" s="26">
        <f>'DATA Linecap and AF'!V9*8760*3.6*10^-3</f>
        <v>40.9968</v>
      </c>
      <c r="G51" s="26">
        <f>'DATA Linecap and AF'!V13*8760*3.6*10^-3</f>
        <v>21.444479999999999</v>
      </c>
      <c r="H51" s="54" t="s">
        <v>41</v>
      </c>
      <c r="I51" s="28" t="e">
        <f>AVA!#REF!</f>
        <v>#REF!</v>
      </c>
      <c r="J51" s="26"/>
      <c r="K51" s="26"/>
      <c r="L51" s="26"/>
      <c r="M51" s="26"/>
      <c r="N51" s="26"/>
      <c r="O51" s="26"/>
      <c r="P51" s="26"/>
      <c r="Q51" s="26"/>
      <c r="R51" s="26"/>
      <c r="S51" s="26"/>
      <c r="T51" s="26"/>
      <c r="U51" s="26"/>
      <c r="V51" s="26"/>
    </row>
    <row r="52" spans="2:22" ht="15">
      <c r="C52" s="12" t="s">
        <v>26</v>
      </c>
      <c r="D52" s="34" t="s">
        <v>27</v>
      </c>
      <c r="E52" s="22">
        <v>2030</v>
      </c>
      <c r="F52" s="26">
        <f>'DATA Linecap and AF'!U9*8760*3.6*10^-3</f>
        <v>53.611200000000004</v>
      </c>
      <c r="G52" s="26">
        <f>'DATA Linecap and AF'!U13*8760*3.6*10^-3</f>
        <v>23.336639999999999</v>
      </c>
      <c r="H52" s="54" t="s">
        <v>41</v>
      </c>
      <c r="I52" s="28" t="e">
        <f>AVA!#REF!</f>
        <v>#REF!</v>
      </c>
      <c r="J52" s="26"/>
      <c r="K52" s="26"/>
      <c r="L52" s="26"/>
      <c r="M52" s="26"/>
      <c r="N52" s="26"/>
      <c r="O52" s="26"/>
      <c r="P52" s="26"/>
      <c r="Q52" s="26"/>
      <c r="R52" s="26"/>
      <c r="S52" s="26"/>
      <c r="T52" s="26"/>
      <c r="U52" s="26"/>
      <c r="V52" s="26"/>
    </row>
    <row r="53" spans="2:22" ht="15">
      <c r="C53" s="12" t="s">
        <v>26</v>
      </c>
      <c r="D53" s="34" t="s">
        <v>27</v>
      </c>
      <c r="E53" s="22">
        <v>2030</v>
      </c>
      <c r="F53" s="26">
        <f>('DATA Linecap and AF'!V10+'DATA Linecap and AF'!V11)*8760*3.6*10^-3</f>
        <v>31.536000000000001</v>
      </c>
      <c r="G53" s="26">
        <f>'DATA Linecap and AF'!Q14*8760*3.6*10^-3</f>
        <v>78.84</v>
      </c>
      <c r="H53" s="54" t="s">
        <v>41</v>
      </c>
      <c r="I53" s="28" t="e">
        <f>AVA!#REF!</f>
        <v>#REF!</v>
      </c>
      <c r="J53" s="26"/>
      <c r="K53" s="26"/>
      <c r="L53" s="26"/>
      <c r="M53" s="26"/>
      <c r="N53" s="26"/>
      <c r="O53" s="26"/>
      <c r="P53" s="26"/>
      <c r="Q53" s="26"/>
      <c r="R53" s="26"/>
      <c r="S53" s="26"/>
      <c r="T53" s="26"/>
      <c r="U53" s="26"/>
      <c r="V53" s="26"/>
    </row>
    <row r="54" spans="2:22" ht="15">
      <c r="C54" s="28" t="s">
        <v>26</v>
      </c>
      <c r="D54" s="36" t="s">
        <v>27</v>
      </c>
      <c r="E54" s="22">
        <v>2030</v>
      </c>
      <c r="F54" s="26">
        <f>('DATA Linecap and AF'!U10+'DATA Linecap and AF'!U11)*8760*3.6*10^-3</f>
        <v>31.062960000000004</v>
      </c>
      <c r="G54" s="26">
        <f>'DATA Linecap and AF'!R14*8760*3.6*10^-3</f>
        <v>78.84</v>
      </c>
      <c r="H54" s="54" t="s">
        <v>41</v>
      </c>
      <c r="I54" s="28" t="e">
        <f>AVA!#REF!</f>
        <v>#REF!</v>
      </c>
      <c r="J54" s="26"/>
      <c r="K54" s="26"/>
      <c r="L54" s="26"/>
      <c r="M54" s="26"/>
      <c r="N54" s="26"/>
      <c r="O54" s="26"/>
      <c r="P54" s="26"/>
      <c r="Q54" s="26"/>
      <c r="R54" s="26"/>
      <c r="S54" s="26"/>
      <c r="T54" s="26"/>
      <c r="U54" s="26"/>
      <c r="V54" s="26"/>
    </row>
    <row r="55" spans="2:22" ht="15">
      <c r="C55" s="12" t="s">
        <v>26</v>
      </c>
      <c r="D55" s="34" t="s">
        <v>27</v>
      </c>
      <c r="E55" s="22">
        <v>2030</v>
      </c>
      <c r="F55" s="26"/>
      <c r="G55" s="26">
        <f>'DATA Linecap and AF'!V15*8760*3.6*10^-3</f>
        <v>22.075200000000002</v>
      </c>
      <c r="H55" s="54" t="s">
        <v>41</v>
      </c>
      <c r="I55" s="28" t="e">
        <f>AVA!#REF!</f>
        <v>#REF!</v>
      </c>
      <c r="J55" s="26"/>
      <c r="K55" s="26"/>
      <c r="L55" s="26"/>
      <c r="M55" s="26"/>
      <c r="N55" s="26"/>
      <c r="O55" s="26"/>
      <c r="P55" s="26"/>
      <c r="Q55" s="26"/>
      <c r="R55" s="26"/>
      <c r="S55" s="26"/>
      <c r="T55" s="26"/>
      <c r="U55" s="26"/>
      <c r="V55" s="26"/>
    </row>
    <row r="56" spans="2:22" ht="15">
      <c r="B56" s="24"/>
      <c r="C56" s="23" t="s">
        <v>26</v>
      </c>
      <c r="D56" s="35" t="s">
        <v>27</v>
      </c>
      <c r="E56" s="25">
        <v>2030</v>
      </c>
      <c r="F56" s="27"/>
      <c r="G56" s="27">
        <f>'DATA Linecap and AF'!U15*8760*3.6*10^-3</f>
        <v>22.075200000000002</v>
      </c>
      <c r="H56" s="55" t="s">
        <v>41</v>
      </c>
      <c r="I56" s="23" t="e">
        <f>AVA!#REF!</f>
        <v>#REF!</v>
      </c>
      <c r="J56" s="26"/>
      <c r="K56" s="26"/>
      <c r="L56" s="26"/>
      <c r="M56" s="26"/>
      <c r="N56" s="26"/>
      <c r="O56" s="26"/>
      <c r="P56" s="26"/>
      <c r="Q56" s="26"/>
      <c r="R56" s="26"/>
      <c r="S56" s="26"/>
      <c r="T56" s="26"/>
      <c r="U56" s="26"/>
      <c r="V56" s="26"/>
    </row>
    <row r="57" spans="2:22" ht="15">
      <c r="C57" s="28" t="s">
        <v>26</v>
      </c>
      <c r="D57" s="36" t="s">
        <v>27</v>
      </c>
      <c r="E57" s="29">
        <v>2035</v>
      </c>
      <c r="F57" s="32"/>
      <c r="G57" s="32">
        <f>'DATA Linecap and AF'!X12*8760*3.6*10^-3</f>
        <v>51.466752</v>
      </c>
      <c r="H57" s="54" t="s">
        <v>41</v>
      </c>
      <c r="I57" s="28" t="e">
        <f>AVA!#REF!</f>
        <v>#REF!</v>
      </c>
      <c r="J57" s="26"/>
      <c r="K57" s="26"/>
      <c r="L57" s="26"/>
      <c r="M57" s="26"/>
      <c r="N57" s="26"/>
      <c r="O57" s="26"/>
      <c r="P57" s="26"/>
      <c r="Q57" s="26"/>
      <c r="R57" s="26"/>
      <c r="S57" s="26"/>
      <c r="T57" s="26"/>
      <c r="U57" s="26"/>
      <c r="V57" s="26"/>
    </row>
    <row r="58" spans="2:22" ht="15">
      <c r="C58" s="12" t="s">
        <v>26</v>
      </c>
      <c r="D58" s="34" t="s">
        <v>27</v>
      </c>
      <c r="E58" s="22">
        <v>2035</v>
      </c>
      <c r="F58" s="32"/>
      <c r="G58" s="32">
        <f>'DATA Linecap and AF'!W12*8760*3.6*10^-3</f>
        <v>51.466752</v>
      </c>
      <c r="H58" s="54" t="s">
        <v>41</v>
      </c>
      <c r="I58" s="28" t="e">
        <f>AVA!#REF!</f>
        <v>#REF!</v>
      </c>
      <c r="J58" s="26"/>
      <c r="K58" s="26"/>
      <c r="L58" s="26"/>
      <c r="M58" s="26"/>
      <c r="N58" s="26"/>
      <c r="O58" s="26"/>
      <c r="P58" s="26"/>
      <c r="Q58" s="26"/>
      <c r="R58" s="26"/>
      <c r="S58" s="26"/>
      <c r="T58" s="26"/>
      <c r="U58" s="26"/>
      <c r="V58" s="26"/>
    </row>
    <row r="59" spans="2:22" ht="15">
      <c r="C59" s="12" t="s">
        <v>26</v>
      </c>
      <c r="D59" s="34" t="s">
        <v>27</v>
      </c>
      <c r="E59" s="22">
        <v>2035</v>
      </c>
      <c r="F59" s="32">
        <f>'DATA Linecap and AF'!X9*8760*3.6*10^-3</f>
        <v>40.9968</v>
      </c>
      <c r="G59" s="32">
        <f>'DATA Linecap and AF'!X13*8760*3.6*10^-3</f>
        <v>21.444479999999999</v>
      </c>
      <c r="H59" s="54" t="s">
        <v>41</v>
      </c>
      <c r="I59" s="28" t="e">
        <f>AVA!#REF!</f>
        <v>#REF!</v>
      </c>
      <c r="J59" s="26"/>
      <c r="K59" s="26"/>
      <c r="L59" s="26"/>
      <c r="M59" s="26"/>
      <c r="N59" s="26"/>
      <c r="O59" s="26"/>
      <c r="P59" s="26"/>
      <c r="Q59" s="26"/>
      <c r="R59" s="26"/>
      <c r="S59" s="26"/>
      <c r="T59" s="26"/>
      <c r="U59" s="26"/>
      <c r="V59" s="26"/>
    </row>
    <row r="60" spans="2:22" ht="15">
      <c r="C60" s="12" t="s">
        <v>26</v>
      </c>
      <c r="D60" s="34" t="s">
        <v>27</v>
      </c>
      <c r="E60" s="22">
        <v>2035</v>
      </c>
      <c r="F60" s="32">
        <f>'DATA Linecap and AF'!W9*8760*3.6*10^-3</f>
        <v>53.611200000000004</v>
      </c>
      <c r="G60" s="32">
        <f>'DATA Linecap and AF'!W13*8760*3.6*10^-3</f>
        <v>23.336639999999999</v>
      </c>
      <c r="H60" s="54" t="s">
        <v>41</v>
      </c>
      <c r="I60" s="28" t="e">
        <f>AVA!#REF!</f>
        <v>#REF!</v>
      </c>
      <c r="J60" s="26"/>
      <c r="K60" s="26"/>
      <c r="L60" s="26"/>
      <c r="M60" s="26"/>
      <c r="N60" s="26"/>
      <c r="O60" s="26"/>
      <c r="P60" s="26"/>
      <c r="Q60" s="26"/>
      <c r="R60" s="26"/>
      <c r="S60" s="26"/>
      <c r="T60" s="26"/>
      <c r="U60" s="26"/>
      <c r="V60" s="26"/>
    </row>
    <row r="61" spans="2:22" ht="15">
      <c r="C61" s="12" t="s">
        <v>26</v>
      </c>
      <c r="D61" s="34" t="s">
        <v>27</v>
      </c>
      <c r="E61" s="22">
        <v>2035</v>
      </c>
      <c r="F61" s="32">
        <f>('DATA Linecap and AF'!X10+'DATA Linecap and AF'!X11)*8760*3.6*10^-3</f>
        <v>31.536000000000001</v>
      </c>
      <c r="G61" s="32">
        <f>'DATA Linecap and AF'!Q14*8760*3.6*10^-3</f>
        <v>78.84</v>
      </c>
      <c r="H61" s="54" t="s">
        <v>41</v>
      </c>
      <c r="I61" s="28" t="e">
        <f>AVA!#REF!</f>
        <v>#REF!</v>
      </c>
      <c r="J61" s="26"/>
      <c r="K61" s="26"/>
      <c r="L61" s="26"/>
      <c r="M61" s="26"/>
      <c r="N61" s="26"/>
      <c r="O61" s="26"/>
      <c r="P61" s="26"/>
      <c r="Q61" s="26"/>
      <c r="R61" s="26"/>
      <c r="S61" s="26"/>
      <c r="T61" s="26"/>
      <c r="U61" s="26"/>
      <c r="V61" s="26"/>
    </row>
    <row r="62" spans="2:22" ht="15">
      <c r="C62" s="28" t="s">
        <v>26</v>
      </c>
      <c r="D62" s="36" t="s">
        <v>27</v>
      </c>
      <c r="E62" s="22">
        <v>2035</v>
      </c>
      <c r="F62" s="32">
        <f>('DATA Linecap and AF'!W10+'DATA Linecap and AF'!W11)*8760*3.6*10^-3</f>
        <v>31.062960000000004</v>
      </c>
      <c r="G62" s="32">
        <f>'DATA Linecap and AF'!R14*8760*3.6*10^-3</f>
        <v>78.84</v>
      </c>
      <c r="H62" s="54" t="s">
        <v>41</v>
      </c>
      <c r="I62" s="28" t="e">
        <f>AVA!#REF!</f>
        <v>#REF!</v>
      </c>
      <c r="J62" s="26"/>
      <c r="K62" s="26"/>
      <c r="L62" s="26"/>
      <c r="M62" s="26"/>
      <c r="N62" s="26"/>
      <c r="O62" s="26"/>
      <c r="P62" s="26"/>
      <c r="Q62" s="26"/>
      <c r="R62" s="26"/>
      <c r="S62" s="26"/>
      <c r="T62" s="26"/>
      <c r="U62" s="26"/>
      <c r="V62" s="26"/>
    </row>
    <row r="63" spans="2:22" ht="15">
      <c r="C63" s="12" t="s">
        <v>26</v>
      </c>
      <c r="D63" s="34" t="s">
        <v>27</v>
      </c>
      <c r="E63" s="22">
        <v>2035</v>
      </c>
      <c r="F63" s="32"/>
      <c r="G63" s="32">
        <f>'DATA Linecap and AF'!X15*8760*3.6*10^-3</f>
        <v>22.075200000000002</v>
      </c>
      <c r="H63" s="54" t="s">
        <v>41</v>
      </c>
      <c r="I63" s="28" t="e">
        <f>AVA!#REF!</f>
        <v>#REF!</v>
      </c>
      <c r="J63" s="26"/>
      <c r="K63" s="26"/>
      <c r="L63" s="26"/>
      <c r="M63" s="26"/>
      <c r="N63" s="26"/>
      <c r="O63" s="26"/>
      <c r="P63" s="26"/>
      <c r="Q63" s="26"/>
      <c r="R63" s="26"/>
      <c r="S63" s="26"/>
      <c r="T63" s="26"/>
      <c r="U63" s="26"/>
      <c r="V63" s="26"/>
    </row>
    <row r="64" spans="2:22" ht="15">
      <c r="B64" s="24"/>
      <c r="C64" s="23" t="s">
        <v>26</v>
      </c>
      <c r="D64" s="35" t="s">
        <v>27</v>
      </c>
      <c r="E64" s="25">
        <v>2035</v>
      </c>
      <c r="F64" s="33"/>
      <c r="G64" s="33">
        <f>'DATA Linecap and AF'!W15*8760*3.6*10^-3</f>
        <v>22.075200000000002</v>
      </c>
      <c r="H64" s="55" t="s">
        <v>41</v>
      </c>
      <c r="I64" s="23" t="e">
        <f>AVA!#REF!</f>
        <v>#REF!</v>
      </c>
      <c r="J64" s="26"/>
      <c r="K64" s="26"/>
      <c r="L64" s="26"/>
      <c r="M64" s="26"/>
      <c r="N64" s="26"/>
      <c r="O64" s="26"/>
      <c r="P64" s="26"/>
      <c r="Q64" s="26"/>
      <c r="R64" s="26"/>
      <c r="S64" s="26"/>
      <c r="T64" s="26"/>
      <c r="U64" s="26"/>
      <c r="V64" s="26"/>
    </row>
    <row r="65" spans="10:22">
      <c r="J65" s="26"/>
      <c r="K65" s="26"/>
      <c r="L65" s="26"/>
      <c r="M65" s="26"/>
      <c r="N65" s="26"/>
      <c r="O65" s="26"/>
      <c r="P65" s="26"/>
      <c r="Q65" s="26"/>
      <c r="R65" s="26"/>
      <c r="S65" s="26"/>
      <c r="T65" s="26"/>
      <c r="U65" s="26"/>
      <c r="V65" s="26"/>
    </row>
  </sheetData>
  <mergeCells count="12">
    <mergeCell ref="M10:M11"/>
    <mergeCell ref="AH10:AI10"/>
    <mergeCell ref="X10:Y10"/>
    <mergeCell ref="Z10:AA10"/>
    <mergeCell ref="AB10:AC10"/>
    <mergeCell ref="AD10:AE10"/>
    <mergeCell ref="AF10:AG10"/>
    <mergeCell ref="N10:O10"/>
    <mergeCell ref="T10:U10"/>
    <mergeCell ref="V10:W10"/>
    <mergeCell ref="R10:S10"/>
    <mergeCell ref="P10:Q10"/>
  </mergeCells>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AS79"/>
  <sheetViews>
    <sheetView topLeftCell="A37" workbookViewId="0">
      <selection activeCell="G53" sqref="G53"/>
    </sheetView>
  </sheetViews>
  <sheetFormatPr defaultColWidth="9" defaultRowHeight="12.75"/>
  <cols>
    <col min="2" max="2" width="41.28515625" customWidth="1"/>
    <col min="3" max="3" width="16.28515625" bestFit="1" customWidth="1"/>
    <col min="7" max="7" width="18.5703125" bestFit="1" customWidth="1"/>
    <col min="10" max="10" width="8.28515625" bestFit="1" customWidth="1"/>
    <col min="20" max="20" width="11.28515625" customWidth="1"/>
  </cols>
  <sheetData>
    <row r="1" spans="1:36">
      <c r="A1" s="14"/>
      <c r="B1" s="14"/>
      <c r="C1" s="14"/>
      <c r="D1" s="14"/>
      <c r="E1" s="14"/>
      <c r="F1" s="14"/>
      <c r="G1" s="14"/>
      <c r="H1" s="14"/>
      <c r="I1" s="14"/>
      <c r="J1" s="14"/>
      <c r="K1" s="14"/>
      <c r="L1" s="14"/>
      <c r="M1" s="14"/>
      <c r="N1" s="14"/>
      <c r="O1" s="14"/>
      <c r="P1" s="14"/>
      <c r="Q1" s="14"/>
      <c r="S1" s="14"/>
      <c r="T1" s="14"/>
      <c r="U1" s="14"/>
      <c r="V1" s="14"/>
      <c r="W1" s="14"/>
      <c r="X1" s="14"/>
      <c r="Y1" s="14"/>
      <c r="AC1" s="14"/>
      <c r="AD1" s="14"/>
      <c r="AE1" s="14"/>
      <c r="AF1" s="14"/>
      <c r="AG1" s="14"/>
      <c r="AH1" s="14"/>
      <c r="AI1" s="14"/>
      <c r="AJ1" s="14"/>
    </row>
    <row r="2" spans="1:36">
      <c r="A2" s="14"/>
      <c r="B2" s="14"/>
      <c r="C2" s="14"/>
      <c r="D2" s="14"/>
      <c r="E2" s="14"/>
      <c r="F2" s="14"/>
      <c r="G2" s="14"/>
      <c r="H2" s="14"/>
      <c r="I2" s="14"/>
      <c r="J2" s="14"/>
      <c r="K2" s="14"/>
      <c r="L2" s="14"/>
      <c r="M2" s="14"/>
      <c r="N2" s="14"/>
      <c r="O2" s="14"/>
      <c r="P2" s="14"/>
      <c r="Q2" s="14"/>
      <c r="S2" s="14"/>
      <c r="T2" s="14"/>
      <c r="U2" s="14"/>
      <c r="V2" s="14"/>
      <c r="W2" s="14"/>
      <c r="X2" s="14"/>
      <c r="Y2" s="14"/>
      <c r="AC2" s="14"/>
      <c r="AD2" s="14"/>
      <c r="AE2" s="14"/>
      <c r="AF2" s="14"/>
      <c r="AG2" s="14"/>
      <c r="AH2" s="14"/>
      <c r="AI2" s="14"/>
      <c r="AJ2" s="14"/>
    </row>
    <row r="3" spans="1:36" ht="19.5">
      <c r="A3" s="14"/>
      <c r="B3" s="13" t="s">
        <v>15</v>
      </c>
      <c r="C3" s="14"/>
      <c r="D3" s="14"/>
      <c r="E3" s="14"/>
      <c r="F3" s="14"/>
      <c r="G3" s="14"/>
      <c r="H3" s="14"/>
      <c r="I3" s="14"/>
      <c r="J3" s="14"/>
      <c r="K3" s="14"/>
      <c r="L3" s="14"/>
      <c r="M3" s="14"/>
      <c r="N3" s="14"/>
      <c r="O3" s="14"/>
      <c r="P3" s="14"/>
      <c r="Q3" s="14"/>
      <c r="S3" s="14"/>
      <c r="T3" s="13"/>
      <c r="U3" s="14"/>
      <c r="V3" s="14"/>
      <c r="W3" s="14"/>
      <c r="X3" s="14"/>
      <c r="Y3" s="14"/>
      <c r="AC3" s="14"/>
      <c r="AD3" s="14"/>
      <c r="AE3" s="14"/>
      <c r="AF3" s="14"/>
      <c r="AG3" s="14"/>
      <c r="AH3" s="14"/>
      <c r="AI3" s="14"/>
      <c r="AJ3" s="14"/>
    </row>
    <row r="4" spans="1:36" ht="15">
      <c r="A4" s="14"/>
      <c r="B4" s="15"/>
      <c r="C4" s="14"/>
      <c r="D4" s="14"/>
      <c r="E4" s="14"/>
      <c r="F4" s="14"/>
      <c r="G4" s="14"/>
      <c r="H4" s="14"/>
      <c r="I4" s="14"/>
      <c r="J4" s="14"/>
      <c r="K4" s="116" t="s">
        <v>162</v>
      </c>
      <c r="L4" s="14"/>
      <c r="M4" s="14"/>
      <c r="N4" s="14"/>
      <c r="O4" s="14"/>
      <c r="P4" s="14"/>
      <c r="Q4" s="14"/>
      <c r="S4" s="14"/>
      <c r="T4" s="15"/>
      <c r="U4" s="14"/>
      <c r="V4" s="14"/>
      <c r="W4" s="14"/>
      <c r="X4" s="14"/>
      <c r="Y4" s="14"/>
      <c r="AC4" s="116"/>
      <c r="AD4" s="14"/>
      <c r="AE4" s="14"/>
      <c r="AF4" s="14"/>
      <c r="AG4" s="14"/>
      <c r="AH4" s="14"/>
      <c r="AI4" s="14"/>
      <c r="AJ4" s="14"/>
    </row>
    <row r="5" spans="1:36" ht="15">
      <c r="A5" s="14"/>
      <c r="B5" s="15" t="s">
        <v>64</v>
      </c>
      <c r="C5" s="14"/>
      <c r="D5" s="14"/>
      <c r="E5" s="14"/>
      <c r="F5" s="14"/>
      <c r="G5" s="14"/>
      <c r="H5" s="14"/>
      <c r="I5" s="14"/>
      <c r="J5" s="14"/>
      <c r="K5" s="14"/>
      <c r="L5" s="14"/>
      <c r="M5" s="14"/>
      <c r="N5" s="14"/>
      <c r="O5" s="14"/>
      <c r="P5" s="14"/>
      <c r="Q5" s="14"/>
      <c r="S5" s="14"/>
      <c r="T5" s="15"/>
      <c r="U5" s="14"/>
      <c r="V5" s="14"/>
      <c r="W5" s="14"/>
      <c r="X5" s="14"/>
      <c r="Y5" s="14"/>
      <c r="AC5" s="14"/>
      <c r="AD5" s="14"/>
      <c r="AE5" s="14"/>
      <c r="AF5" s="14"/>
      <c r="AG5" s="14"/>
      <c r="AH5" s="14"/>
      <c r="AI5" s="14"/>
      <c r="AJ5" s="14"/>
    </row>
    <row r="6" spans="1:36" ht="13.5" thickBot="1">
      <c r="A6" s="152" t="s">
        <v>191</v>
      </c>
      <c r="B6" s="14"/>
      <c r="C6" s="14"/>
      <c r="D6" s="14"/>
      <c r="E6" s="14"/>
      <c r="F6" s="14"/>
      <c r="G6" s="14"/>
      <c r="H6" s="14"/>
      <c r="I6" s="14"/>
      <c r="J6" s="14"/>
      <c r="K6" s="14"/>
      <c r="L6" s="14"/>
      <c r="M6" s="14"/>
      <c r="N6" s="14"/>
      <c r="O6" s="14"/>
      <c r="P6" s="14"/>
      <c r="Q6" s="14"/>
      <c r="S6" s="14"/>
      <c r="T6" s="14"/>
      <c r="U6" s="14"/>
      <c r="V6" s="14"/>
      <c r="W6" s="14"/>
      <c r="X6" s="14"/>
      <c r="Y6" s="14"/>
      <c r="AC6" s="14"/>
      <c r="AD6" s="14"/>
      <c r="AE6" s="14"/>
      <c r="AF6" s="14"/>
      <c r="AG6" s="14"/>
      <c r="AH6" s="14"/>
      <c r="AI6" s="14"/>
      <c r="AJ6" s="14"/>
    </row>
    <row r="7" spans="1:36" ht="43.15" customHeight="1">
      <c r="A7" s="14"/>
      <c r="B7" s="16" t="s">
        <v>16</v>
      </c>
      <c r="C7" s="406">
        <v>2010</v>
      </c>
      <c r="D7" s="407"/>
      <c r="E7" s="406" t="s">
        <v>67</v>
      </c>
      <c r="F7" s="407"/>
      <c r="G7" s="406">
        <v>2014</v>
      </c>
      <c r="H7" s="408"/>
      <c r="I7" s="404" t="s">
        <v>213</v>
      </c>
      <c r="J7" s="405"/>
      <c r="K7" s="332">
        <v>2018</v>
      </c>
      <c r="L7" s="225"/>
      <c r="M7" s="224">
        <f>'Deact LineCap'!Z10</f>
        <v>2019</v>
      </c>
      <c r="N7" s="332"/>
      <c r="O7" s="404" t="s">
        <v>219</v>
      </c>
      <c r="P7" s="405"/>
      <c r="Q7" s="332">
        <v>2021</v>
      </c>
      <c r="R7" s="332"/>
      <c r="S7" s="404" t="s">
        <v>220</v>
      </c>
      <c r="T7" s="405"/>
      <c r="U7" s="338">
        <f>Udlandsforbindelser!X3</f>
        <v>2030</v>
      </c>
      <c r="V7" s="339"/>
      <c r="W7" s="338">
        <f>Udlandsforbindelser!Z3</f>
        <v>2035</v>
      </c>
      <c r="X7" s="339"/>
      <c r="Z7" s="130"/>
      <c r="AA7" s="129" t="s">
        <v>30</v>
      </c>
      <c r="AB7" s="130"/>
    </row>
    <row r="8" spans="1:36" ht="15">
      <c r="A8" s="152" t="s">
        <v>38</v>
      </c>
      <c r="B8" s="17"/>
      <c r="C8" s="18" t="s">
        <v>14</v>
      </c>
      <c r="D8" s="19" t="s">
        <v>13</v>
      </c>
      <c r="E8" s="38" t="s">
        <v>17</v>
      </c>
      <c r="F8" s="39" t="s">
        <v>13</v>
      </c>
      <c r="G8" s="38" t="s">
        <v>17</v>
      </c>
      <c r="H8" s="370" t="s">
        <v>13</v>
      </c>
      <c r="I8" s="357" t="s">
        <v>17</v>
      </c>
      <c r="J8" s="358" t="s">
        <v>13</v>
      </c>
      <c r="K8" s="356" t="s">
        <v>17</v>
      </c>
      <c r="L8" s="39" t="s">
        <v>13</v>
      </c>
      <c r="M8" s="40" t="s">
        <v>17</v>
      </c>
      <c r="N8" s="42" t="s">
        <v>13</v>
      </c>
      <c r="O8" s="340" t="s">
        <v>17</v>
      </c>
      <c r="P8" s="341" t="s">
        <v>13</v>
      </c>
      <c r="Q8" s="186" t="s">
        <v>17</v>
      </c>
      <c r="R8" s="42" t="s">
        <v>13</v>
      </c>
      <c r="S8" s="357" t="s">
        <v>17</v>
      </c>
      <c r="T8" s="358" t="s">
        <v>13</v>
      </c>
      <c r="U8" s="357" t="str">
        <f>Udlandsforbindelser!X4</f>
        <v>Eksport</v>
      </c>
      <c r="V8" s="358" t="str">
        <f>Udlandsforbindelser!Y4</f>
        <v>Import</v>
      </c>
      <c r="W8" s="357" t="str">
        <f>Udlandsforbindelser!Z4</f>
        <v>Eksport</v>
      </c>
      <c r="X8" s="358" t="str">
        <f>Udlandsforbindelser!AA4</f>
        <v>Import</v>
      </c>
      <c r="Z8" s="41" t="s">
        <v>13</v>
      </c>
      <c r="AA8" s="38" t="s">
        <v>17</v>
      </c>
      <c r="AB8" s="39" t="s">
        <v>13</v>
      </c>
    </row>
    <row r="9" spans="1:36" ht="15">
      <c r="A9" s="288">
        <f>1-'LineCap RAMSES 2015'!G8</f>
        <v>0.95</v>
      </c>
      <c r="B9" s="289" t="str">
        <f>Udlandsforbindelser!A5</f>
        <v>Østdanmark - Sverige (Øresund)</v>
      </c>
      <c r="C9" s="290">
        <v>1.7</v>
      </c>
      <c r="D9" s="290">
        <v>1.3</v>
      </c>
      <c r="E9" s="290">
        <v>1.7</v>
      </c>
      <c r="F9" s="290">
        <v>1.3</v>
      </c>
      <c r="G9" s="290">
        <v>1.7</v>
      </c>
      <c r="H9" s="290">
        <v>1.3</v>
      </c>
      <c r="I9" s="342">
        <f>AVERAGE(Y103,Udlandsforbindelser!B5,Udlandsforbindelser!D5/1000,Udlandsforbindelser!F5/1000)</f>
        <v>1.7</v>
      </c>
      <c r="J9" s="343">
        <f>AVERAGE(Z103,Udlandsforbindelser!C5,Udlandsforbindelser!E5/1000,Udlandsforbindelser!G5/1000)</f>
        <v>1.3</v>
      </c>
      <c r="K9" s="333">
        <f>Udlandsforbindelser!H5/1000</f>
        <v>1.7</v>
      </c>
      <c r="L9" s="290">
        <f>Udlandsforbindelser!I5/1000</f>
        <v>1.3</v>
      </c>
      <c r="M9" s="290">
        <f>Udlandsforbindelser!J5/1000</f>
        <v>1.7</v>
      </c>
      <c r="N9" s="290">
        <f>Udlandsforbindelser!K5/1000</f>
        <v>1.3</v>
      </c>
      <c r="O9" s="342">
        <f>AVERAGE(Udlandsforbindelser!H5,Udlandsforbindelser!J5,Udlandsforbindelser!L5,Udlandsforbindelser!N5,Udlandsforbindelser!P5)/1000</f>
        <v>1.7</v>
      </c>
      <c r="P9" s="343">
        <f>AVERAGE(Udlandsforbindelser!I5,Udlandsforbindelser!K5,Udlandsforbindelser!M5,Udlandsforbindelser!O5,Udlandsforbindelser!Q5)/1000</f>
        <v>1.3</v>
      </c>
      <c r="Q9" s="333">
        <f>Udlandsforbindelser!N5/1000</f>
        <v>1.7</v>
      </c>
      <c r="R9" s="290">
        <f>Udlandsforbindelser!O5/1000</f>
        <v>1.3</v>
      </c>
      <c r="S9" s="359">
        <f>AVERAGE(Udlandsforbindelser!R5,Udlandsforbindelser!T5,Udlandsforbindelser!V5)/1000</f>
        <v>1.7</v>
      </c>
      <c r="T9" s="360">
        <f>AVERAGE(Udlandsforbindelser!S5,Udlandsforbindelser!U5,Udlandsforbindelser!W5)/1000</f>
        <v>1.3</v>
      </c>
      <c r="U9" s="359">
        <f>Udlandsforbindelser!X5/1000</f>
        <v>1.7</v>
      </c>
      <c r="V9" s="360">
        <f>Udlandsforbindelser!O5/1000</f>
        <v>1.3</v>
      </c>
      <c r="W9" s="359">
        <f>Udlandsforbindelser!P5/1000</f>
        <v>1.7</v>
      </c>
      <c r="X9" s="360">
        <f>Udlandsforbindelser!Q5/1000</f>
        <v>1.3</v>
      </c>
    </row>
    <row r="10" spans="1:36" ht="15">
      <c r="A10" s="291">
        <f>1-'LineCap RAMSES 2015'!G20</f>
        <v>0.92</v>
      </c>
      <c r="B10" s="292" t="str">
        <f>Udlandsforbindelser!A6</f>
        <v>Østdanmark - Tyskland (Kontek)</v>
      </c>
      <c r="C10" s="293">
        <v>0.6</v>
      </c>
      <c r="D10" s="293">
        <v>0.6</v>
      </c>
      <c r="E10" s="293">
        <v>0.58499999999999996</v>
      </c>
      <c r="F10" s="293">
        <v>0.6</v>
      </c>
      <c r="G10" s="293">
        <v>0.58499999999999996</v>
      </c>
      <c r="H10" s="293">
        <v>0.6</v>
      </c>
      <c r="I10" s="344">
        <f>AVERAGE(Y104,Udlandsforbindelser!B6,Udlandsforbindelser!D6/1000,Udlandsforbindelser!F6/1000)</f>
        <v>0.59</v>
      </c>
      <c r="J10" s="345">
        <f>AVERAGE(Z104,Udlandsforbindelser!C6,Udlandsforbindelser!E6/1000,Udlandsforbindelser!G6/1000)</f>
        <v>0.6</v>
      </c>
      <c r="K10" s="334">
        <f>Udlandsforbindelser!H6/1000</f>
        <v>0.58499999999999996</v>
      </c>
      <c r="L10" s="293">
        <f>Udlandsforbindelser!I6/1000</f>
        <v>0.6</v>
      </c>
      <c r="M10" s="293">
        <f>Udlandsforbindelser!J6/1000</f>
        <v>0.58499999999999996</v>
      </c>
      <c r="N10" s="293">
        <f>Udlandsforbindelser!K6/1000</f>
        <v>0.6</v>
      </c>
      <c r="O10" s="344">
        <f>AVERAGE(Udlandsforbindelser!H6,Udlandsforbindelser!J6,Udlandsforbindelser!L6,Udlandsforbindelser!N6,Udlandsforbindelser!P6)/1000</f>
        <v>0.58499999999999996</v>
      </c>
      <c r="P10" s="345">
        <f>AVERAGE(Udlandsforbindelser!I6,Udlandsforbindelser!K6,Udlandsforbindelser!M6,Udlandsforbindelser!O6,Udlandsforbindelser!Q6)/1000</f>
        <v>0.6</v>
      </c>
      <c r="Q10" s="334">
        <f>Udlandsforbindelser!N6/1000</f>
        <v>0.58499999999999996</v>
      </c>
      <c r="R10" s="293">
        <f>Udlandsforbindelser!O6/1000</f>
        <v>0.6</v>
      </c>
      <c r="S10" s="361">
        <f>AVERAGE(Udlandsforbindelser!R6,Udlandsforbindelser!T6,Udlandsforbindelser!V6)/1000</f>
        <v>0.58499999999999996</v>
      </c>
      <c r="T10" s="362">
        <f>AVERAGE(Udlandsforbindelser!S6,Udlandsforbindelser!U6,Udlandsforbindelser!W6)/1000</f>
        <v>0.6</v>
      </c>
      <c r="U10" s="361">
        <f>Udlandsforbindelser!X6/1000</f>
        <v>0.58499999999999996</v>
      </c>
      <c r="V10" s="362">
        <f>Udlandsforbindelser!O6/1000</f>
        <v>0.6</v>
      </c>
      <c r="W10" s="361">
        <f>Udlandsforbindelser!P6/1000</f>
        <v>0.58499999999999996</v>
      </c>
      <c r="X10" s="362">
        <f>Udlandsforbindelser!Q6/1000</f>
        <v>0.6</v>
      </c>
    </row>
    <row r="11" spans="1:36" ht="15">
      <c r="A11" s="291">
        <f>1-'LineCap RAMSES 2015'!G21</f>
        <v>0.92</v>
      </c>
      <c r="B11" s="292" t="str">
        <f>Udlandsforbindelser!A7</f>
        <v>Østdanmark - Tyskland (Kriegers Flak)</v>
      </c>
      <c r="C11" s="293">
        <v>0</v>
      </c>
      <c r="D11" s="293">
        <v>0</v>
      </c>
      <c r="E11" s="293">
        <v>0</v>
      </c>
      <c r="F11" s="293">
        <v>0</v>
      </c>
      <c r="G11" s="293">
        <v>0</v>
      </c>
      <c r="H11" s="293">
        <v>0</v>
      </c>
      <c r="I11" s="344">
        <f>AVERAGE(Y105,Udlandsforbindelser!B7,Udlandsforbindelser!D7/1000,Udlandsforbindelser!F7/1000)</f>
        <v>0</v>
      </c>
      <c r="J11" s="345">
        <f>AVERAGE(Z105,Udlandsforbindelser!C7,Udlandsforbindelser!E7/1000,Udlandsforbindelser!G7/1000)</f>
        <v>0</v>
      </c>
      <c r="K11" s="334">
        <f>Udlandsforbindelser!H7/1000</f>
        <v>0</v>
      </c>
      <c r="L11" s="293">
        <f>Udlandsforbindelser!I7/1000</f>
        <v>0</v>
      </c>
      <c r="M11" s="293">
        <f>Udlandsforbindelser!J7/1000</f>
        <v>0.4</v>
      </c>
      <c r="N11" s="293">
        <f>Udlandsforbindelser!K7/1000</f>
        <v>0.4</v>
      </c>
      <c r="O11" s="344">
        <f>AVERAGE(Udlandsforbindelser!H7,Udlandsforbindelser!J7,Udlandsforbindelser!L7,Udlandsforbindelser!N7,Udlandsforbindelser!P7)/1000</f>
        <v>0.32</v>
      </c>
      <c r="P11" s="345">
        <f>AVERAGE(Udlandsforbindelser!I7,Udlandsforbindelser!K7,Udlandsforbindelser!M7,Udlandsforbindelser!O7,Udlandsforbindelser!Q7)/1000</f>
        <v>0.32</v>
      </c>
      <c r="Q11" s="334">
        <f>Udlandsforbindelser!N7/1000</f>
        <v>0.4</v>
      </c>
      <c r="R11" s="293">
        <f>Udlandsforbindelser!O7/1000</f>
        <v>0.4</v>
      </c>
      <c r="S11" s="361">
        <f>AVERAGE(Udlandsforbindelser!R7,Udlandsforbindelser!T7,Udlandsforbindelser!V7)/1000</f>
        <v>0.4</v>
      </c>
      <c r="T11" s="362">
        <f>AVERAGE(Udlandsforbindelser!S7,Udlandsforbindelser!U7,Udlandsforbindelser!W7)/1000</f>
        <v>0.4</v>
      </c>
      <c r="U11" s="361">
        <f>Udlandsforbindelser!X7/1000</f>
        <v>0.4</v>
      </c>
      <c r="V11" s="362">
        <f>Udlandsforbindelser!O7/1000</f>
        <v>0.4</v>
      </c>
      <c r="W11" s="361">
        <f>Udlandsforbindelser!P7/1000</f>
        <v>0.4</v>
      </c>
      <c r="X11" s="362">
        <f>Udlandsforbindelser!Q7/1000</f>
        <v>0.4</v>
      </c>
    </row>
    <row r="12" spans="1:36" ht="15">
      <c r="A12" s="311">
        <f>1-'LineCap RAMSES 2015'!G12</f>
        <v>0.92</v>
      </c>
      <c r="B12" s="310" t="str">
        <f>Udlandsforbindelser!A8</f>
        <v>Vestdanmark - Norge (Skagerrak)</v>
      </c>
      <c r="C12" s="312">
        <v>1</v>
      </c>
      <c r="D12" s="312">
        <v>1</v>
      </c>
      <c r="E12" s="312">
        <v>1</v>
      </c>
      <c r="F12" s="312">
        <v>1</v>
      </c>
      <c r="G12" s="312">
        <v>1</v>
      </c>
      <c r="H12" s="312">
        <v>1</v>
      </c>
      <c r="I12" s="346">
        <f>AVERAGE(Y106,Udlandsforbindelser!B8,Udlandsforbindelser!D8/1000,Udlandsforbindelser!F8/1000)</f>
        <v>1.6546666666666665</v>
      </c>
      <c r="J12" s="347">
        <f>AVERAGE(Z106,Udlandsforbindelser!C8,Udlandsforbindelser!E8/1000,Udlandsforbindelser!G8/1000)</f>
        <v>1.6546666666666665</v>
      </c>
      <c r="K12" s="335">
        <f>Udlandsforbindelser!H8/1000</f>
        <v>1.6319999999999999</v>
      </c>
      <c r="L12" s="312">
        <f>Udlandsforbindelser!I8/1000</f>
        <v>1.6319999999999999</v>
      </c>
      <c r="M12" s="312">
        <f>Udlandsforbindelser!J8/1000</f>
        <v>1.6319999999999999</v>
      </c>
      <c r="N12" s="312">
        <f>Udlandsforbindelser!K8/1000</f>
        <v>1.6319999999999999</v>
      </c>
      <c r="O12" s="346">
        <f>AVERAGE(Udlandsforbindelser!H8,Udlandsforbindelser!J8,Udlandsforbindelser!L8,Udlandsforbindelser!N8,Udlandsforbindelser!P8)/1000</f>
        <v>1.6319999999999999</v>
      </c>
      <c r="P12" s="347">
        <f>AVERAGE(Udlandsforbindelser!I8,Udlandsforbindelser!K8,Udlandsforbindelser!M8,Udlandsforbindelser!O8,Udlandsforbindelser!Q8)/1000</f>
        <v>1.6319999999999999</v>
      </c>
      <c r="Q12" s="335">
        <f>Udlandsforbindelser!N8/1000</f>
        <v>1.6319999999999999</v>
      </c>
      <c r="R12" s="312">
        <f>Udlandsforbindelser!O8/1000</f>
        <v>1.6319999999999999</v>
      </c>
      <c r="S12" s="363">
        <f>AVERAGE(Udlandsforbindelser!R8,Udlandsforbindelser!T8,Udlandsforbindelser!V8)/1000</f>
        <v>1.6319999999999999</v>
      </c>
      <c r="T12" s="364">
        <f>AVERAGE(Udlandsforbindelser!S8,Udlandsforbindelser!U8,Udlandsforbindelser!W8)/1000</f>
        <v>1.6319999999999999</v>
      </c>
      <c r="U12" s="363">
        <f>Udlandsforbindelser!X8/1000</f>
        <v>1.6319999999999999</v>
      </c>
      <c r="V12" s="364">
        <f>Udlandsforbindelser!O8/1000</f>
        <v>1.6319999999999999</v>
      </c>
      <c r="W12" s="363">
        <f>Udlandsforbindelser!P8/1000</f>
        <v>1.6319999999999999</v>
      </c>
      <c r="X12" s="364">
        <f>Udlandsforbindelser!Q8/1000</f>
        <v>1.6319999999999999</v>
      </c>
    </row>
    <row r="13" spans="1:36" ht="15">
      <c r="A13" s="298">
        <f>1-'LineCap RAMSES 2015'!G14</f>
        <v>0.92</v>
      </c>
      <c r="B13" s="299" t="str">
        <f>Udlandsforbindelser!A9</f>
        <v>Vestdanmark - Sverige (Konti-Skan)</v>
      </c>
      <c r="C13" s="300">
        <v>0.74</v>
      </c>
      <c r="D13" s="300">
        <v>0.68</v>
      </c>
      <c r="E13" s="300">
        <v>0.74</v>
      </c>
      <c r="F13" s="300">
        <v>0.68</v>
      </c>
      <c r="G13" s="300">
        <v>0.74</v>
      </c>
      <c r="H13" s="300">
        <v>0.68</v>
      </c>
      <c r="I13" s="348">
        <f>AVERAGE(Y107,Udlandsforbindelser!B9,Udlandsforbindelser!D9/1000,Udlandsforbindelser!F9/1000)</f>
        <v>0.73999999999999988</v>
      </c>
      <c r="J13" s="349">
        <f>AVERAGE(Z107,Udlandsforbindelser!C9,Udlandsforbindelser!E9/1000,Udlandsforbindelser!G9/1000)</f>
        <v>0.68</v>
      </c>
      <c r="K13" s="336">
        <f>Udlandsforbindelser!H9/1000</f>
        <v>0.74</v>
      </c>
      <c r="L13" s="300">
        <f>Udlandsforbindelser!I9/1000</f>
        <v>0.68</v>
      </c>
      <c r="M13" s="300">
        <f>Udlandsforbindelser!J9/1000</f>
        <v>0.74</v>
      </c>
      <c r="N13" s="300">
        <f>Udlandsforbindelser!K9/1000</f>
        <v>0.68</v>
      </c>
      <c r="O13" s="348">
        <f>AVERAGE(Udlandsforbindelser!H9,Udlandsforbindelser!J9,Udlandsforbindelser!L9,Udlandsforbindelser!N9,Udlandsforbindelser!P9)/1000</f>
        <v>0.74</v>
      </c>
      <c r="P13" s="349">
        <f>AVERAGE(Udlandsforbindelser!I9,Udlandsforbindelser!K9,Udlandsforbindelser!M9,Udlandsforbindelser!O9,Udlandsforbindelser!Q9)/1000</f>
        <v>0.68</v>
      </c>
      <c r="Q13" s="336">
        <f>Udlandsforbindelser!N9/1000</f>
        <v>0.74</v>
      </c>
      <c r="R13" s="300">
        <f>Udlandsforbindelser!O9/1000</f>
        <v>0.68</v>
      </c>
      <c r="S13" s="365">
        <f>AVERAGE(Udlandsforbindelser!R9,Udlandsforbindelser!T9,Udlandsforbindelser!V9)/1000</f>
        <v>0.74</v>
      </c>
      <c r="T13" s="366">
        <f>AVERAGE(Udlandsforbindelser!S9,Udlandsforbindelser!U9,Udlandsforbindelser!W9)/1000</f>
        <v>0.68</v>
      </c>
      <c r="U13" s="365">
        <f>Udlandsforbindelser!X9/1000</f>
        <v>0.74</v>
      </c>
      <c r="V13" s="366">
        <f>Udlandsforbindelser!O9/1000</f>
        <v>0.68</v>
      </c>
      <c r="W13" s="365">
        <f>Udlandsforbindelser!P9/1000</f>
        <v>0.74</v>
      </c>
      <c r="X13" s="366">
        <f>Udlandsforbindelser!Q9/1000</f>
        <v>0.68</v>
      </c>
    </row>
    <row r="14" spans="1:36" ht="15">
      <c r="A14" s="295">
        <f>1-'LineCap RAMSES 2015'!G22</f>
        <v>0.95</v>
      </c>
      <c r="B14" s="296" t="str">
        <f>Udlandsforbindelser!A10</f>
        <v>Vestdanmark - Tyskland</v>
      </c>
      <c r="C14" s="297">
        <v>1.5</v>
      </c>
      <c r="D14" s="297">
        <v>0.95</v>
      </c>
      <c r="E14" s="297">
        <v>1.64</v>
      </c>
      <c r="F14" s="297">
        <v>1.5</v>
      </c>
      <c r="G14" s="297">
        <v>1.64</v>
      </c>
      <c r="H14" s="297">
        <v>1.5</v>
      </c>
      <c r="I14" s="350">
        <f>AVERAGE(Y108,Udlandsforbindelser!B10,Udlandsforbindelser!D10/1000,Udlandsforbindelser!F10/1000)</f>
        <v>1.64</v>
      </c>
      <c r="J14" s="351">
        <f>AVERAGE(Z108,Udlandsforbindelser!C10,Udlandsforbindelser!E10/1000,Udlandsforbindelser!G10/1000)</f>
        <v>1.5</v>
      </c>
      <c r="K14" s="337">
        <f>Udlandsforbindelser!H10/1000</f>
        <v>1.64</v>
      </c>
      <c r="L14" s="297">
        <f>Udlandsforbindelser!I10/1000</f>
        <v>1.5</v>
      </c>
      <c r="M14" s="297">
        <f>Udlandsforbindelser!J10/1000</f>
        <v>1.64</v>
      </c>
      <c r="N14" s="297">
        <f>Udlandsforbindelser!K10/1000</f>
        <v>1.5</v>
      </c>
      <c r="O14" s="350">
        <f>AVERAGE(Udlandsforbindelser!H10,Udlandsforbindelser!J10,Udlandsforbindelser!L10,Udlandsforbindelser!N10,Udlandsforbindelser!P10)/1000</f>
        <v>1.984</v>
      </c>
      <c r="P14" s="351">
        <f>AVERAGE(Udlandsforbindelser!I10,Udlandsforbindelser!K10,Udlandsforbindelser!M10,Udlandsforbindelser!O10,Udlandsforbindelser!Q10)/1000</f>
        <v>1.9</v>
      </c>
      <c r="Q14" s="337">
        <f>Udlandsforbindelser!N10/1000</f>
        <v>2.5</v>
      </c>
      <c r="R14" s="297">
        <f>Udlandsforbindelser!O10/1000</f>
        <v>2.5</v>
      </c>
      <c r="S14" s="386">
        <f>AVERAGE(Udlandsforbindelser!R10,Udlandsforbindelser!T10,Udlandsforbindelser!V10)/1000</f>
        <v>3.5</v>
      </c>
      <c r="T14" s="387">
        <f>AVERAGE(Udlandsforbindelser!S10,Udlandsforbindelser!U10,Udlandsforbindelser!W10)/1000</f>
        <v>3.5</v>
      </c>
      <c r="U14" s="386">
        <f>Udlandsforbindelser!X10/1000</f>
        <v>3.5</v>
      </c>
      <c r="V14" s="386">
        <f>Udlandsforbindelser!Y10/1000</f>
        <v>3.5</v>
      </c>
      <c r="W14" s="386">
        <f>Udlandsforbindelser!Z10/1000</f>
        <v>3.5</v>
      </c>
      <c r="X14" s="386">
        <f>Udlandsforbindelser!AA10/1000</f>
        <v>3.5</v>
      </c>
    </row>
    <row r="15" spans="1:36" ht="15">
      <c r="A15" s="175">
        <f>1-'LineCap RAMSES 2015'!G34</f>
        <v>0.92</v>
      </c>
      <c r="B15" s="227" t="str">
        <f>Udlandsforbindelser!A11</f>
        <v>Vestdanmark - Holland (COBRAcable)</v>
      </c>
      <c r="C15" s="20">
        <v>0</v>
      </c>
      <c r="D15" s="20">
        <v>0</v>
      </c>
      <c r="E15" s="20">
        <v>0</v>
      </c>
      <c r="F15" s="20">
        <v>0</v>
      </c>
      <c r="G15" s="20">
        <v>0</v>
      </c>
      <c r="H15" s="20">
        <v>0</v>
      </c>
      <c r="I15" s="352">
        <f>AVERAGE(Y109,Udlandsforbindelser!B11,Udlandsforbindelser!D11/1000,Udlandsforbindelser!F11/1000)</f>
        <v>0</v>
      </c>
      <c r="J15" s="353">
        <f>AVERAGE(Z109,Udlandsforbindelser!C11,Udlandsforbindelser!E11/1000,Udlandsforbindelser!G11/1000)</f>
        <v>0</v>
      </c>
      <c r="K15" s="126">
        <f>Udlandsforbindelser!H11/1000</f>
        <v>0</v>
      </c>
      <c r="L15" s="20">
        <f>Udlandsforbindelser!I11/1000</f>
        <v>0</v>
      </c>
      <c r="M15" s="20">
        <f>Udlandsforbindelser!J11/1000</f>
        <v>0</v>
      </c>
      <c r="N15" s="20">
        <f>Udlandsforbindelser!K11/1000</f>
        <v>0</v>
      </c>
      <c r="O15" s="352">
        <f>AVERAGE(Udlandsforbindelser!H11,Udlandsforbindelser!J11,Udlandsforbindelser!L11,Udlandsforbindelser!N11,Udlandsforbindelser!P11)/1000</f>
        <v>0.42</v>
      </c>
      <c r="P15" s="353">
        <f>AVERAGE(Udlandsforbindelser!I11,Udlandsforbindelser!K11,Udlandsforbindelser!M11,Udlandsforbindelser!O11,Udlandsforbindelser!Q11)/1000</f>
        <v>0.42</v>
      </c>
      <c r="Q15" s="126">
        <f>Udlandsforbindelser!N11/1000</f>
        <v>0.7</v>
      </c>
      <c r="R15" s="20">
        <f>Udlandsforbindelser!O11/1000</f>
        <v>0.7</v>
      </c>
      <c r="S15" s="367">
        <f>AVERAGE(Udlandsforbindelser!R11,Udlandsforbindelser!T11,Udlandsforbindelser!V11)/1000</f>
        <v>0.7</v>
      </c>
      <c r="T15" s="341">
        <f>AVERAGE(Udlandsforbindelser!S11,Udlandsforbindelser!U11,Udlandsforbindelser!W11)/1000</f>
        <v>0.7</v>
      </c>
      <c r="U15" s="367">
        <f>Udlandsforbindelser!X11/1000</f>
        <v>0.7</v>
      </c>
      <c r="V15" s="367">
        <f>Udlandsforbindelser!Y11/1000</f>
        <v>0.7</v>
      </c>
      <c r="W15" s="367">
        <f>Udlandsforbindelser!Z11/1000</f>
        <v>0.7</v>
      </c>
      <c r="X15" s="367">
        <f>Udlandsforbindelser!AA11/1000</f>
        <v>0.7</v>
      </c>
    </row>
    <row r="16" spans="1:36" ht="15">
      <c r="A16" s="175">
        <f>1-'LineCap RAMSES 2015'!G10</f>
        <v>0.92</v>
      </c>
      <c r="B16" s="227" t="str">
        <f>Udlandsforbindelser!A12</f>
        <v>Vestdanmark - Østdanmark</v>
      </c>
      <c r="C16" s="20">
        <v>0.59</v>
      </c>
      <c r="D16" s="20">
        <v>0.6</v>
      </c>
      <c r="E16" s="20">
        <v>0.59</v>
      </c>
      <c r="F16" s="20">
        <v>0.6</v>
      </c>
      <c r="G16" s="20">
        <v>0.59</v>
      </c>
      <c r="H16" s="20">
        <v>0.6</v>
      </c>
      <c r="I16" s="352">
        <f>AVERAGE(Y110,Udlandsforbindelser!B12,Udlandsforbindelser!D12/1000,Udlandsforbindelser!F12/1000)</f>
        <v>0.59333333333333327</v>
      </c>
      <c r="J16" s="353">
        <f>AVERAGE(Z110,Udlandsforbindelser!C12,Udlandsforbindelser!E12/1000,Udlandsforbindelser!G12/1000)</f>
        <v>0.6</v>
      </c>
      <c r="K16" s="126">
        <f>Udlandsforbindelser!H12/1000</f>
        <v>0.59</v>
      </c>
      <c r="L16" s="20">
        <f>Udlandsforbindelser!I12/1000</f>
        <v>0.6</v>
      </c>
      <c r="M16" s="20">
        <f>Udlandsforbindelser!J12/1000</f>
        <v>0.59</v>
      </c>
      <c r="N16" s="20">
        <f>Udlandsforbindelser!K12/1000</f>
        <v>0.6</v>
      </c>
      <c r="O16" s="352">
        <f>AVERAGE(Udlandsforbindelser!H12,Udlandsforbindelser!J12,Udlandsforbindelser!L12,Udlandsforbindelser!N12,Udlandsforbindelser!P12)/1000</f>
        <v>0.59</v>
      </c>
      <c r="P16" s="353">
        <f>AVERAGE(Udlandsforbindelser!I12,Udlandsforbindelser!K12,Udlandsforbindelser!M12,Udlandsforbindelser!O12,Udlandsforbindelser!Q12)/1000</f>
        <v>0.6</v>
      </c>
      <c r="Q16" s="126">
        <f>Udlandsforbindelser!N12/1000</f>
        <v>0.59</v>
      </c>
      <c r="R16" s="20">
        <f>Udlandsforbindelser!O12/1000</f>
        <v>0.6</v>
      </c>
      <c r="S16" s="367">
        <f>AVERAGE(Udlandsforbindelser!R12,Udlandsforbindelser!T12,Udlandsforbindelser!V12)/1000</f>
        <v>0.59</v>
      </c>
      <c r="T16" s="341">
        <f>AVERAGE(Udlandsforbindelser!S12,Udlandsforbindelser!U12,Udlandsforbindelser!W12)/1000</f>
        <v>0.6</v>
      </c>
      <c r="U16" s="367">
        <f>Udlandsforbindelser!X12/1000</f>
        <v>0.59</v>
      </c>
      <c r="V16" s="367">
        <f>Udlandsforbindelser!Y12/1000</f>
        <v>0.6</v>
      </c>
      <c r="W16" s="367">
        <f>Udlandsforbindelser!Z12/1000</f>
        <v>0.59</v>
      </c>
      <c r="X16" s="367">
        <f>Udlandsforbindelser!AA12/1000</f>
        <v>0.6</v>
      </c>
    </row>
    <row r="17" spans="1:45" ht="15.75" thickBot="1">
      <c r="A17" s="175">
        <f>A15</f>
        <v>0.92</v>
      </c>
      <c r="B17" s="227" t="str">
        <f>Udlandsforbindelser!A13</f>
        <v>Vestdanmark - England (VikingLink)</v>
      </c>
      <c r="C17" s="20">
        <v>0</v>
      </c>
      <c r="D17" s="20">
        <v>0</v>
      </c>
      <c r="E17" s="20">
        <v>0</v>
      </c>
      <c r="F17" s="20">
        <v>0</v>
      </c>
      <c r="G17" s="20">
        <v>0</v>
      </c>
      <c r="H17" s="20">
        <v>0</v>
      </c>
      <c r="I17" s="354">
        <f>AVERAGE(Y111,Udlandsforbindelser!B13,Udlandsforbindelser!D13/1000,Udlandsforbindelser!F13/1000)</f>
        <v>0</v>
      </c>
      <c r="J17" s="355">
        <f>AVERAGE(Z111,Udlandsforbindelser!C13,Udlandsforbindelser!E13/1000,Udlandsforbindelser!G13/1000)</f>
        <v>0</v>
      </c>
      <c r="K17" s="126">
        <f>Udlandsforbindelser!H13/1000</f>
        <v>0</v>
      </c>
      <c r="L17" s="20">
        <f>Udlandsforbindelser!I13/1000</f>
        <v>0</v>
      </c>
      <c r="M17" s="20">
        <f>Udlandsforbindelser!J13/1000</f>
        <v>0</v>
      </c>
      <c r="N17" s="20">
        <f>Udlandsforbindelser!K13/1000</f>
        <v>0</v>
      </c>
      <c r="O17" s="354">
        <f>AVERAGE(Udlandsforbindelser!H13,Udlandsforbindelser!J13,Udlandsforbindelser!L13,Udlandsforbindelser!N13,Udlandsforbindelser!P13)/1000</f>
        <v>0</v>
      </c>
      <c r="P17" s="355">
        <f>AVERAGE(Udlandsforbindelser!I13,Udlandsforbindelser!K13,Udlandsforbindelser!M13,Udlandsforbindelser!O13,Udlandsforbindelser!Q13)/1000</f>
        <v>0</v>
      </c>
      <c r="Q17" s="126">
        <f>Udlandsforbindelser!N13/1000</f>
        <v>0</v>
      </c>
      <c r="R17" s="20">
        <f>Udlandsforbindelser!O13/1000</f>
        <v>0</v>
      </c>
      <c r="S17" s="368">
        <f>AVERAGE(Udlandsforbindelser!R13,Udlandsforbindelser!T13,Udlandsforbindelser!V13)/1000</f>
        <v>1.4</v>
      </c>
      <c r="T17" s="369">
        <f>AVERAGE(Udlandsforbindelser!S13,Udlandsforbindelser!U13,Udlandsforbindelser!W13)/1000</f>
        <v>1.4</v>
      </c>
      <c r="U17" s="368">
        <f>Udlandsforbindelser!X13/1000</f>
        <v>1.4</v>
      </c>
      <c r="V17" s="368">
        <f>Udlandsforbindelser!Y13/1000</f>
        <v>1.4</v>
      </c>
      <c r="W17" s="368">
        <f>Udlandsforbindelser!Z13/1000</f>
        <v>1.4</v>
      </c>
      <c r="X17" s="368">
        <f>Udlandsforbindelser!AA13/1000</f>
        <v>1.4</v>
      </c>
      <c r="Z17" s="41">
        <f>Udlandsforbindelser!O13/1000</f>
        <v>0</v>
      </c>
      <c r="AA17" s="41">
        <f>Udlandsforbindelser!P13/1000</f>
        <v>0</v>
      </c>
      <c r="AB17" s="41">
        <f>Udlandsforbindelser!Q13/1000</f>
        <v>0</v>
      </c>
    </row>
    <row r="18" spans="1:45" ht="15">
      <c r="A18" s="26"/>
      <c r="B18" s="21" t="s">
        <v>24</v>
      </c>
      <c r="C18" s="32"/>
      <c r="D18" s="32"/>
      <c r="E18" s="14"/>
      <c r="F18" s="14"/>
      <c r="G18" s="14"/>
      <c r="H18" s="14"/>
      <c r="I18" s="14"/>
      <c r="J18" s="14"/>
      <c r="K18" s="14"/>
      <c r="L18" s="14"/>
      <c r="M18" s="14"/>
      <c r="N18" s="14"/>
      <c r="O18" s="14"/>
      <c r="P18" s="14"/>
      <c r="Q18" s="14"/>
      <c r="U18" s="32"/>
      <c r="V18" s="32"/>
      <c r="W18" s="14"/>
      <c r="X18" s="14"/>
      <c r="Y18" s="14"/>
      <c r="AC18" s="14"/>
      <c r="AD18" s="14"/>
      <c r="AE18" s="14"/>
      <c r="AF18" s="14"/>
      <c r="AG18" s="14"/>
      <c r="AH18" s="14"/>
      <c r="AI18" s="14"/>
      <c r="AJ18" s="14"/>
    </row>
    <row r="19" spans="1:45" ht="15">
      <c r="A19" s="26"/>
      <c r="B19" s="15" t="s">
        <v>64</v>
      </c>
      <c r="C19" s="14"/>
      <c r="D19" s="14"/>
      <c r="E19" s="14"/>
      <c r="F19" s="14"/>
      <c r="G19" s="14"/>
      <c r="H19" s="14"/>
      <c r="I19" s="14"/>
      <c r="J19" s="14"/>
      <c r="K19" s="14"/>
      <c r="L19" s="14"/>
      <c r="M19" s="14"/>
      <c r="N19" s="14"/>
      <c r="O19" s="14"/>
      <c r="P19" s="14"/>
      <c r="Q19" s="14"/>
      <c r="S19" s="26"/>
      <c r="T19" s="15"/>
      <c r="U19" s="14"/>
      <c r="V19" s="14"/>
      <c r="W19" s="14"/>
      <c r="X19" s="14"/>
      <c r="Y19" s="14"/>
      <c r="AC19" s="14"/>
      <c r="AD19" s="14"/>
      <c r="AE19" s="14"/>
      <c r="AF19" s="14"/>
      <c r="AG19" s="14"/>
      <c r="AH19" s="14"/>
      <c r="AI19" s="14"/>
      <c r="AJ19" s="14"/>
      <c r="AK19" s="37"/>
      <c r="AL19" s="37"/>
      <c r="AM19" s="37"/>
      <c r="AN19" s="37"/>
      <c r="AO19" s="37"/>
      <c r="AP19" s="37"/>
      <c r="AQ19" s="37"/>
      <c r="AR19" s="37"/>
      <c r="AS19" s="37"/>
    </row>
    <row r="20" spans="1:45" ht="45.75">
      <c r="A20" s="26"/>
      <c r="B20" s="92" t="s">
        <v>169</v>
      </c>
      <c r="C20" s="232" t="s">
        <v>197</v>
      </c>
      <c r="D20" s="232" t="s">
        <v>198</v>
      </c>
      <c r="E20" s="239" t="s">
        <v>199</v>
      </c>
      <c r="F20" s="239" t="s">
        <v>200</v>
      </c>
      <c r="G20" s="237" t="s">
        <v>201</v>
      </c>
      <c r="H20" s="237" t="s">
        <v>202</v>
      </c>
      <c r="I20" s="235" t="s">
        <v>203</v>
      </c>
      <c r="J20" s="235" t="s">
        <v>204</v>
      </c>
      <c r="K20" s="241" t="s">
        <v>205</v>
      </c>
      <c r="L20" s="241" t="s">
        <v>206</v>
      </c>
      <c r="M20" s="14"/>
      <c r="N20" s="26"/>
      <c r="O20" s="14"/>
      <c r="P20" s="14"/>
      <c r="Q20" s="26"/>
      <c r="S20" s="26"/>
      <c r="T20" s="99"/>
      <c r="U20" s="211"/>
      <c r="V20" s="211"/>
      <c r="W20" s="211"/>
      <c r="X20" s="211"/>
      <c r="Y20" s="211"/>
      <c r="Z20" s="211"/>
      <c r="AA20" s="211"/>
      <c r="AB20" s="211"/>
      <c r="AC20" s="211"/>
      <c r="AD20" s="211"/>
      <c r="AE20" s="14"/>
      <c r="AF20" s="26"/>
      <c r="AG20" s="14"/>
      <c r="AH20" s="14"/>
      <c r="AI20" s="26"/>
      <c r="AJ20" s="14"/>
      <c r="AK20" s="37"/>
      <c r="AL20" s="37"/>
      <c r="AM20" s="37"/>
      <c r="AN20" s="37"/>
      <c r="AO20" s="37"/>
      <c r="AP20" s="37"/>
      <c r="AQ20" s="37"/>
      <c r="AR20" s="37"/>
      <c r="AS20" s="37"/>
    </row>
    <row r="21" spans="1:45">
      <c r="A21" s="26"/>
      <c r="B21" s="228"/>
      <c r="C21" s="232" t="str">
        <f>C8</f>
        <v>Export</v>
      </c>
      <c r="D21" s="232" t="str">
        <f t="shared" ref="D21:L21" si="0">D8</f>
        <v>Import</v>
      </c>
      <c r="E21" s="232" t="str">
        <f t="shared" si="0"/>
        <v>Eksport</v>
      </c>
      <c r="F21" s="232" t="str">
        <f t="shared" si="0"/>
        <v>Import</v>
      </c>
      <c r="G21" s="232" t="str">
        <f t="shared" si="0"/>
        <v>Eksport</v>
      </c>
      <c r="H21" s="232" t="str">
        <f t="shared" si="0"/>
        <v>Import</v>
      </c>
      <c r="I21" s="232" t="str">
        <f t="shared" si="0"/>
        <v>Eksport</v>
      </c>
      <c r="J21" s="232" t="str">
        <f t="shared" si="0"/>
        <v>Import</v>
      </c>
      <c r="K21" s="232" t="str">
        <f t="shared" si="0"/>
        <v>Eksport</v>
      </c>
      <c r="L21" s="232" t="str">
        <f t="shared" si="0"/>
        <v>Import</v>
      </c>
      <c r="M21" s="14"/>
      <c r="N21" s="26"/>
      <c r="O21" s="14"/>
      <c r="P21" s="14"/>
      <c r="Q21" s="26"/>
      <c r="S21" s="26"/>
      <c r="T21" s="99"/>
      <c r="U21" s="211"/>
      <c r="V21" s="211"/>
      <c r="W21" s="211"/>
      <c r="X21" s="211"/>
      <c r="Y21" s="211"/>
      <c r="Z21" s="211"/>
      <c r="AA21" s="211"/>
      <c r="AB21" s="211"/>
      <c r="AC21" s="211"/>
      <c r="AD21" s="211"/>
      <c r="AE21" s="14"/>
      <c r="AF21" s="26"/>
      <c r="AG21" s="14"/>
      <c r="AH21" s="14"/>
      <c r="AI21" s="26"/>
      <c r="AJ21" s="14"/>
      <c r="AK21" s="37"/>
      <c r="AL21" s="37"/>
      <c r="AM21" s="37"/>
      <c r="AN21" s="37"/>
      <c r="AO21" s="37"/>
      <c r="AP21" s="37"/>
      <c r="AQ21" s="37"/>
      <c r="AR21" s="37"/>
      <c r="AS21" s="37"/>
    </row>
    <row r="22" spans="1:45">
      <c r="A22" s="26"/>
      <c r="B22" s="14"/>
      <c r="C22" s="232" t="s">
        <v>69</v>
      </c>
      <c r="D22" s="232" t="s">
        <v>69</v>
      </c>
      <c r="E22" s="239" t="s">
        <v>69</v>
      </c>
      <c r="F22" s="239" t="s">
        <v>69</v>
      </c>
      <c r="G22" s="237" t="s">
        <v>69</v>
      </c>
      <c r="H22" s="237" t="s">
        <v>69</v>
      </c>
      <c r="I22" s="235" t="s">
        <v>69</v>
      </c>
      <c r="J22" s="235" t="s">
        <v>69</v>
      </c>
      <c r="K22" s="241" t="s">
        <v>69</v>
      </c>
      <c r="L22" s="241" t="s">
        <v>69</v>
      </c>
      <c r="M22" s="90"/>
      <c r="N22" s="14"/>
      <c r="O22" s="14"/>
      <c r="P22" s="14"/>
      <c r="Q22" s="14"/>
      <c r="S22" s="26"/>
      <c r="T22" s="14"/>
      <c r="U22" s="226" t="e">
        <f>C9-#REF!</f>
        <v>#REF!</v>
      </c>
      <c r="V22" s="226" t="e">
        <f>D9-#REF!</f>
        <v>#REF!</v>
      </c>
      <c r="W22" s="226" t="e">
        <f>E9-#REF!</f>
        <v>#REF!</v>
      </c>
      <c r="X22" s="226" t="e">
        <f>F9-#REF!</f>
        <v>#REF!</v>
      </c>
      <c r="Y22" s="226" t="e">
        <f>G9-#REF!</f>
        <v>#REF!</v>
      </c>
      <c r="Z22" s="226" t="e">
        <f>H9-#REF!</f>
        <v>#REF!</v>
      </c>
      <c r="AA22" s="226" t="e">
        <f>I9-#REF!</f>
        <v>#REF!</v>
      </c>
      <c r="AB22" s="226" t="e">
        <f>J9-#REF!</f>
        <v>#REF!</v>
      </c>
      <c r="AC22" s="226" t="e">
        <f>K9-#REF!</f>
        <v>#REF!</v>
      </c>
      <c r="AD22" s="226" t="e">
        <f>L9-#REF!</f>
        <v>#REF!</v>
      </c>
      <c r="AE22" s="226" t="e">
        <f>M9-#REF!</f>
        <v>#REF!</v>
      </c>
      <c r="AF22" s="226" t="e">
        <f>N9-#REF!</f>
        <v>#REF!</v>
      </c>
      <c r="AG22" s="226" t="e">
        <f>O9-#REF!</f>
        <v>#REF!</v>
      </c>
      <c r="AH22" s="226" t="e">
        <f>P9-#REF!</f>
        <v>#REF!</v>
      </c>
      <c r="AI22" s="226" t="e">
        <f>Q9-#REF!</f>
        <v>#REF!</v>
      </c>
      <c r="AJ22" s="14"/>
      <c r="AK22" s="37"/>
      <c r="AL22" s="37"/>
      <c r="AM22" s="37"/>
      <c r="AN22" s="37"/>
      <c r="AO22" s="37"/>
      <c r="AP22" s="37"/>
      <c r="AQ22" s="37"/>
      <c r="AR22" s="37"/>
      <c r="AS22" s="37"/>
    </row>
    <row r="23" spans="1:45">
      <c r="A23" s="26"/>
      <c r="B23" s="92">
        <v>2010</v>
      </c>
      <c r="C23" s="233">
        <f>-C12*1000</f>
        <v>-1000</v>
      </c>
      <c r="D23" s="233">
        <f>D12*1000</f>
        <v>1000</v>
      </c>
      <c r="E23" s="240">
        <f>-C13*1000</f>
        <v>-740</v>
      </c>
      <c r="F23" s="240">
        <f>D13*1000</f>
        <v>680</v>
      </c>
      <c r="G23" s="238">
        <f>-C14*1000</f>
        <v>-1500</v>
      </c>
      <c r="H23" s="238">
        <f>D14*1000</f>
        <v>950</v>
      </c>
      <c r="I23" s="236">
        <f>-C9*1000</f>
        <v>-1700</v>
      </c>
      <c r="J23" s="236">
        <f>D9*1000</f>
        <v>1300</v>
      </c>
      <c r="K23" s="242">
        <f>-C10*1000</f>
        <v>-600</v>
      </c>
      <c r="L23" s="242">
        <f>D10*1000</f>
        <v>600</v>
      </c>
      <c r="M23" s="90"/>
      <c r="N23" s="14"/>
      <c r="O23" s="14"/>
      <c r="P23" s="14"/>
      <c r="Q23" s="14"/>
      <c r="S23" s="26"/>
      <c r="T23" s="99"/>
      <c r="U23" s="226" t="e">
        <f>C10-#REF!</f>
        <v>#REF!</v>
      </c>
      <c r="V23" s="226" t="e">
        <f>D10-#REF!</f>
        <v>#REF!</v>
      </c>
      <c r="W23" s="226" t="e">
        <f>E10-#REF!</f>
        <v>#REF!</v>
      </c>
      <c r="X23" s="226" t="e">
        <f>F10-#REF!</f>
        <v>#REF!</v>
      </c>
      <c r="Y23" s="226" t="e">
        <f>G10-#REF!</f>
        <v>#REF!</v>
      </c>
      <c r="Z23" s="226" t="e">
        <f>H10-#REF!</f>
        <v>#REF!</v>
      </c>
      <c r="AA23" s="226" t="e">
        <f>I10-#REF!</f>
        <v>#REF!</v>
      </c>
      <c r="AB23" s="226" t="e">
        <f>J10-#REF!</f>
        <v>#REF!</v>
      </c>
      <c r="AC23" s="226" t="e">
        <f>K10-#REF!</f>
        <v>#REF!</v>
      </c>
      <c r="AD23" s="226" t="e">
        <f>L10-#REF!</f>
        <v>#REF!</v>
      </c>
      <c r="AE23" s="226" t="e">
        <f>M10-#REF!</f>
        <v>#REF!</v>
      </c>
      <c r="AF23" s="226" t="e">
        <f>N10-#REF!</f>
        <v>#REF!</v>
      </c>
      <c r="AG23" s="226" t="e">
        <f>O10-#REF!</f>
        <v>#REF!</v>
      </c>
      <c r="AH23" s="226" t="e">
        <f>P10-#REF!</f>
        <v>#REF!</v>
      </c>
      <c r="AI23" s="226" t="e">
        <f>Q10-#REF!</f>
        <v>#REF!</v>
      </c>
      <c r="AJ23" s="14"/>
      <c r="AK23" s="37"/>
      <c r="AL23" s="37"/>
      <c r="AM23" s="37"/>
      <c r="AN23" s="37"/>
      <c r="AO23" s="37"/>
      <c r="AP23" s="37"/>
      <c r="AQ23" s="37"/>
      <c r="AR23" s="37"/>
      <c r="AS23" s="37"/>
    </row>
    <row r="24" spans="1:45">
      <c r="A24" s="26"/>
      <c r="B24" s="92">
        <v>2012</v>
      </c>
      <c r="C24" s="233">
        <f>E12*1000</f>
        <v>1000</v>
      </c>
      <c r="D24" s="233">
        <f>F12*1000</f>
        <v>1000</v>
      </c>
      <c r="E24" s="240">
        <f>-E13*1000</f>
        <v>-740</v>
      </c>
      <c r="F24" s="240">
        <f>F13*1000</f>
        <v>680</v>
      </c>
      <c r="G24" s="238">
        <f>-E14*1000</f>
        <v>-1640</v>
      </c>
      <c r="H24" s="238">
        <f>F14*1000</f>
        <v>1500</v>
      </c>
      <c r="I24" s="236">
        <f>-E9*1000</f>
        <v>-1700</v>
      </c>
      <c r="J24" s="236">
        <f>F9*1000</f>
        <v>1300</v>
      </c>
      <c r="K24" s="242">
        <f>-E10*1000</f>
        <v>-585</v>
      </c>
      <c r="L24" s="242">
        <f>F10*1000</f>
        <v>600</v>
      </c>
      <c r="M24" s="26"/>
      <c r="N24" s="14"/>
      <c r="O24" s="14"/>
      <c r="P24" s="14"/>
      <c r="Q24" s="14"/>
      <c r="S24" s="26"/>
      <c r="T24" s="99"/>
      <c r="U24" s="226"/>
      <c r="V24" s="226"/>
      <c r="W24" s="226"/>
      <c r="X24" s="226"/>
      <c r="Y24" s="226"/>
      <c r="Z24" s="226"/>
      <c r="AA24" s="226"/>
      <c r="AB24" s="226"/>
      <c r="AC24" s="226"/>
      <c r="AD24" s="226"/>
      <c r="AE24" s="226"/>
      <c r="AF24" s="226"/>
      <c r="AG24" s="226"/>
      <c r="AH24" s="226"/>
      <c r="AI24" s="226"/>
      <c r="AJ24" s="14"/>
      <c r="AK24" s="37"/>
      <c r="AL24" s="37"/>
      <c r="AM24" s="37"/>
      <c r="AN24" s="37"/>
      <c r="AO24" s="37"/>
      <c r="AP24" s="37"/>
      <c r="AQ24" s="37"/>
      <c r="AR24" s="37"/>
      <c r="AS24" s="37"/>
    </row>
    <row r="25" spans="1:45">
      <c r="A25" s="26"/>
      <c r="B25" s="92">
        <v>2015</v>
      </c>
      <c r="C25" s="234">
        <f>-I12*1000</f>
        <v>-1654.6666666666665</v>
      </c>
      <c r="D25" s="234">
        <f>J12*1000</f>
        <v>1654.6666666666665</v>
      </c>
      <c r="E25" s="240">
        <v>-740</v>
      </c>
      <c r="F25" s="240">
        <v>680</v>
      </c>
      <c r="G25" s="238">
        <f>-I14*1000</f>
        <v>-1640</v>
      </c>
      <c r="H25" s="238">
        <f>J14*1000</f>
        <v>1500</v>
      </c>
      <c r="I25" s="236">
        <v>-1700</v>
      </c>
      <c r="J25" s="236">
        <v>1300</v>
      </c>
      <c r="K25" s="242">
        <v>-600</v>
      </c>
      <c r="L25" s="242">
        <v>600</v>
      </c>
      <c r="M25" s="14"/>
      <c r="N25" s="14"/>
      <c r="O25" s="14"/>
      <c r="P25" s="14"/>
      <c r="Q25" s="14"/>
      <c r="S25" s="26"/>
      <c r="T25" s="99"/>
      <c r="U25" s="226" t="e">
        <f>C11-#REF!</f>
        <v>#REF!</v>
      </c>
      <c r="V25" s="226" t="e">
        <f>D11-#REF!</f>
        <v>#REF!</v>
      </c>
      <c r="W25" s="226" t="e">
        <f>E11-#REF!</f>
        <v>#REF!</v>
      </c>
      <c r="X25" s="226" t="e">
        <f>F11-#REF!</f>
        <v>#REF!</v>
      </c>
      <c r="Y25" s="226" t="e">
        <f>G11-#REF!</f>
        <v>#REF!</v>
      </c>
      <c r="Z25" s="226" t="e">
        <f>H11-#REF!</f>
        <v>#REF!</v>
      </c>
      <c r="AA25" s="226" t="e">
        <f>I11-#REF!</f>
        <v>#REF!</v>
      </c>
      <c r="AB25" s="226" t="e">
        <f>J11-#REF!</f>
        <v>#REF!</v>
      </c>
      <c r="AC25" s="226" t="e">
        <f>K11-#REF!</f>
        <v>#REF!</v>
      </c>
      <c r="AD25" s="226" t="e">
        <f>L11-#REF!</f>
        <v>#REF!</v>
      </c>
      <c r="AE25" s="226" t="e">
        <f>M11-#REF!</f>
        <v>#REF!</v>
      </c>
      <c r="AF25" s="226" t="e">
        <f>N11-#REF!</f>
        <v>#REF!</v>
      </c>
      <c r="AG25" s="226" t="e">
        <f>O11-#REF!</f>
        <v>#REF!</v>
      </c>
      <c r="AH25" s="226" t="e">
        <f>P11-#REF!</f>
        <v>#REF!</v>
      </c>
      <c r="AI25" s="226" t="e">
        <f>Q11-#REF!</f>
        <v>#REF!</v>
      </c>
      <c r="AJ25" s="14"/>
      <c r="AK25" s="37"/>
      <c r="AL25" s="37"/>
      <c r="AM25" s="37"/>
      <c r="AN25" s="37"/>
      <c r="AO25" s="37"/>
      <c r="AP25" s="37"/>
      <c r="AQ25" s="37"/>
      <c r="AR25" s="37"/>
      <c r="AS25" s="37"/>
    </row>
    <row r="26" spans="1:45" ht="13.5" thickBot="1">
      <c r="A26" s="26"/>
      <c r="B26" s="14"/>
      <c r="C26" s="14"/>
      <c r="D26" s="14"/>
      <c r="E26" s="14"/>
      <c r="F26" s="14"/>
      <c r="G26" s="14"/>
      <c r="H26" s="14"/>
      <c r="I26" s="14"/>
      <c r="J26" s="14"/>
      <c r="K26" s="14"/>
      <c r="L26" s="14"/>
      <c r="M26" s="89"/>
      <c r="N26" s="14"/>
      <c r="O26" s="14"/>
      <c r="P26" s="14"/>
      <c r="Q26" s="14"/>
      <c r="S26" s="26"/>
      <c r="T26" s="14"/>
      <c r="U26" s="226" t="e">
        <f>C12-#REF!</f>
        <v>#REF!</v>
      </c>
      <c r="V26" s="226" t="e">
        <f>D12-#REF!</f>
        <v>#REF!</v>
      </c>
      <c r="W26" s="226" t="e">
        <f>E12-#REF!</f>
        <v>#REF!</v>
      </c>
      <c r="X26" s="226" t="e">
        <f>F12-#REF!</f>
        <v>#REF!</v>
      </c>
      <c r="Y26" s="226" t="e">
        <f>G12-#REF!</f>
        <v>#REF!</v>
      </c>
      <c r="Z26" s="226" t="e">
        <f>H12-#REF!</f>
        <v>#REF!</v>
      </c>
      <c r="AA26" s="226" t="e">
        <f>I12-#REF!</f>
        <v>#REF!</v>
      </c>
      <c r="AB26" s="226" t="e">
        <f>J12-#REF!</f>
        <v>#REF!</v>
      </c>
      <c r="AC26" s="226" t="e">
        <f>K12-#REF!</f>
        <v>#REF!</v>
      </c>
      <c r="AD26" s="226" t="e">
        <f>L12-#REF!</f>
        <v>#REF!</v>
      </c>
      <c r="AE26" s="226" t="e">
        <f>M12-#REF!</f>
        <v>#REF!</v>
      </c>
      <c r="AF26" s="226" t="e">
        <f>N12-#REF!</f>
        <v>#REF!</v>
      </c>
      <c r="AG26" s="226" t="e">
        <f>O12-#REF!</f>
        <v>#REF!</v>
      </c>
      <c r="AH26" s="226" t="e">
        <f>P12-#REF!</f>
        <v>#REF!</v>
      </c>
      <c r="AI26" s="226" t="e">
        <f>Q12-#REF!</f>
        <v>#REF!</v>
      </c>
      <c r="AJ26" s="14"/>
      <c r="AK26" s="37"/>
      <c r="AL26" s="37"/>
      <c r="AM26" s="37"/>
      <c r="AN26" s="37"/>
      <c r="AO26" s="37"/>
      <c r="AP26" s="37"/>
      <c r="AQ26" s="37"/>
      <c r="AR26" s="37"/>
      <c r="AS26" s="37"/>
    </row>
    <row r="27" spans="1:45" ht="13.5" thickBot="1">
      <c r="A27" s="26"/>
      <c r="B27" s="92" t="s">
        <v>71</v>
      </c>
      <c r="C27" s="96"/>
      <c r="D27" s="96"/>
      <c r="E27" s="97"/>
      <c r="F27" s="97"/>
      <c r="G27" s="97"/>
      <c r="H27" s="97"/>
      <c r="I27" s="97"/>
      <c r="J27" s="97"/>
      <c r="K27" s="97"/>
      <c r="L27" s="98"/>
      <c r="M27" s="14"/>
      <c r="N27" s="176" t="s">
        <v>51</v>
      </c>
      <c r="O27" s="177" t="s">
        <v>52</v>
      </c>
      <c r="P27" s="178" t="s">
        <v>53</v>
      </c>
      <c r="Q27" s="14"/>
      <c r="S27" s="26"/>
      <c r="T27" s="99"/>
      <c r="U27" s="226" t="e">
        <f>C13-#REF!</f>
        <v>#REF!</v>
      </c>
      <c r="V27" s="226" t="e">
        <f>D13-#REF!</f>
        <v>#REF!</v>
      </c>
      <c r="W27" s="226" t="e">
        <f>E13-#REF!</f>
        <v>#REF!</v>
      </c>
      <c r="X27" s="226" t="e">
        <f>F13-#REF!</f>
        <v>#REF!</v>
      </c>
      <c r="Y27" s="226" t="e">
        <f>G13-#REF!</f>
        <v>#REF!</v>
      </c>
      <c r="Z27" s="226" t="e">
        <f>H13-#REF!</f>
        <v>#REF!</v>
      </c>
      <c r="AA27" s="226" t="e">
        <f>I13-#REF!</f>
        <v>#REF!</v>
      </c>
      <c r="AB27" s="226" t="e">
        <f>J13-#REF!</f>
        <v>#REF!</v>
      </c>
      <c r="AC27" s="226" t="e">
        <f>K13-#REF!</f>
        <v>#REF!</v>
      </c>
      <c r="AD27" s="226" t="e">
        <f>L13-#REF!</f>
        <v>#REF!</v>
      </c>
      <c r="AE27" s="226" t="e">
        <f>M13-#REF!</f>
        <v>#REF!</v>
      </c>
      <c r="AF27" s="226" t="e">
        <f>N13-#REF!</f>
        <v>#REF!</v>
      </c>
      <c r="AG27" s="226" t="e">
        <f>O13-#REF!</f>
        <v>#REF!</v>
      </c>
      <c r="AH27" s="226" t="e">
        <f>P13-#REF!</f>
        <v>#REF!</v>
      </c>
      <c r="AI27" s="226" t="e">
        <f>Q13-#REF!</f>
        <v>#REF!</v>
      </c>
      <c r="AJ27" s="14"/>
      <c r="AK27" s="37"/>
      <c r="AL27" s="37"/>
      <c r="AM27" s="37"/>
      <c r="AN27" s="37"/>
      <c r="AO27" s="37"/>
      <c r="AP27" s="37"/>
      <c r="AQ27" s="37"/>
      <c r="AR27" s="37"/>
      <c r="AS27" s="37"/>
    </row>
    <row r="28" spans="1:45" ht="45.75">
      <c r="A28" s="26"/>
      <c r="B28" s="228"/>
      <c r="C28" s="232" t="s">
        <v>197</v>
      </c>
      <c r="D28" s="232" t="s">
        <v>198</v>
      </c>
      <c r="E28" s="239" t="s">
        <v>199</v>
      </c>
      <c r="F28" s="239" t="s">
        <v>200</v>
      </c>
      <c r="G28" s="237" t="s">
        <v>201</v>
      </c>
      <c r="H28" s="237" t="s">
        <v>202</v>
      </c>
      <c r="I28" s="235" t="s">
        <v>203</v>
      </c>
      <c r="J28" s="235" t="s">
        <v>204</v>
      </c>
      <c r="K28" s="241" t="s">
        <v>205</v>
      </c>
      <c r="L28" s="241" t="s">
        <v>206</v>
      </c>
      <c r="M28" s="14"/>
      <c r="N28" s="229"/>
      <c r="O28" s="230"/>
      <c r="P28" s="231"/>
      <c r="Q28" s="14"/>
      <c r="S28" s="26"/>
      <c r="T28" s="99"/>
      <c r="U28" s="226"/>
      <c r="V28" s="226"/>
      <c r="W28" s="226"/>
      <c r="X28" s="226"/>
      <c r="Y28" s="226"/>
      <c r="Z28" s="226"/>
      <c r="AA28" s="226"/>
      <c r="AB28" s="226"/>
      <c r="AC28" s="226"/>
      <c r="AD28" s="226"/>
      <c r="AE28" s="226"/>
      <c r="AF28" s="226"/>
      <c r="AG28" s="226"/>
      <c r="AH28" s="226"/>
      <c r="AI28" s="226"/>
      <c r="AJ28" s="14"/>
      <c r="AK28" s="37"/>
      <c r="AL28" s="37"/>
      <c r="AM28" s="37"/>
      <c r="AN28" s="37"/>
      <c r="AO28" s="37"/>
      <c r="AP28" s="37"/>
      <c r="AQ28" s="37"/>
      <c r="AR28" s="37"/>
      <c r="AS28" s="37"/>
    </row>
    <row r="29" spans="1:45">
      <c r="A29" s="26"/>
      <c r="B29" s="228"/>
      <c r="C29" s="232" t="str">
        <f>C21</f>
        <v>Export</v>
      </c>
      <c r="D29" s="232" t="str">
        <f t="shared" ref="D29:L29" si="1">D21</f>
        <v>Import</v>
      </c>
      <c r="E29" s="239" t="str">
        <f t="shared" si="1"/>
        <v>Eksport</v>
      </c>
      <c r="F29" s="239" t="str">
        <f t="shared" si="1"/>
        <v>Import</v>
      </c>
      <c r="G29" s="237" t="str">
        <f t="shared" si="1"/>
        <v>Eksport</v>
      </c>
      <c r="H29" s="237" t="str">
        <f t="shared" si="1"/>
        <v>Import</v>
      </c>
      <c r="I29" s="235" t="str">
        <f t="shared" si="1"/>
        <v>Eksport</v>
      </c>
      <c r="J29" s="235" t="str">
        <f t="shared" si="1"/>
        <v>Import</v>
      </c>
      <c r="K29" s="241" t="str">
        <f t="shared" si="1"/>
        <v>Eksport</v>
      </c>
      <c r="L29" s="241" t="str">
        <f t="shared" si="1"/>
        <v>Import</v>
      </c>
      <c r="M29" s="14"/>
      <c r="N29" s="229"/>
      <c r="O29" s="230"/>
      <c r="P29" s="231"/>
      <c r="Q29" s="14"/>
      <c r="S29" s="26"/>
      <c r="T29" s="99"/>
      <c r="U29" s="226"/>
      <c r="V29" s="226"/>
      <c r="W29" s="226"/>
      <c r="X29" s="226"/>
      <c r="Y29" s="226"/>
      <c r="Z29" s="226"/>
      <c r="AA29" s="226"/>
      <c r="AB29" s="226"/>
      <c r="AC29" s="226"/>
      <c r="AD29" s="226"/>
      <c r="AE29" s="226"/>
      <c r="AF29" s="226"/>
      <c r="AG29" s="226"/>
      <c r="AH29" s="226"/>
      <c r="AI29" s="226"/>
      <c r="AJ29" s="14"/>
      <c r="AK29" s="37"/>
      <c r="AL29" s="37"/>
      <c r="AM29" s="37"/>
      <c r="AN29" s="37"/>
      <c r="AO29" s="37"/>
      <c r="AP29" s="37"/>
      <c r="AQ29" s="37"/>
      <c r="AR29" s="37"/>
      <c r="AS29" s="37"/>
    </row>
    <row r="30" spans="1:45">
      <c r="A30" s="26"/>
      <c r="B30" s="91"/>
      <c r="C30" s="267" t="s">
        <v>70</v>
      </c>
      <c r="D30" s="267" t="s">
        <v>70</v>
      </c>
      <c r="E30" s="262" t="s">
        <v>70</v>
      </c>
      <c r="F30" s="262" t="s">
        <v>70</v>
      </c>
      <c r="G30" s="257" t="s">
        <v>70</v>
      </c>
      <c r="H30" s="257" t="s">
        <v>70</v>
      </c>
      <c r="I30" s="252" t="s">
        <v>70</v>
      </c>
      <c r="J30" s="252" t="s">
        <v>70</v>
      </c>
      <c r="K30" s="243" t="s">
        <v>70</v>
      </c>
      <c r="L30" s="243" t="s">
        <v>70</v>
      </c>
      <c r="M30" s="14"/>
      <c r="N30" s="179" t="s">
        <v>176</v>
      </c>
      <c r="O30" s="179"/>
      <c r="P30" s="180"/>
      <c r="Q30" s="14"/>
      <c r="S30" s="26"/>
      <c r="T30" s="91"/>
      <c r="U30" s="226" t="e">
        <f>C14-#REF!</f>
        <v>#REF!</v>
      </c>
      <c r="V30" s="226" t="e">
        <f>D14-#REF!</f>
        <v>#REF!</v>
      </c>
      <c r="W30" s="226" t="e">
        <f>E14-#REF!</f>
        <v>#REF!</v>
      </c>
      <c r="X30" s="226" t="e">
        <f>F14-#REF!</f>
        <v>#REF!</v>
      </c>
      <c r="Y30" s="226" t="e">
        <f>G14-#REF!</f>
        <v>#REF!</v>
      </c>
      <c r="Z30" s="226" t="e">
        <f>H14-#REF!</f>
        <v>#REF!</v>
      </c>
      <c r="AA30" s="226" t="e">
        <f>I14-#REF!</f>
        <v>#REF!</v>
      </c>
      <c r="AB30" s="226" t="e">
        <f>J14-#REF!</f>
        <v>#REF!</v>
      </c>
      <c r="AC30" s="226" t="e">
        <f>K14-#REF!</f>
        <v>#REF!</v>
      </c>
      <c r="AD30" s="226" t="e">
        <f>L14-#REF!</f>
        <v>#REF!</v>
      </c>
      <c r="AE30" s="226" t="e">
        <f>M14-#REF!</f>
        <v>#REF!</v>
      </c>
      <c r="AF30" s="226" t="e">
        <f>N14-#REF!</f>
        <v>#REF!</v>
      </c>
      <c r="AG30" s="226" t="e">
        <f>O14-#REF!</f>
        <v>#REF!</v>
      </c>
      <c r="AH30" s="226" t="e">
        <f>P14-#REF!</f>
        <v>#REF!</v>
      </c>
      <c r="AI30" s="226" t="e">
        <f>Q14-#REF!</f>
        <v>#REF!</v>
      </c>
      <c r="AJ30" s="14"/>
      <c r="AK30" s="37"/>
      <c r="AL30" s="37"/>
      <c r="AM30" s="37"/>
      <c r="AN30" s="37"/>
      <c r="AO30" s="37"/>
      <c r="AP30" s="37"/>
      <c r="AQ30" s="37"/>
      <c r="AR30" s="37"/>
      <c r="AS30" s="37"/>
    </row>
    <row r="31" spans="1:45">
      <c r="A31" s="26"/>
      <c r="B31" s="92">
        <v>2010</v>
      </c>
      <c r="C31" s="268">
        <v>-916.78730448681358</v>
      </c>
      <c r="D31" s="268">
        <v>924.25733531225023</v>
      </c>
      <c r="E31" s="263">
        <v>-295.51341477337593</v>
      </c>
      <c r="F31" s="263">
        <v>271.7745176389999</v>
      </c>
      <c r="G31" s="258">
        <v>-1144.9309281881494</v>
      </c>
      <c r="H31" s="258">
        <v>861.51501312935261</v>
      </c>
      <c r="I31" s="253">
        <v>-1443.9672337024774</v>
      </c>
      <c r="J31" s="253">
        <v>1140.8282909007878</v>
      </c>
      <c r="K31" s="244">
        <v>-487.76344331544698</v>
      </c>
      <c r="L31" s="245">
        <v>492.0139285306542</v>
      </c>
      <c r="M31" s="14"/>
      <c r="N31" s="181">
        <f t="shared" ref="N31:N36" si="2">B31</f>
        <v>2010</v>
      </c>
      <c r="O31" s="182" t="s">
        <v>177</v>
      </c>
      <c r="P31" s="183" t="s">
        <v>184</v>
      </c>
      <c r="Q31" s="26"/>
      <c r="R31" s="14"/>
      <c r="S31" s="26"/>
      <c r="T31" s="99"/>
      <c r="U31" s="226" t="e">
        <f>C15-#REF!</f>
        <v>#REF!</v>
      </c>
      <c r="V31" s="226" t="e">
        <f>D15-#REF!</f>
        <v>#REF!</v>
      </c>
      <c r="W31" s="226" t="e">
        <f>E15-#REF!</f>
        <v>#REF!</v>
      </c>
      <c r="X31" s="226" t="e">
        <f>F15-#REF!</f>
        <v>#REF!</v>
      </c>
      <c r="Y31" s="226" t="e">
        <f>G15-#REF!</f>
        <v>#REF!</v>
      </c>
      <c r="Z31" s="226" t="e">
        <f>H15-#REF!</f>
        <v>#REF!</v>
      </c>
      <c r="AA31" s="226" t="e">
        <f>I15-#REF!</f>
        <v>#REF!</v>
      </c>
      <c r="AB31" s="226" t="e">
        <f>J15-#REF!</f>
        <v>#REF!</v>
      </c>
      <c r="AC31" s="226" t="e">
        <f>K15-#REF!</f>
        <v>#REF!</v>
      </c>
      <c r="AD31" s="226" t="e">
        <f>L15-#REF!</f>
        <v>#REF!</v>
      </c>
      <c r="AE31" s="226" t="e">
        <f>M15-#REF!</f>
        <v>#REF!</v>
      </c>
      <c r="AF31" s="226" t="e">
        <f>N15-#REF!</f>
        <v>#REF!</v>
      </c>
      <c r="AG31" s="226" t="e">
        <f>O15-#REF!</f>
        <v>#REF!</v>
      </c>
      <c r="AH31" s="226" t="e">
        <f>P15-#REF!</f>
        <v>#REF!</v>
      </c>
      <c r="AI31" s="226" t="e">
        <f>Q15-#REF!</f>
        <v>#REF!</v>
      </c>
      <c r="AJ31" s="14"/>
      <c r="AK31" s="37"/>
      <c r="AL31" s="37"/>
      <c r="AM31" s="37"/>
      <c r="AN31" s="37"/>
      <c r="AO31" s="37"/>
      <c r="AP31" s="37"/>
      <c r="AQ31" s="37"/>
      <c r="AR31" s="37"/>
      <c r="AS31" s="37"/>
    </row>
    <row r="32" spans="1:45">
      <c r="A32" s="26"/>
      <c r="B32" s="92">
        <v>2011</v>
      </c>
      <c r="C32" s="268">
        <v>-910.57077625570776</v>
      </c>
      <c r="D32" s="268">
        <v>897.69977168949777</v>
      </c>
      <c r="E32" s="263">
        <v>-506.58966894977169</v>
      </c>
      <c r="F32" s="263">
        <v>545.93607305936075</v>
      </c>
      <c r="G32" s="258">
        <v>-760.05125570776261</v>
      </c>
      <c r="H32" s="258">
        <v>721.26312785388131</v>
      </c>
      <c r="I32" s="253">
        <v>-809.29280983916749</v>
      </c>
      <c r="J32" s="253">
        <v>1266.8401135288552</v>
      </c>
      <c r="K32" s="244">
        <v>-576.79754020813618</v>
      </c>
      <c r="L32" s="245">
        <v>211.73131504257333</v>
      </c>
      <c r="M32" s="14"/>
      <c r="N32" s="181">
        <f t="shared" si="2"/>
        <v>2011</v>
      </c>
      <c r="O32" s="152" t="s">
        <v>178</v>
      </c>
      <c r="P32" s="152" t="s">
        <v>183</v>
      </c>
      <c r="Q32" s="14"/>
      <c r="R32" s="14"/>
      <c r="S32" s="26"/>
      <c r="T32" s="99"/>
      <c r="U32" s="226" t="e">
        <f>C16-#REF!</f>
        <v>#REF!</v>
      </c>
      <c r="V32" s="226" t="e">
        <f>D16-#REF!</f>
        <v>#REF!</v>
      </c>
      <c r="W32" s="226" t="e">
        <f>E16-#REF!</f>
        <v>#REF!</v>
      </c>
      <c r="X32" s="226" t="e">
        <f>F16-#REF!</f>
        <v>#REF!</v>
      </c>
      <c r="Y32" s="226" t="e">
        <f>G16-#REF!</f>
        <v>#REF!</v>
      </c>
      <c r="Z32" s="226" t="e">
        <f>H16-#REF!</f>
        <v>#REF!</v>
      </c>
      <c r="AA32" s="226" t="e">
        <f>I16-#REF!</f>
        <v>#REF!</v>
      </c>
      <c r="AB32" s="226" t="e">
        <f>J16-#REF!</f>
        <v>#REF!</v>
      </c>
      <c r="AC32" s="226" t="e">
        <f>K16-#REF!</f>
        <v>#REF!</v>
      </c>
      <c r="AD32" s="226" t="e">
        <f>L16-#REF!</f>
        <v>#REF!</v>
      </c>
      <c r="AE32" s="226" t="e">
        <f>M16-#REF!</f>
        <v>#REF!</v>
      </c>
      <c r="AF32" s="226" t="e">
        <f>N16-#REF!</f>
        <v>#REF!</v>
      </c>
      <c r="AG32" s="226" t="e">
        <f>O16-#REF!</f>
        <v>#REF!</v>
      </c>
      <c r="AH32" s="226" t="e">
        <f>P16-#REF!</f>
        <v>#REF!</v>
      </c>
      <c r="AI32" s="226" t="e">
        <f>Q16-#REF!</f>
        <v>#REF!</v>
      </c>
      <c r="AJ32" s="14"/>
      <c r="AK32" s="37"/>
      <c r="AL32" s="37"/>
      <c r="AM32" s="37"/>
      <c r="AN32" s="37"/>
      <c r="AO32" s="37"/>
      <c r="AP32" s="37"/>
      <c r="AQ32" s="37"/>
      <c r="AR32" s="37"/>
      <c r="AS32" s="37"/>
    </row>
    <row r="33" spans="1:45">
      <c r="A33" s="26"/>
      <c r="B33" s="92">
        <v>2012</v>
      </c>
      <c r="C33" s="268">
        <v>-876.57837652700084</v>
      </c>
      <c r="D33" s="268">
        <v>857.1480762644137</v>
      </c>
      <c r="E33" s="263">
        <v>-625.46477908437032</v>
      </c>
      <c r="F33" s="263">
        <v>633.52894166000681</v>
      </c>
      <c r="G33" s="258">
        <v>-792.25596529284167</v>
      </c>
      <c r="H33" s="258">
        <v>859.17342162347302</v>
      </c>
      <c r="I33" s="253">
        <v>-1479.2278798949651</v>
      </c>
      <c r="J33" s="253">
        <v>1236.5281424820184</v>
      </c>
      <c r="K33" s="244">
        <v>-543.15960726110291</v>
      </c>
      <c r="L33" s="245">
        <v>561.36545267724625</v>
      </c>
      <c r="M33" s="90"/>
      <c r="N33" s="181">
        <f t="shared" si="2"/>
        <v>2012</v>
      </c>
      <c r="O33" s="152" t="s">
        <v>179</v>
      </c>
      <c r="P33" s="183" t="s">
        <v>184</v>
      </c>
      <c r="Q33" s="14"/>
      <c r="R33" s="14"/>
      <c r="S33" s="26"/>
      <c r="T33" s="99"/>
      <c r="U33" s="226" t="e">
        <f>C17-#REF!</f>
        <v>#REF!</v>
      </c>
      <c r="V33" s="226" t="e">
        <f>D17-#REF!</f>
        <v>#REF!</v>
      </c>
      <c r="W33" s="226" t="e">
        <f>E17-#REF!</f>
        <v>#REF!</v>
      </c>
      <c r="X33" s="226" t="e">
        <f>F17-#REF!</f>
        <v>#REF!</v>
      </c>
      <c r="Y33" s="226" t="e">
        <f>G17-#REF!</f>
        <v>#REF!</v>
      </c>
      <c r="Z33" s="226" t="e">
        <f>H17-#REF!</f>
        <v>#REF!</v>
      </c>
      <c r="AA33" s="226" t="e">
        <f>I17-#REF!</f>
        <v>#REF!</v>
      </c>
      <c r="AB33" s="226" t="e">
        <f>J17-#REF!</f>
        <v>#REF!</v>
      </c>
      <c r="AC33" s="226" t="e">
        <f>K17-#REF!</f>
        <v>#REF!</v>
      </c>
      <c r="AD33" s="226" t="e">
        <f>L17-#REF!</f>
        <v>#REF!</v>
      </c>
      <c r="AE33" s="226" t="e">
        <f>M17-#REF!</f>
        <v>#REF!</v>
      </c>
      <c r="AF33" s="226" t="e">
        <f>N17-#REF!</f>
        <v>#REF!</v>
      </c>
      <c r="AG33" s="226" t="e">
        <f>O17-#REF!</f>
        <v>#REF!</v>
      </c>
      <c r="AH33" s="226" t="e">
        <f>P17-#REF!</f>
        <v>#REF!</v>
      </c>
      <c r="AI33" s="226" t="e">
        <f>Q17-#REF!</f>
        <v>#REF!</v>
      </c>
      <c r="AJ33" s="14"/>
      <c r="AK33" s="37"/>
      <c r="AL33" s="37"/>
      <c r="AM33" s="37"/>
      <c r="AN33" s="37"/>
      <c r="AO33" s="37"/>
      <c r="AP33" s="37"/>
      <c r="AQ33" s="37"/>
      <c r="AR33" s="37"/>
      <c r="AS33" s="37"/>
    </row>
    <row r="34" spans="1:45">
      <c r="A34" s="26"/>
      <c r="B34" s="92">
        <v>2013</v>
      </c>
      <c r="C34" s="268">
        <v>-870.50519465692435</v>
      </c>
      <c r="D34" s="268">
        <v>833.74357803402211</v>
      </c>
      <c r="E34" s="263">
        <v>-494.30174677474599</v>
      </c>
      <c r="F34" s="263">
        <v>565.06793012901016</v>
      </c>
      <c r="G34" s="258">
        <v>-636.55440118735021</v>
      </c>
      <c r="H34" s="258">
        <v>899.26932298207555</v>
      </c>
      <c r="I34" s="253">
        <v>-1215.524717433497</v>
      </c>
      <c r="J34" s="253">
        <v>1120.812878182441</v>
      </c>
      <c r="K34" s="244">
        <v>-553.30117593332568</v>
      </c>
      <c r="L34" s="245">
        <v>567.46546409407472</v>
      </c>
      <c r="M34" s="14"/>
      <c r="N34" s="181">
        <f t="shared" si="2"/>
        <v>2013</v>
      </c>
      <c r="O34" s="152" t="s">
        <v>180</v>
      </c>
      <c r="P34" s="183" t="s">
        <v>184</v>
      </c>
      <c r="Q34" s="14"/>
      <c r="R34" s="14"/>
      <c r="S34" s="26"/>
      <c r="T34" s="99"/>
      <c r="U34" s="226"/>
      <c r="V34" s="226"/>
      <c r="W34" s="212"/>
      <c r="X34" s="212"/>
      <c r="Y34" s="212"/>
      <c r="Z34" s="212"/>
      <c r="AA34" s="212"/>
      <c r="AB34" s="212"/>
      <c r="AC34" s="212"/>
      <c r="AD34" s="212"/>
      <c r="AE34" s="14"/>
      <c r="AF34" s="213"/>
      <c r="AG34" s="152"/>
      <c r="AH34" s="152"/>
      <c r="AI34" s="14"/>
      <c r="AJ34" s="14"/>
      <c r="AK34" s="37"/>
      <c r="AL34" s="37"/>
      <c r="AM34" s="37"/>
      <c r="AN34" s="37"/>
      <c r="AO34" s="37"/>
      <c r="AP34" s="37"/>
      <c r="AQ34" s="37"/>
      <c r="AR34" s="37"/>
      <c r="AS34" s="37"/>
    </row>
    <row r="35" spans="1:45">
      <c r="A35" s="26"/>
      <c r="B35" s="92">
        <v>2014</v>
      </c>
      <c r="C35" s="268">
        <v>-852.65022831050226</v>
      </c>
      <c r="D35" s="268">
        <v>807.28150684931506</v>
      </c>
      <c r="E35" s="263">
        <v>-521.16518264840181</v>
      </c>
      <c r="F35" s="263">
        <v>559.01484018264841</v>
      </c>
      <c r="G35" s="258">
        <v>-510.77625570776257</v>
      </c>
      <c r="H35" s="258">
        <v>901.05479452054794</v>
      </c>
      <c r="I35" s="253">
        <v>-1390.1416666666667</v>
      </c>
      <c r="J35" s="253">
        <v>1174.0810502283105</v>
      </c>
      <c r="K35" s="244">
        <v>-558.10616438356169</v>
      </c>
      <c r="L35" s="245">
        <v>572.39726027397262</v>
      </c>
      <c r="M35" s="88"/>
      <c r="N35" s="181">
        <f t="shared" si="2"/>
        <v>2014</v>
      </c>
      <c r="O35" s="152" t="s">
        <v>181</v>
      </c>
      <c r="P35" s="152" t="s">
        <v>183</v>
      </c>
      <c r="Q35" s="14"/>
      <c r="R35" s="14"/>
      <c r="S35" s="26"/>
      <c r="T35" s="99"/>
      <c r="U35" s="226"/>
      <c r="V35" s="226"/>
      <c r="W35" s="212"/>
      <c r="X35" s="212"/>
      <c r="Y35" s="212"/>
      <c r="Z35" s="212"/>
      <c r="AA35" s="212"/>
      <c r="AB35" s="212"/>
      <c r="AC35" s="212"/>
      <c r="AD35" s="212"/>
      <c r="AE35" s="14"/>
      <c r="AF35" s="213"/>
      <c r="AG35" s="152"/>
      <c r="AH35" s="152"/>
      <c r="AI35" s="14"/>
      <c r="AJ35" s="14"/>
      <c r="AK35" s="37"/>
      <c r="AL35" s="37"/>
      <c r="AM35" s="37"/>
      <c r="AN35" s="37"/>
      <c r="AO35" s="37"/>
      <c r="AP35" s="37"/>
      <c r="AQ35" s="37"/>
      <c r="AR35" s="37"/>
      <c r="AS35" s="37"/>
    </row>
    <row r="36" spans="1:45" ht="13.5" thickBot="1">
      <c r="A36" s="26"/>
      <c r="B36" s="92">
        <v>2015</v>
      </c>
      <c r="C36" s="269">
        <v>-1406.1998924586637</v>
      </c>
      <c r="D36" s="269">
        <v>1318.7553434601425</v>
      </c>
      <c r="E36" s="264">
        <v>-515.83868799569836</v>
      </c>
      <c r="F36" s="264">
        <v>504.04005914773489</v>
      </c>
      <c r="G36" s="259">
        <v>-273.87417663664473</v>
      </c>
      <c r="H36" s="259">
        <v>761.4410539050948</v>
      </c>
      <c r="I36" s="254">
        <v>-1530.6644710310525</v>
      </c>
      <c r="J36" s="254">
        <v>1235.8247076219923</v>
      </c>
      <c r="K36" s="246">
        <v>-542.18846619169244</v>
      </c>
      <c r="L36" s="247">
        <v>570.1115741363086</v>
      </c>
      <c r="M36" s="89"/>
      <c r="N36" s="181">
        <f t="shared" si="2"/>
        <v>2015</v>
      </c>
      <c r="O36" s="152" t="s">
        <v>182</v>
      </c>
      <c r="P36" s="183" t="s">
        <v>184</v>
      </c>
      <c r="Q36" s="26"/>
      <c r="R36" s="26"/>
      <c r="S36" s="26"/>
      <c r="T36" s="99"/>
      <c r="U36" s="212"/>
      <c r="V36" s="212"/>
      <c r="W36" s="212"/>
      <c r="X36" s="212"/>
      <c r="Y36" s="212"/>
      <c r="Z36" s="212"/>
      <c r="AA36" s="212"/>
      <c r="AB36" s="212"/>
      <c r="AC36" s="212"/>
      <c r="AD36" s="212"/>
      <c r="AE36" s="14"/>
      <c r="AF36" s="213"/>
      <c r="AG36" s="152"/>
      <c r="AH36" s="152"/>
      <c r="AI36" s="26"/>
      <c r="AJ36" s="26"/>
      <c r="AK36" s="37"/>
      <c r="AL36" s="37"/>
      <c r="AM36" s="37"/>
      <c r="AN36" s="37"/>
      <c r="AO36" s="37"/>
      <c r="AP36" s="37"/>
      <c r="AQ36" s="37"/>
      <c r="AR36" s="37"/>
      <c r="AS36" s="37"/>
    </row>
    <row r="37" spans="1:45" ht="45.75">
      <c r="A37" s="26"/>
      <c r="B37" s="95" t="s">
        <v>170</v>
      </c>
      <c r="C37" s="232" t="str">
        <f t="shared" ref="C37:L37" si="3">C20</f>
        <v>DK-Vest til Norge</v>
      </c>
      <c r="D37" s="232" t="str">
        <f t="shared" si="3"/>
        <v>Norge til DK-Vest</v>
      </c>
      <c r="E37" s="239" t="str">
        <f t="shared" si="3"/>
        <v>DK-Vest til Sverige</v>
      </c>
      <c r="F37" s="239" t="str">
        <f t="shared" si="3"/>
        <v>Sverige til DK-Vest</v>
      </c>
      <c r="G37" s="237" t="str">
        <f t="shared" si="3"/>
        <v>DK-Vest til Tyskland</v>
      </c>
      <c r="H37" s="237" t="str">
        <f t="shared" si="3"/>
        <v>Tyskland til DK-Vest</v>
      </c>
      <c r="I37" s="235" t="str">
        <f t="shared" si="3"/>
        <v>DK-Øst til Sverige</v>
      </c>
      <c r="J37" s="235" t="str">
        <f t="shared" si="3"/>
        <v>Sverige til DK-Øst</v>
      </c>
      <c r="K37" s="241" t="str">
        <f t="shared" si="3"/>
        <v>DK-Øst til Tyskland</v>
      </c>
      <c r="L37" s="241" t="str">
        <f t="shared" si="3"/>
        <v>Tyskland til DK-Øst</v>
      </c>
      <c r="M37" s="14"/>
      <c r="N37" s="26"/>
      <c r="O37" s="26"/>
      <c r="P37" s="26"/>
      <c r="Q37" s="26"/>
      <c r="S37" s="26"/>
      <c r="T37" s="211"/>
      <c r="U37" s="211"/>
      <c r="V37" s="211"/>
      <c r="W37" s="211"/>
      <c r="X37" s="211"/>
      <c r="Y37" s="211"/>
      <c r="Z37" s="211"/>
      <c r="AA37" s="211"/>
      <c r="AB37" s="211"/>
      <c r="AC37" s="211"/>
      <c r="AD37" s="211"/>
      <c r="AE37" s="14"/>
      <c r="AF37" s="26"/>
      <c r="AG37" s="26"/>
      <c r="AH37" s="26"/>
      <c r="AI37" s="26"/>
      <c r="AJ37" s="26"/>
      <c r="AK37" s="37"/>
      <c r="AL37" s="37"/>
      <c r="AM37" s="37"/>
      <c r="AN37" s="37"/>
      <c r="AO37" s="37"/>
      <c r="AP37" s="37"/>
      <c r="AQ37" s="37"/>
      <c r="AR37" s="37"/>
      <c r="AS37" s="37"/>
    </row>
    <row r="38" spans="1:45">
      <c r="A38" s="26"/>
      <c r="B38" s="93">
        <v>2010</v>
      </c>
      <c r="C38" s="270">
        <f>C31/C$23</f>
        <v>0.91678730448681356</v>
      </c>
      <c r="D38" s="270">
        <f t="shared" ref="C38:D41" si="4">D31/D$23</f>
        <v>0.92425733531225018</v>
      </c>
      <c r="E38" s="265">
        <f t="shared" ref="E38:F43" si="5">E31/E$25</f>
        <v>0.39934245239645394</v>
      </c>
      <c r="F38" s="265">
        <f t="shared" si="5"/>
        <v>0.39966840829264688</v>
      </c>
      <c r="G38" s="260">
        <f t="shared" ref="G38:H41" si="6">G31/G$23</f>
        <v>0.76328728545876634</v>
      </c>
      <c r="H38" s="260">
        <f t="shared" si="6"/>
        <v>0.90685790855721327</v>
      </c>
      <c r="I38" s="255">
        <f t="shared" ref="I38:L43" si="7">I31/I$25</f>
        <v>0.84939249041322196</v>
      </c>
      <c r="J38" s="255">
        <f t="shared" si="7"/>
        <v>0.87756022376983678</v>
      </c>
      <c r="K38" s="248">
        <f t="shared" si="7"/>
        <v>0.81293907219241168</v>
      </c>
      <c r="L38" s="249">
        <f t="shared" si="7"/>
        <v>0.82002321421775703</v>
      </c>
      <c r="M38" s="14"/>
      <c r="N38" s="14"/>
      <c r="O38" s="14"/>
      <c r="P38" s="14"/>
      <c r="Q38" s="14"/>
      <c r="S38" s="26"/>
      <c r="T38" s="91"/>
      <c r="U38" s="214"/>
      <c r="V38" s="214"/>
      <c r="W38" s="214"/>
      <c r="X38" s="214"/>
      <c r="Y38" s="214"/>
      <c r="Z38" s="214"/>
      <c r="AA38" s="214"/>
      <c r="AB38" s="214"/>
      <c r="AC38" s="214"/>
      <c r="AD38" s="214"/>
      <c r="AE38" s="14"/>
      <c r="AF38" s="14"/>
      <c r="AG38" s="14"/>
      <c r="AH38" s="14"/>
      <c r="AI38" s="14"/>
      <c r="AJ38" s="14"/>
      <c r="AK38" s="37"/>
      <c r="AL38" s="37"/>
      <c r="AM38" s="37"/>
      <c r="AN38" s="37"/>
      <c r="AO38" s="37"/>
      <c r="AP38" s="37"/>
      <c r="AQ38" s="37"/>
      <c r="AR38" s="37"/>
      <c r="AS38" s="37"/>
    </row>
    <row r="39" spans="1:45">
      <c r="A39" s="26"/>
      <c r="B39" s="93" t="s">
        <v>214</v>
      </c>
      <c r="C39" s="270">
        <f t="shared" si="4"/>
        <v>0.9105707762557077</v>
      </c>
      <c r="D39" s="270">
        <f t="shared" si="4"/>
        <v>0.89769977168949777</v>
      </c>
      <c r="E39" s="265">
        <f t="shared" si="5"/>
        <v>0.68458063371590772</v>
      </c>
      <c r="F39" s="265">
        <f t="shared" si="5"/>
        <v>0.80284716626376584</v>
      </c>
      <c r="G39" s="260">
        <f t="shared" si="6"/>
        <v>0.50670083713850844</v>
      </c>
      <c r="H39" s="260">
        <f t="shared" si="6"/>
        <v>0.75922434510934877</v>
      </c>
      <c r="I39" s="255">
        <f t="shared" si="7"/>
        <v>0.47605459402303968</v>
      </c>
      <c r="J39" s="255">
        <f t="shared" si="7"/>
        <v>0.97449239502219631</v>
      </c>
      <c r="K39" s="248">
        <f t="shared" si="7"/>
        <v>0.96132923368022694</v>
      </c>
      <c r="L39" s="249">
        <f t="shared" si="7"/>
        <v>0.35288552507095555</v>
      </c>
      <c r="M39" s="89"/>
      <c r="N39" s="14"/>
      <c r="O39" s="14"/>
      <c r="P39" s="14"/>
      <c r="Q39" s="14"/>
      <c r="S39" s="26"/>
      <c r="T39" s="91"/>
      <c r="U39" s="214"/>
      <c r="V39" s="214"/>
      <c r="W39" s="214"/>
      <c r="X39" s="214"/>
      <c r="Y39" s="214"/>
      <c r="Z39" s="214"/>
      <c r="AA39" s="214"/>
      <c r="AB39" s="214"/>
      <c r="AC39" s="214"/>
      <c r="AD39" s="214"/>
      <c r="AE39" s="14"/>
      <c r="AF39" s="14"/>
      <c r="AG39" s="14"/>
      <c r="AH39" s="14"/>
      <c r="AI39" s="14"/>
      <c r="AJ39" s="14"/>
      <c r="AK39" s="37"/>
      <c r="AL39" s="37"/>
      <c r="AM39" s="37"/>
      <c r="AN39" s="37"/>
      <c r="AO39" s="37"/>
      <c r="AP39" s="37"/>
      <c r="AQ39" s="37"/>
      <c r="AR39" s="37"/>
      <c r="AS39" s="37"/>
    </row>
    <row r="40" spans="1:45">
      <c r="A40" s="26"/>
      <c r="B40" s="93" t="s">
        <v>215</v>
      </c>
      <c r="C40" s="270">
        <f t="shared" si="4"/>
        <v>0.87657837652700088</v>
      </c>
      <c r="D40" s="270">
        <f t="shared" si="4"/>
        <v>0.85714807626441369</v>
      </c>
      <c r="E40" s="265">
        <f t="shared" si="5"/>
        <v>0.84522267443833832</v>
      </c>
      <c r="F40" s="265">
        <f t="shared" si="5"/>
        <v>0.93166020832353946</v>
      </c>
      <c r="G40" s="260">
        <f t="shared" si="6"/>
        <v>0.52817064352856113</v>
      </c>
      <c r="H40" s="260">
        <f t="shared" si="6"/>
        <v>0.90439307539312952</v>
      </c>
      <c r="I40" s="255">
        <f t="shared" si="7"/>
        <v>0.87013404699703834</v>
      </c>
      <c r="J40" s="255">
        <f t="shared" si="7"/>
        <v>0.95117549421693726</v>
      </c>
      <c r="K40" s="248">
        <f t="shared" si="7"/>
        <v>0.90526601210183821</v>
      </c>
      <c r="L40" s="249">
        <f t="shared" si="7"/>
        <v>0.93560908779541041</v>
      </c>
      <c r="M40" s="14"/>
      <c r="N40" s="14"/>
      <c r="O40" s="14"/>
      <c r="P40" s="14"/>
      <c r="Q40" s="14"/>
      <c r="S40" s="26"/>
      <c r="T40" s="91"/>
      <c r="U40" s="214"/>
      <c r="V40" s="214"/>
      <c r="W40" s="214"/>
      <c r="X40" s="214"/>
      <c r="Y40" s="214"/>
      <c r="Z40" s="214"/>
      <c r="AA40" s="214"/>
      <c r="AB40" s="214"/>
      <c r="AC40" s="214"/>
      <c r="AD40" s="214"/>
      <c r="AE40" s="14"/>
      <c r="AF40" s="14"/>
      <c r="AG40" s="14"/>
      <c r="AH40" s="14"/>
      <c r="AI40" s="14"/>
      <c r="AJ40" s="14"/>
      <c r="AK40" s="37"/>
      <c r="AL40" s="37"/>
      <c r="AM40" s="37"/>
      <c r="AN40" s="37"/>
      <c r="AO40" s="37"/>
      <c r="AP40" s="37"/>
      <c r="AQ40" s="37"/>
      <c r="AR40" s="37"/>
      <c r="AS40" s="37"/>
    </row>
    <row r="41" spans="1:45">
      <c r="A41" s="26"/>
      <c r="B41" s="93" t="s">
        <v>216</v>
      </c>
      <c r="C41" s="270">
        <f t="shared" si="4"/>
        <v>0.87050519465692433</v>
      </c>
      <c r="D41" s="270">
        <f t="shared" si="4"/>
        <v>0.8337435780340221</v>
      </c>
      <c r="E41" s="265">
        <f t="shared" si="5"/>
        <v>0.66797533347938642</v>
      </c>
      <c r="F41" s="265">
        <f t="shared" si="5"/>
        <v>0.83098225018972083</v>
      </c>
      <c r="G41" s="260">
        <f t="shared" si="6"/>
        <v>0.42436960079156683</v>
      </c>
      <c r="H41" s="260">
        <f t="shared" si="6"/>
        <v>0.94659928734955323</v>
      </c>
      <c r="I41" s="255">
        <f t="shared" si="7"/>
        <v>0.71501453966676298</v>
      </c>
      <c r="J41" s="255">
        <f t="shared" si="7"/>
        <v>0.86216375244803145</v>
      </c>
      <c r="K41" s="248">
        <f t="shared" si="7"/>
        <v>0.92216862655554277</v>
      </c>
      <c r="L41" s="249">
        <f t="shared" si="7"/>
        <v>0.94577577349012454</v>
      </c>
      <c r="M41" s="89"/>
      <c r="N41" s="14"/>
      <c r="O41" s="14"/>
      <c r="P41" s="14"/>
      <c r="Q41" s="14"/>
      <c r="S41" s="26"/>
      <c r="T41" s="91"/>
      <c r="U41" s="214"/>
      <c r="V41" s="214"/>
      <c r="W41" s="214"/>
      <c r="X41" s="214"/>
      <c r="Y41" s="214"/>
      <c r="Z41" s="214"/>
      <c r="AA41" s="214"/>
      <c r="AB41" s="214"/>
      <c r="AC41" s="214"/>
      <c r="AD41" s="214"/>
      <c r="AE41" s="14"/>
      <c r="AF41" s="14"/>
      <c r="AG41" s="14"/>
      <c r="AH41" s="14"/>
      <c r="AI41" s="14"/>
      <c r="AJ41" s="14"/>
      <c r="AK41" s="37"/>
      <c r="AL41" s="37"/>
      <c r="AM41" s="37"/>
      <c r="AN41" s="37"/>
      <c r="AO41" s="37"/>
      <c r="AP41" s="37"/>
      <c r="AQ41" s="37"/>
      <c r="AR41" s="37"/>
      <c r="AS41" s="37"/>
    </row>
    <row r="42" spans="1:45" ht="13.5" thickBot="1">
      <c r="A42" s="26"/>
      <c r="B42" s="93" t="s">
        <v>217</v>
      </c>
      <c r="C42" s="271">
        <f>C35/C$25</f>
        <v>0.51530029914011022</v>
      </c>
      <c r="D42" s="271">
        <f>D35/D$25</f>
        <v>0.48788165200401801</v>
      </c>
      <c r="E42" s="266">
        <f t="shared" si="5"/>
        <v>0.70427727384919159</v>
      </c>
      <c r="F42" s="266">
        <f t="shared" si="5"/>
        <v>0.82208064732742414</v>
      </c>
      <c r="G42" s="261">
        <f t="shared" ref="G42:H43" si="8">G35/G$25</f>
        <v>0.31144893640717231</v>
      </c>
      <c r="H42" s="261">
        <f t="shared" si="8"/>
        <v>0.60070319634703195</v>
      </c>
      <c r="I42" s="256">
        <f t="shared" si="7"/>
        <v>0.81773039215686272</v>
      </c>
      <c r="J42" s="256">
        <f t="shared" si="7"/>
        <v>0.90313926940639266</v>
      </c>
      <c r="K42" s="250">
        <f t="shared" si="7"/>
        <v>0.93017694063926948</v>
      </c>
      <c r="L42" s="251">
        <f t="shared" si="7"/>
        <v>0.95399543378995433</v>
      </c>
      <c r="M42" s="14"/>
      <c r="N42" s="14"/>
      <c r="O42" s="14"/>
      <c r="P42" s="14"/>
      <c r="Q42" s="14"/>
      <c r="S42" s="26"/>
      <c r="T42" s="91"/>
      <c r="U42" s="214"/>
      <c r="V42" s="214"/>
      <c r="W42" s="214"/>
      <c r="X42" s="214"/>
      <c r="Y42" s="214"/>
      <c r="Z42" s="214"/>
      <c r="AA42" s="214"/>
      <c r="AB42" s="214"/>
      <c r="AC42" s="214"/>
      <c r="AD42" s="214"/>
      <c r="AE42" s="14"/>
      <c r="AF42" s="14"/>
      <c r="AG42" s="14"/>
      <c r="AH42" s="14"/>
      <c r="AI42" s="14"/>
      <c r="AJ42" s="14"/>
      <c r="AK42" s="37"/>
      <c r="AL42" s="37"/>
      <c r="AM42" s="37"/>
      <c r="AN42" s="37"/>
      <c r="AO42" s="37"/>
      <c r="AP42" s="37"/>
      <c r="AQ42" s="37"/>
      <c r="AR42" s="37"/>
      <c r="AS42" s="37"/>
    </row>
    <row r="43" spans="1:45" ht="13.5" thickBot="1">
      <c r="A43" s="26"/>
      <c r="B43" s="94" t="s">
        <v>218</v>
      </c>
      <c r="C43" s="271">
        <f>C36/C$25</f>
        <v>0.84983877465269775</v>
      </c>
      <c r="D43" s="271">
        <f>D36/D$25</f>
        <v>0.79699154520153659</v>
      </c>
      <c r="E43" s="266">
        <f t="shared" si="5"/>
        <v>0.69707930810229513</v>
      </c>
      <c r="F43" s="266">
        <f t="shared" si="5"/>
        <v>0.74123538109961018</v>
      </c>
      <c r="G43" s="261">
        <f t="shared" si="8"/>
        <v>0.16699644916868581</v>
      </c>
      <c r="H43" s="261">
        <f t="shared" si="8"/>
        <v>0.50762736927006324</v>
      </c>
      <c r="I43" s="256">
        <f t="shared" si="7"/>
        <v>0.90039086531238377</v>
      </c>
      <c r="J43" s="256">
        <f t="shared" si="7"/>
        <v>0.95063439047845555</v>
      </c>
      <c r="K43" s="250">
        <f t="shared" si="7"/>
        <v>0.90364744365282068</v>
      </c>
      <c r="L43" s="251">
        <f t="shared" si="7"/>
        <v>0.95018595689384766</v>
      </c>
      <c r="M43" s="89"/>
      <c r="N43" s="14"/>
      <c r="O43" s="14"/>
      <c r="P43" s="14"/>
      <c r="Q43" s="14"/>
      <c r="S43" s="26"/>
      <c r="T43" s="91"/>
      <c r="U43" s="214"/>
      <c r="V43" s="214"/>
      <c r="W43" s="214"/>
      <c r="X43" s="214"/>
      <c r="Y43" s="214"/>
      <c r="Z43" s="214"/>
      <c r="AA43" s="214"/>
      <c r="AB43" s="214"/>
      <c r="AC43" s="214"/>
      <c r="AD43" s="214"/>
      <c r="AE43" s="14"/>
      <c r="AF43" s="14"/>
      <c r="AG43" s="14"/>
      <c r="AH43" s="14"/>
      <c r="AI43" s="14"/>
      <c r="AJ43" s="14"/>
      <c r="AK43" s="37"/>
      <c r="AL43" s="37"/>
      <c r="AM43" s="37"/>
      <c r="AN43" s="37"/>
      <c r="AO43" s="37"/>
      <c r="AP43" s="37"/>
      <c r="AQ43" s="37"/>
      <c r="AR43" s="37"/>
      <c r="AS43" s="37"/>
    </row>
    <row r="44" spans="1:45">
      <c r="A44" s="26"/>
      <c r="B44" s="14"/>
      <c r="C44" s="14"/>
      <c r="D44" s="14"/>
      <c r="E44" s="14"/>
      <c r="F44" s="14"/>
      <c r="G44" s="14"/>
      <c r="H44" s="14"/>
      <c r="I44" s="14"/>
      <c r="J44" s="14"/>
      <c r="K44" s="14"/>
      <c r="L44" s="14"/>
      <c r="M44" s="89"/>
      <c r="N44" s="14"/>
      <c r="O44" s="14"/>
      <c r="P44" s="14"/>
      <c r="Q44" s="14"/>
      <c r="S44" s="26"/>
      <c r="T44" s="14"/>
      <c r="U44" s="14"/>
      <c r="V44" s="14"/>
      <c r="W44" s="14"/>
      <c r="X44" s="14"/>
      <c r="Y44" s="14"/>
      <c r="Z44" s="14"/>
      <c r="AA44" s="14"/>
      <c r="AB44" s="14"/>
      <c r="AC44" s="14"/>
      <c r="AD44" s="14"/>
      <c r="AE44" s="14"/>
      <c r="AF44" s="14"/>
      <c r="AG44" s="14"/>
      <c r="AH44" s="14"/>
      <c r="AI44" s="14"/>
      <c r="AJ44" s="14"/>
      <c r="AK44" s="37"/>
      <c r="AL44" s="37"/>
      <c r="AM44" s="37"/>
      <c r="AN44" s="37"/>
      <c r="AO44" s="37"/>
      <c r="AP44" s="37"/>
      <c r="AQ44" s="37"/>
      <c r="AR44" s="37"/>
      <c r="AS44" s="37"/>
    </row>
    <row r="45" spans="1:45">
      <c r="A45" s="14"/>
      <c r="B45" s="165" t="s">
        <v>171</v>
      </c>
      <c r="C45" s="272" t="str">
        <f>C37</f>
        <v>DK-Vest til Norge</v>
      </c>
      <c r="D45" s="272" t="str">
        <f t="shared" ref="D45:H45" si="9">D37</f>
        <v>Norge til DK-Vest</v>
      </c>
      <c r="E45" s="276" t="str">
        <f t="shared" si="9"/>
        <v>DK-Vest til Sverige</v>
      </c>
      <c r="F45" s="276" t="str">
        <f t="shared" si="9"/>
        <v>Sverige til DK-Vest</v>
      </c>
      <c r="G45" s="275" t="str">
        <f t="shared" si="9"/>
        <v>DK-Vest til Tyskland</v>
      </c>
      <c r="H45" s="275" t="str">
        <f t="shared" si="9"/>
        <v>Tyskland til DK-Vest</v>
      </c>
      <c r="I45" s="14"/>
      <c r="J45" s="14"/>
      <c r="K45" s="14"/>
      <c r="L45" s="14"/>
      <c r="M45" s="14"/>
      <c r="N45" s="14"/>
      <c r="O45" s="14"/>
      <c r="P45" s="14"/>
      <c r="Q45" s="14"/>
      <c r="S45" s="14"/>
      <c r="T45" s="215"/>
      <c r="U45" s="216"/>
      <c r="V45" s="216"/>
      <c r="W45" s="215"/>
      <c r="X45" s="215"/>
      <c r="Y45" s="216"/>
      <c r="Z45" s="216"/>
      <c r="AA45" s="14"/>
      <c r="AB45" s="14"/>
      <c r="AC45" s="14"/>
      <c r="AD45" s="14"/>
      <c r="AE45" s="14"/>
      <c r="AF45" s="14"/>
      <c r="AG45" s="14"/>
      <c r="AH45" s="14"/>
      <c r="AI45" s="14"/>
      <c r="AJ45" s="14"/>
      <c r="AK45" s="37"/>
      <c r="AL45" s="37"/>
      <c r="AM45" s="37"/>
      <c r="AN45" s="37"/>
      <c r="AO45" s="37"/>
      <c r="AP45" s="37"/>
      <c r="AQ45" s="37"/>
      <c r="AR45" s="37"/>
      <c r="AS45" s="37"/>
    </row>
    <row r="46" spans="1:45">
      <c r="A46" s="26"/>
      <c r="B46" s="164">
        <v>2015</v>
      </c>
      <c r="C46" s="273">
        <f>G62</f>
        <v>0.98039215686274517</v>
      </c>
      <c r="D46" s="273">
        <f>H62</f>
        <v>0.98039215686274517</v>
      </c>
      <c r="E46" s="277"/>
      <c r="F46" s="277"/>
      <c r="G46" s="279">
        <f>E64</f>
        <v>0.3</v>
      </c>
      <c r="H46" s="279">
        <f>F64</f>
        <v>0.6</v>
      </c>
      <c r="I46" s="14"/>
      <c r="J46" s="14"/>
      <c r="K46" s="14"/>
      <c r="L46" s="14"/>
      <c r="M46" s="89"/>
      <c r="N46" s="14"/>
      <c r="O46" s="14"/>
      <c r="P46" s="14"/>
      <c r="Q46" s="14"/>
      <c r="S46" s="26"/>
      <c r="T46" s="217"/>
      <c r="U46" s="216"/>
      <c r="V46" s="216"/>
      <c r="W46" s="215"/>
      <c r="X46" s="215"/>
      <c r="Y46" s="216"/>
      <c r="Z46" s="216"/>
      <c r="AA46" s="14"/>
      <c r="AB46" s="14"/>
      <c r="AC46" s="14"/>
      <c r="AD46" s="14"/>
      <c r="AE46" s="14"/>
      <c r="AF46" s="14"/>
      <c r="AG46" s="14"/>
      <c r="AH46" s="14"/>
      <c r="AI46" s="14"/>
      <c r="AJ46" s="14"/>
      <c r="AK46" s="37"/>
      <c r="AL46" s="37"/>
      <c r="AM46" s="37"/>
      <c r="AN46" s="37"/>
      <c r="AO46" s="37"/>
      <c r="AP46" s="37"/>
      <c r="AQ46" s="37"/>
      <c r="AR46" s="37"/>
      <c r="AS46" s="37"/>
    </row>
    <row r="47" spans="1:45">
      <c r="A47" s="26"/>
      <c r="B47" s="163">
        <v>2019</v>
      </c>
      <c r="C47" s="274">
        <f>I62</f>
        <v>0.98039215686274517</v>
      </c>
      <c r="D47" s="274">
        <f>J62</f>
        <v>0.98039215686274517</v>
      </c>
      <c r="E47" s="278"/>
      <c r="F47" s="278"/>
      <c r="G47" s="280">
        <f>I64</f>
        <v>0.65</v>
      </c>
      <c r="H47" s="280">
        <f>J64</f>
        <v>0.79999999999999993</v>
      </c>
      <c r="I47" s="14"/>
      <c r="J47" s="14"/>
      <c r="K47" s="14"/>
      <c r="L47" s="14"/>
      <c r="M47" s="89"/>
      <c r="N47" s="14"/>
      <c r="O47" s="14"/>
      <c r="P47" s="14"/>
      <c r="Q47" s="14"/>
      <c r="S47" s="26"/>
      <c r="T47" s="217"/>
      <c r="U47" s="216"/>
      <c r="V47" s="216"/>
      <c r="W47" s="215"/>
      <c r="X47" s="215"/>
      <c r="Y47" s="216"/>
      <c r="Z47" s="216"/>
      <c r="AA47" s="14"/>
      <c r="AB47" s="14"/>
      <c r="AC47" s="14"/>
      <c r="AD47" s="14"/>
      <c r="AE47" s="14"/>
      <c r="AF47" s="14"/>
      <c r="AG47" s="14"/>
      <c r="AH47" s="14"/>
      <c r="AI47" s="14"/>
      <c r="AJ47" s="14"/>
      <c r="AK47" s="37"/>
      <c r="AL47" s="37"/>
      <c r="AM47" s="37"/>
      <c r="AN47" s="37"/>
      <c r="AO47" s="37"/>
      <c r="AP47" s="37"/>
      <c r="AQ47" s="37"/>
      <c r="AR47" s="37"/>
      <c r="AS47" s="37"/>
    </row>
    <row r="48" spans="1:45">
      <c r="A48" s="14"/>
      <c r="B48" s="163">
        <v>2021</v>
      </c>
      <c r="C48" s="274">
        <f>M62</f>
        <v>1.0416666666666667</v>
      </c>
      <c r="D48" s="274">
        <f>N62</f>
        <v>1.0416666666666667</v>
      </c>
      <c r="E48" s="278"/>
      <c r="F48" s="278"/>
      <c r="G48" s="280">
        <f>G47</f>
        <v>0.65</v>
      </c>
      <c r="H48" s="280">
        <f>H47</f>
        <v>0.79999999999999993</v>
      </c>
      <c r="I48" s="14"/>
      <c r="J48" s="14"/>
      <c r="K48" s="14"/>
      <c r="L48" s="14"/>
      <c r="M48" s="89"/>
      <c r="N48" s="14"/>
      <c r="O48" s="14"/>
      <c r="P48" s="14"/>
      <c r="Q48" s="14"/>
      <c r="S48" s="14"/>
      <c r="T48" s="217"/>
      <c r="U48" s="216"/>
      <c r="V48" s="216"/>
      <c r="W48" s="215"/>
      <c r="X48" s="215"/>
      <c r="Y48" s="216"/>
      <c r="Z48" s="216"/>
      <c r="AA48" s="14"/>
      <c r="AB48" s="14"/>
      <c r="AC48" s="14"/>
      <c r="AD48" s="14"/>
      <c r="AE48" s="14"/>
      <c r="AF48" s="14"/>
      <c r="AG48" s="14"/>
      <c r="AH48" s="14"/>
      <c r="AI48" s="14"/>
      <c r="AJ48" s="14"/>
      <c r="AK48" s="37"/>
      <c r="AL48" s="37"/>
      <c r="AM48" s="37"/>
      <c r="AN48" s="37"/>
      <c r="AO48" s="37"/>
      <c r="AP48" s="37"/>
      <c r="AQ48" s="37"/>
      <c r="AR48" s="37"/>
      <c r="AS48" s="37"/>
    </row>
    <row r="49" spans="1:45" ht="13.5" thickBot="1">
      <c r="A49" s="14"/>
      <c r="B49" s="313">
        <v>2025</v>
      </c>
      <c r="C49" s="314">
        <f>O62</f>
        <v>1.0416666666666667</v>
      </c>
      <c r="D49" s="314">
        <f>P62</f>
        <v>1.0416666666666667</v>
      </c>
      <c r="E49" s="315"/>
      <c r="F49" s="315"/>
      <c r="G49" s="316">
        <v>1</v>
      </c>
      <c r="H49" s="316">
        <v>1</v>
      </c>
      <c r="I49" s="14"/>
      <c r="J49" s="14"/>
      <c r="K49" s="14"/>
      <c r="L49" s="14"/>
      <c r="M49" s="14"/>
      <c r="N49" s="14"/>
      <c r="O49" s="14"/>
      <c r="P49" s="14"/>
      <c r="Q49" s="14"/>
      <c r="S49" s="14"/>
      <c r="T49" s="217"/>
      <c r="U49" s="216"/>
      <c r="V49" s="216"/>
      <c r="W49" s="215"/>
      <c r="X49" s="215"/>
      <c r="Y49" s="215"/>
      <c r="Z49" s="215"/>
      <c r="AA49" s="14"/>
      <c r="AB49" s="14"/>
      <c r="AC49" s="14"/>
      <c r="AD49" s="14"/>
      <c r="AE49" s="14"/>
      <c r="AF49" s="14"/>
      <c r="AG49" s="14"/>
      <c r="AH49" s="14"/>
      <c r="AI49" s="14"/>
      <c r="AJ49" s="14"/>
      <c r="AK49" s="37"/>
      <c r="AL49" s="37"/>
      <c r="AM49" s="37"/>
      <c r="AN49" s="37"/>
      <c r="AO49" s="37"/>
      <c r="AP49" s="37"/>
      <c r="AQ49" s="37"/>
      <c r="AR49" s="37"/>
      <c r="AS49" s="37"/>
    </row>
    <row r="50" spans="1:45" ht="45.75">
      <c r="A50" s="157"/>
      <c r="B50" s="317" t="s">
        <v>172</v>
      </c>
      <c r="C50" s="318" t="str">
        <f t="shared" ref="C50:L50" si="10">C37</f>
        <v>DK-Vest til Norge</v>
      </c>
      <c r="D50" s="318" t="str">
        <f t="shared" si="10"/>
        <v>Norge til DK-Vest</v>
      </c>
      <c r="E50" s="319" t="str">
        <f t="shared" si="10"/>
        <v>DK-Vest til Sverige</v>
      </c>
      <c r="F50" s="319" t="str">
        <f t="shared" si="10"/>
        <v>Sverige til DK-Vest</v>
      </c>
      <c r="G50" s="320" t="str">
        <f t="shared" si="10"/>
        <v>DK-Vest til Tyskland</v>
      </c>
      <c r="H50" s="320" t="str">
        <f t="shared" si="10"/>
        <v>Tyskland til DK-Vest</v>
      </c>
      <c r="I50" s="286" t="str">
        <f t="shared" si="10"/>
        <v>DK-Øst til Sverige</v>
      </c>
      <c r="J50" s="286" t="str">
        <f t="shared" si="10"/>
        <v>Sverige til DK-Øst</v>
      </c>
      <c r="K50" s="158" t="str">
        <f t="shared" si="10"/>
        <v>DK-Øst til Tyskland</v>
      </c>
      <c r="L50" s="158" t="str">
        <f t="shared" si="10"/>
        <v>Tyskland til DK-Øst</v>
      </c>
      <c r="M50" s="159"/>
      <c r="N50" s="14"/>
      <c r="O50" s="14"/>
      <c r="P50" s="14"/>
      <c r="Q50" s="14"/>
      <c r="S50" s="26"/>
      <c r="T50" s="218"/>
      <c r="U50" s="211"/>
      <c r="V50" s="211"/>
      <c r="W50" s="211"/>
      <c r="X50" s="211"/>
      <c r="Y50" s="211"/>
      <c r="Z50" s="211"/>
      <c r="AA50" s="211"/>
      <c r="AB50" s="211"/>
      <c r="AC50" s="211"/>
      <c r="AD50" s="211"/>
      <c r="AE50" s="14"/>
      <c r="AF50" s="14"/>
      <c r="AG50" s="14"/>
      <c r="AH50" s="14"/>
      <c r="AI50" s="14"/>
      <c r="AJ50" s="14"/>
      <c r="AK50" s="37"/>
      <c r="AL50" s="37"/>
      <c r="AM50" s="37"/>
      <c r="AN50" s="37"/>
      <c r="AO50" s="37"/>
      <c r="AP50" s="37"/>
      <c r="AQ50" s="37"/>
      <c r="AR50" s="37"/>
      <c r="AS50" s="37"/>
    </row>
    <row r="51" spans="1:45">
      <c r="A51" s="160"/>
      <c r="B51" s="328">
        <v>2010</v>
      </c>
      <c r="C51" s="284">
        <f>AVERAGE(C38,C40)</f>
        <v>0.89668284050690716</v>
      </c>
      <c r="D51" s="284">
        <f>AVERAGE(D38,D40)</f>
        <v>0.89070270578833188</v>
      </c>
      <c r="E51" s="283">
        <f t="shared" ref="E51:K51" si="11">AVERAGE(E38,E39)</f>
        <v>0.54196154305618083</v>
      </c>
      <c r="F51" s="283">
        <f t="shared" si="11"/>
        <v>0.60125778727820633</v>
      </c>
      <c r="G51" s="281">
        <f t="shared" si="11"/>
        <v>0.63499406129863734</v>
      </c>
      <c r="H51" s="281">
        <f t="shared" si="11"/>
        <v>0.83304112683328102</v>
      </c>
      <c r="I51" s="287">
        <f t="shared" si="11"/>
        <v>0.66272354221813079</v>
      </c>
      <c r="J51" s="287">
        <f t="shared" si="11"/>
        <v>0.9260263093960166</v>
      </c>
      <c r="K51" s="161">
        <f t="shared" si="11"/>
        <v>0.88713415293631925</v>
      </c>
      <c r="L51" s="161">
        <f>AVERAGE(L38,L39)</f>
        <v>0.58645436964435627</v>
      </c>
      <c r="M51" s="162"/>
      <c r="N51" s="14"/>
      <c r="O51" s="14"/>
      <c r="P51" s="14"/>
      <c r="Q51" s="14"/>
      <c r="S51" s="26"/>
      <c r="T51" s="14"/>
      <c r="U51" s="174"/>
      <c r="V51" s="174"/>
      <c r="W51" s="174"/>
      <c r="X51" s="174"/>
      <c r="Y51" s="174"/>
      <c r="Z51" s="174"/>
      <c r="AA51" s="174"/>
      <c r="AB51" s="174"/>
      <c r="AC51" s="174"/>
      <c r="AD51" s="174"/>
      <c r="AE51" s="14"/>
      <c r="AF51" s="14"/>
      <c r="AG51" s="14"/>
      <c r="AH51" s="14"/>
      <c r="AI51" s="14"/>
      <c r="AJ51" s="14"/>
      <c r="AK51" s="37"/>
      <c r="AL51" s="37"/>
      <c r="AM51" s="37"/>
      <c r="AN51" s="37"/>
      <c r="AO51" s="37"/>
      <c r="AP51" s="37"/>
      <c r="AQ51" s="37"/>
      <c r="AR51" s="37"/>
      <c r="AS51" s="37"/>
    </row>
    <row r="52" spans="1:45">
      <c r="A52" s="160"/>
      <c r="B52" s="329" t="s">
        <v>210</v>
      </c>
      <c r="C52" s="284">
        <f>AVERAGE(C40:C42)</f>
        <v>0.75412795677467848</v>
      </c>
      <c r="D52" s="284">
        <f>AVERAGE(D40:D42)</f>
        <v>0.7262577687674846</v>
      </c>
      <c r="E52" s="284">
        <f t="shared" ref="E52:L52" si="12">AVERAGE(E40:E42)</f>
        <v>0.73915842725563874</v>
      </c>
      <c r="F52" s="284">
        <f t="shared" si="12"/>
        <v>0.86157436861356151</v>
      </c>
      <c r="G52" s="281">
        <f t="shared" si="12"/>
        <v>0.42132972690910009</v>
      </c>
      <c r="H52" s="281">
        <f t="shared" si="12"/>
        <v>0.81723185302990498</v>
      </c>
      <c r="I52" s="287">
        <f t="shared" si="12"/>
        <v>0.80095965960688797</v>
      </c>
      <c r="J52" s="287">
        <f t="shared" si="12"/>
        <v>0.90549283869045372</v>
      </c>
      <c r="K52" s="161">
        <f t="shared" si="12"/>
        <v>0.91920385976555019</v>
      </c>
      <c r="L52" s="161">
        <f t="shared" si="12"/>
        <v>0.94512676502516302</v>
      </c>
      <c r="M52" s="162"/>
      <c r="N52" s="14"/>
      <c r="O52" s="14"/>
      <c r="P52" s="14"/>
      <c r="Q52" s="14"/>
      <c r="S52" s="26"/>
      <c r="T52" s="14"/>
      <c r="U52" s="174"/>
      <c r="V52" s="174"/>
      <c r="W52" s="174"/>
      <c r="X52" s="174"/>
      <c r="Y52" s="174"/>
      <c r="Z52" s="174"/>
      <c r="AA52" s="174"/>
      <c r="AB52" s="174"/>
      <c r="AC52" s="174"/>
      <c r="AD52" s="174"/>
      <c r="AE52" s="14"/>
      <c r="AF52" s="14"/>
      <c r="AG52" s="14"/>
      <c r="AH52" s="14"/>
      <c r="AI52" s="14"/>
      <c r="AJ52" s="14"/>
      <c r="AK52" s="37"/>
      <c r="AL52" s="37"/>
      <c r="AM52" s="37"/>
      <c r="AN52" s="37"/>
      <c r="AO52" s="37"/>
      <c r="AP52" s="37"/>
      <c r="AQ52" s="37"/>
      <c r="AR52" s="37"/>
      <c r="AS52" s="37"/>
    </row>
    <row r="53" spans="1:45">
      <c r="A53" s="160"/>
      <c r="B53" s="329" t="s">
        <v>209</v>
      </c>
      <c r="C53" s="284">
        <f>AVERAGE(C42:C43)</f>
        <v>0.68256953689640398</v>
      </c>
      <c r="D53" s="284">
        <f t="shared" ref="D53:L53" si="13">AVERAGE(D42:D43)</f>
        <v>0.64243659860277735</v>
      </c>
      <c r="E53" s="283">
        <f t="shared" si="13"/>
        <v>0.70067829097574341</v>
      </c>
      <c r="F53" s="283">
        <f t="shared" si="13"/>
        <v>0.78165801421351722</v>
      </c>
      <c r="G53" s="281">
        <f t="shared" si="13"/>
        <v>0.23922269278792907</v>
      </c>
      <c r="H53" s="281">
        <f t="shared" si="13"/>
        <v>0.5541652828085476</v>
      </c>
      <c r="I53" s="287">
        <f t="shared" si="13"/>
        <v>0.85906062873462319</v>
      </c>
      <c r="J53" s="287">
        <f t="shared" si="13"/>
        <v>0.92688682994242411</v>
      </c>
      <c r="K53" s="161">
        <f t="shared" si="13"/>
        <v>0.91691219214604502</v>
      </c>
      <c r="L53" s="161">
        <f t="shared" si="13"/>
        <v>0.95209069534190105</v>
      </c>
      <c r="M53" s="162"/>
      <c r="N53" s="14"/>
      <c r="O53" s="14"/>
      <c r="P53" s="14"/>
      <c r="Q53" s="14"/>
      <c r="S53" s="26"/>
      <c r="T53" s="14"/>
      <c r="U53" s="174"/>
      <c r="V53" s="174"/>
      <c r="W53" s="174"/>
      <c r="X53" s="174"/>
      <c r="Y53" s="174"/>
      <c r="Z53" s="174"/>
      <c r="AA53" s="174"/>
      <c r="AB53" s="174"/>
      <c r="AC53" s="174"/>
      <c r="AD53" s="174"/>
      <c r="AE53" s="14"/>
      <c r="AF53" s="14"/>
      <c r="AG53" s="14"/>
      <c r="AH53" s="14"/>
      <c r="AI53" s="14"/>
      <c r="AJ53" s="14"/>
      <c r="AK53" s="37"/>
      <c r="AL53" s="37"/>
      <c r="AM53" s="37"/>
      <c r="AN53" s="37"/>
      <c r="AO53" s="37"/>
      <c r="AP53" s="37"/>
      <c r="AQ53" s="37"/>
      <c r="AR53" s="37"/>
      <c r="AS53" s="37"/>
    </row>
    <row r="54" spans="1:45">
      <c r="A54" s="160">
        <v>1</v>
      </c>
      <c r="B54" s="328">
        <v>2020</v>
      </c>
      <c r="C54" s="285">
        <f>AVERAGE(C47:C48)</f>
        <v>1.0110294117647061</v>
      </c>
      <c r="D54" s="285">
        <f t="shared" ref="D54" si="14">AVERAGE(D47:D48)</f>
        <v>1.0110294117647061</v>
      </c>
      <c r="E54" s="283">
        <f>E$53+$A54*(1-E$53)/3</f>
        <v>0.80045219398382894</v>
      </c>
      <c r="F54" s="283">
        <f>F$53+$A54*(1-F$53)/3</f>
        <v>0.85443867614234481</v>
      </c>
      <c r="G54" s="282">
        <f t="shared" ref="G54:H54" si="15">AVERAGE(G47:G48)</f>
        <v>0.65</v>
      </c>
      <c r="H54" s="282">
        <f t="shared" si="15"/>
        <v>0.79999999999999993</v>
      </c>
      <c r="I54" s="287">
        <f>I$53+$A54*(1-I$53)/3</f>
        <v>0.90604041915641542</v>
      </c>
      <c r="J54" s="287">
        <f>J$53+$A54*(1-J$53)/3</f>
        <v>0.9512578866282827</v>
      </c>
      <c r="K54" s="161">
        <f>K$53+$A54*(1-K$53)/3</f>
        <v>0.94460812809736339</v>
      </c>
      <c r="L54" s="161">
        <f>L$53+$A54*(1-L$53)/3</f>
        <v>0.9680604635612674</v>
      </c>
      <c r="M54" s="162"/>
      <c r="N54" s="14"/>
      <c r="O54" s="14"/>
      <c r="P54" s="14"/>
      <c r="Q54" s="14"/>
      <c r="S54" s="26"/>
      <c r="T54" s="14"/>
      <c r="U54" s="219"/>
      <c r="V54" s="219"/>
      <c r="W54" s="174"/>
      <c r="X54" s="174"/>
      <c r="Y54" s="219"/>
      <c r="Z54" s="219"/>
      <c r="AA54" s="174"/>
      <c r="AB54" s="174"/>
      <c r="AC54" s="174"/>
      <c r="AD54" s="174"/>
      <c r="AE54" s="14"/>
      <c r="AF54" s="14"/>
      <c r="AG54" s="14"/>
      <c r="AH54" s="14"/>
      <c r="AI54" s="14"/>
      <c r="AJ54" s="14"/>
      <c r="AK54" s="37"/>
      <c r="AL54" s="37"/>
      <c r="AM54" s="37"/>
      <c r="AN54" s="37"/>
      <c r="AO54" s="37"/>
      <c r="AP54" s="37"/>
      <c r="AQ54" s="37"/>
      <c r="AR54" s="37"/>
      <c r="AS54" s="37"/>
    </row>
    <row r="55" spans="1:45">
      <c r="A55" s="160">
        <v>2</v>
      </c>
      <c r="B55" s="330">
        <v>2025</v>
      </c>
      <c r="C55" s="284">
        <v>1</v>
      </c>
      <c r="D55" s="284">
        <v>1</v>
      </c>
      <c r="E55" s="283">
        <v>1</v>
      </c>
      <c r="F55" s="283">
        <v>1</v>
      </c>
      <c r="G55" s="282">
        <f>G48</f>
        <v>0.65</v>
      </c>
      <c r="H55" s="282">
        <f>H48</f>
        <v>0.79999999999999993</v>
      </c>
      <c r="I55" s="287">
        <v>1</v>
      </c>
      <c r="J55" s="287">
        <v>1</v>
      </c>
      <c r="K55" s="172">
        <v>1</v>
      </c>
      <c r="L55" s="172">
        <v>1</v>
      </c>
      <c r="M55" s="173"/>
      <c r="N55" s="14"/>
      <c r="O55" s="14"/>
      <c r="P55" s="14"/>
      <c r="Q55" s="14"/>
      <c r="S55" s="26"/>
      <c r="T55" s="14"/>
      <c r="U55" s="174"/>
      <c r="V55" s="174"/>
      <c r="W55" s="174"/>
      <c r="X55" s="174"/>
      <c r="Y55" s="219"/>
      <c r="Z55" s="219"/>
      <c r="AA55" s="174"/>
      <c r="AB55" s="174"/>
      <c r="AC55" s="174"/>
      <c r="AD55" s="174"/>
      <c r="AE55" s="14"/>
      <c r="AF55" s="14"/>
      <c r="AG55" s="14"/>
      <c r="AH55" s="14"/>
      <c r="AI55" s="14"/>
      <c r="AJ55" s="14"/>
      <c r="AK55" s="37"/>
      <c r="AL55" s="37"/>
      <c r="AM55" s="37"/>
      <c r="AN55" s="37"/>
      <c r="AO55" s="37"/>
      <c r="AP55" s="37"/>
      <c r="AQ55" s="37"/>
      <c r="AR55" s="37"/>
      <c r="AS55" s="37"/>
    </row>
    <row r="56" spans="1:45" ht="13.5" thickBot="1">
      <c r="A56" s="321">
        <v>3</v>
      </c>
      <c r="B56" s="331">
        <v>2030</v>
      </c>
      <c r="C56" s="322">
        <f t="shared" ref="C56:L56" si="16">C$53+$A56*(1-C$53)/3</f>
        <v>1</v>
      </c>
      <c r="D56" s="322">
        <f t="shared" si="16"/>
        <v>1</v>
      </c>
      <c r="E56" s="323">
        <f t="shared" si="16"/>
        <v>1</v>
      </c>
      <c r="F56" s="323">
        <f t="shared" si="16"/>
        <v>1</v>
      </c>
      <c r="G56" s="324">
        <f t="shared" si="16"/>
        <v>1</v>
      </c>
      <c r="H56" s="324">
        <f t="shared" si="16"/>
        <v>1</v>
      </c>
      <c r="I56" s="325">
        <f t="shared" si="16"/>
        <v>1</v>
      </c>
      <c r="J56" s="325">
        <f t="shared" si="16"/>
        <v>1</v>
      </c>
      <c r="K56" s="326">
        <f t="shared" si="16"/>
        <v>1</v>
      </c>
      <c r="L56" s="326">
        <f t="shared" si="16"/>
        <v>1</v>
      </c>
      <c r="M56" s="327"/>
      <c r="N56" s="14"/>
      <c r="O56" s="14"/>
      <c r="P56" s="14"/>
      <c r="Q56" s="14"/>
      <c r="S56" s="26"/>
      <c r="T56" s="14"/>
      <c r="U56" s="174"/>
      <c r="V56" s="174"/>
      <c r="W56" s="174"/>
      <c r="X56" s="174"/>
      <c r="Y56" s="174"/>
      <c r="Z56" s="174"/>
      <c r="AA56" s="174"/>
      <c r="AB56" s="174"/>
      <c r="AC56" s="174"/>
      <c r="AD56" s="174"/>
      <c r="AE56" s="14"/>
      <c r="AF56" s="14"/>
      <c r="AG56" s="14"/>
      <c r="AH56" s="14"/>
      <c r="AI56" s="14"/>
      <c r="AJ56" s="14"/>
      <c r="AK56" s="37"/>
      <c r="AL56" s="37"/>
      <c r="AM56" s="37"/>
      <c r="AN56" s="37"/>
      <c r="AO56" s="37"/>
      <c r="AP56" s="37"/>
      <c r="AQ56" s="37"/>
      <c r="AR56" s="37"/>
      <c r="AS56" s="37"/>
    </row>
    <row r="57" spans="1:45">
      <c r="A57" s="26"/>
      <c r="B57" s="152" t="s">
        <v>168</v>
      </c>
      <c r="C57" s="14"/>
      <c r="D57" s="14"/>
      <c r="E57" s="14"/>
      <c r="F57" s="14"/>
      <c r="G57" s="14"/>
      <c r="H57" s="14"/>
      <c r="I57" s="14"/>
      <c r="J57" s="14"/>
      <c r="K57" s="14"/>
      <c r="L57" s="14"/>
      <c r="M57" s="14"/>
      <c r="N57" s="14"/>
      <c r="O57" s="14"/>
      <c r="P57" s="14"/>
      <c r="Q57" s="14"/>
      <c r="S57" s="26"/>
      <c r="T57" s="152"/>
      <c r="U57" s="14"/>
      <c r="V57" s="14"/>
      <c r="W57" s="14"/>
      <c r="X57" s="14"/>
      <c r="Y57" s="14"/>
      <c r="Z57" s="14"/>
      <c r="AA57" s="14"/>
      <c r="AB57" s="14"/>
      <c r="AC57" s="14"/>
      <c r="AD57" s="14"/>
      <c r="AE57" s="14"/>
      <c r="AF57" s="14"/>
      <c r="AG57" s="14"/>
      <c r="AH57" s="14"/>
      <c r="AI57" s="14"/>
      <c r="AJ57" s="14"/>
      <c r="AK57" s="37"/>
      <c r="AL57" s="37"/>
      <c r="AM57" s="37"/>
      <c r="AN57" s="37"/>
      <c r="AO57" s="37"/>
      <c r="AP57" s="37"/>
      <c r="AQ57" s="37"/>
      <c r="AR57" s="37"/>
      <c r="AS57" s="37"/>
    </row>
    <row r="58" spans="1:45" ht="19.5">
      <c r="A58" s="26"/>
      <c r="B58" s="117" t="s">
        <v>16</v>
      </c>
      <c r="C58" s="118" t="s">
        <v>29</v>
      </c>
      <c r="D58" s="118"/>
      <c r="E58" s="118" t="s">
        <v>31</v>
      </c>
      <c r="F58" s="118"/>
      <c r="G58" s="153">
        <v>2018</v>
      </c>
      <c r="H58" s="118"/>
      <c r="I58" s="153">
        <v>2019</v>
      </c>
      <c r="J58" s="153"/>
      <c r="K58" s="153">
        <v>2020</v>
      </c>
      <c r="L58" s="14"/>
      <c r="M58" s="153">
        <v>2021</v>
      </c>
      <c r="N58" s="14"/>
      <c r="O58" s="118" t="s">
        <v>30</v>
      </c>
      <c r="P58" s="118"/>
      <c r="Q58" s="14"/>
      <c r="S58" s="26"/>
      <c r="T58" s="117"/>
      <c r="U58" s="118"/>
      <c r="V58" s="118"/>
      <c r="W58" s="118"/>
      <c r="X58" s="118"/>
      <c r="Y58" s="153"/>
      <c r="Z58" s="118"/>
      <c r="AA58" s="153"/>
      <c r="AB58" s="153"/>
      <c r="AC58" s="153"/>
      <c r="AD58" s="14"/>
      <c r="AE58" s="153"/>
      <c r="AF58" s="14"/>
      <c r="AG58" s="118"/>
      <c r="AH58" s="118"/>
      <c r="AI58" s="14"/>
      <c r="AJ58" s="14"/>
      <c r="AK58" s="37"/>
      <c r="AL58" s="37"/>
      <c r="AM58" s="37"/>
      <c r="AN58" s="37"/>
      <c r="AO58" s="37"/>
      <c r="AP58" s="37"/>
      <c r="AQ58" s="37"/>
      <c r="AR58" s="37"/>
      <c r="AS58" s="37"/>
    </row>
    <row r="59" spans="1:45" ht="15">
      <c r="A59" s="26"/>
      <c r="B59" s="119"/>
      <c r="C59" s="128" t="s">
        <v>17</v>
      </c>
      <c r="D59" s="128" t="s">
        <v>13</v>
      </c>
      <c r="E59" s="128" t="s">
        <v>17</v>
      </c>
      <c r="F59" s="128" t="s">
        <v>13</v>
      </c>
      <c r="G59" s="128" t="s">
        <v>17</v>
      </c>
      <c r="H59" s="128" t="s">
        <v>13</v>
      </c>
      <c r="I59" s="128" t="s">
        <v>17</v>
      </c>
      <c r="J59" s="128" t="s">
        <v>13</v>
      </c>
      <c r="K59" s="128" t="s">
        <v>17</v>
      </c>
      <c r="L59" s="128" t="s">
        <v>13</v>
      </c>
      <c r="M59" s="128" t="s">
        <v>17</v>
      </c>
      <c r="N59" s="128" t="s">
        <v>13</v>
      </c>
      <c r="O59" s="128" t="s">
        <v>17</v>
      </c>
      <c r="P59" s="128" t="s">
        <v>13</v>
      </c>
      <c r="Q59" s="14"/>
      <c r="S59" s="26"/>
      <c r="T59" s="119"/>
      <c r="U59" s="128"/>
      <c r="V59" s="128"/>
      <c r="W59" s="128"/>
      <c r="X59" s="128"/>
      <c r="Y59" s="128"/>
      <c r="Z59" s="128"/>
      <c r="AA59" s="128"/>
      <c r="AB59" s="128"/>
      <c r="AC59" s="128"/>
      <c r="AD59" s="128"/>
      <c r="AE59" s="128"/>
      <c r="AF59" s="128"/>
      <c r="AG59" s="128"/>
      <c r="AH59" s="128"/>
      <c r="AI59" s="14"/>
      <c r="AJ59" s="14"/>
      <c r="AK59" s="37"/>
      <c r="AL59" s="37"/>
      <c r="AM59" s="37"/>
      <c r="AN59" s="37"/>
      <c r="AO59" s="37"/>
      <c r="AP59" s="37"/>
      <c r="AQ59" s="37"/>
      <c r="AR59" s="37"/>
      <c r="AS59" s="37"/>
    </row>
    <row r="60" spans="1:45" ht="15">
      <c r="A60" s="26"/>
      <c r="B60" s="119"/>
      <c r="C60" s="122"/>
      <c r="D60" s="123"/>
      <c r="E60" s="122"/>
      <c r="F60" s="123"/>
      <c r="G60" s="122"/>
      <c r="H60" s="123"/>
      <c r="I60" s="124"/>
      <c r="J60" s="125"/>
      <c r="K60" s="124"/>
      <c r="L60" s="125"/>
      <c r="M60" s="124"/>
      <c r="N60" s="125"/>
      <c r="O60" s="120"/>
      <c r="P60" s="121"/>
      <c r="Q60" s="14"/>
      <c r="S60" s="26"/>
      <c r="T60" s="119"/>
      <c r="U60" s="127"/>
      <c r="V60" s="127"/>
      <c r="W60" s="127"/>
      <c r="X60" s="127"/>
      <c r="Y60" s="127"/>
      <c r="Z60" s="127"/>
      <c r="AA60" s="127"/>
      <c r="AB60" s="127"/>
      <c r="AC60" s="127"/>
      <c r="AD60" s="127"/>
      <c r="AE60" s="127"/>
      <c r="AF60" s="127"/>
      <c r="AG60" s="210"/>
      <c r="AH60" s="210"/>
      <c r="AI60" s="14"/>
      <c r="AJ60" s="14"/>
      <c r="AK60" s="37"/>
      <c r="AL60" s="37"/>
      <c r="AM60" s="37"/>
      <c r="AN60" s="37"/>
      <c r="AO60" s="37"/>
      <c r="AP60" s="37"/>
      <c r="AQ60" s="37"/>
      <c r="AR60" s="37"/>
      <c r="AS60" s="37"/>
    </row>
    <row r="61" spans="1:45" ht="15">
      <c r="A61" s="14"/>
      <c r="B61" s="301" t="s">
        <v>212</v>
      </c>
      <c r="C61" s="302">
        <f>'LineCap RAMSES 2015'!E11/1000</f>
        <v>1</v>
      </c>
      <c r="D61" s="302">
        <f>'LineCap RAMSES 2015'!F11/1000</f>
        <v>1</v>
      </c>
      <c r="E61" s="294">
        <f>('LineCap RAMSES 2015'!E11+'LineCap RAMSES 2015'!E12)/1000</f>
        <v>1.6</v>
      </c>
      <c r="F61" s="294">
        <f>('LineCap RAMSES 2015'!F11+'LineCap RAMSES 2015'!F12)/1000</f>
        <v>1.6</v>
      </c>
      <c r="G61" s="303">
        <f>('LineCap RAMSES 2015'!E11+'LineCap RAMSES 2015'!E12)/1000</f>
        <v>1.6</v>
      </c>
      <c r="H61" s="303">
        <f>('LineCap RAMSES 2015'!F11+'LineCap RAMSES 2015'!F12)/1000</f>
        <v>1.6</v>
      </c>
      <c r="I61" s="294">
        <f>G61</f>
        <v>1.6</v>
      </c>
      <c r="J61" s="294">
        <f>H61</f>
        <v>1.6</v>
      </c>
      <c r="K61" s="294">
        <f>('LineCap RAMSES 2015'!E11+'LineCap RAMSES 2015'!E13)/1000</f>
        <v>1.7</v>
      </c>
      <c r="L61" s="294">
        <f>('LineCap RAMSES 2015'!F11+'LineCap RAMSES 2015'!F13)/1000</f>
        <v>1.7</v>
      </c>
      <c r="M61" s="294">
        <f>L61</f>
        <v>1.7</v>
      </c>
      <c r="N61" s="294">
        <f>M61</f>
        <v>1.7</v>
      </c>
      <c r="O61" s="294">
        <f>N61</f>
        <v>1.7</v>
      </c>
      <c r="P61" s="294">
        <f>O61</f>
        <v>1.7</v>
      </c>
      <c r="Q61" s="14"/>
      <c r="S61" s="14"/>
      <c r="T61" s="21"/>
      <c r="U61" s="220"/>
      <c r="V61" s="220"/>
      <c r="W61" s="155"/>
      <c r="X61" s="155"/>
      <c r="Y61" s="221"/>
      <c r="Z61" s="221"/>
      <c r="AA61" s="155"/>
      <c r="AB61" s="155"/>
      <c r="AC61" s="155"/>
      <c r="AD61" s="155"/>
      <c r="AE61" s="155"/>
      <c r="AF61" s="155"/>
      <c r="AG61" s="155"/>
      <c r="AH61" s="155"/>
      <c r="AI61" s="14"/>
      <c r="AJ61" s="14"/>
      <c r="AK61" s="37"/>
      <c r="AL61" s="37"/>
      <c r="AM61" s="37"/>
      <c r="AN61" s="37"/>
      <c r="AO61" s="37"/>
      <c r="AP61" s="37"/>
      <c r="AQ61" s="37"/>
      <c r="AR61" s="37"/>
      <c r="AS61" s="37"/>
    </row>
    <row r="62" spans="1:45" ht="15.75" thickBot="1">
      <c r="A62" s="14"/>
      <c r="B62" s="301" t="s">
        <v>194</v>
      </c>
      <c r="C62" s="304">
        <f>C61/E12</f>
        <v>1</v>
      </c>
      <c r="D62" s="304">
        <f>D61/F12</f>
        <v>1</v>
      </c>
      <c r="E62" s="304">
        <f t="shared" ref="E62:M62" si="17">E61/I12</f>
        <v>0.9669621273166803</v>
      </c>
      <c r="F62" s="304">
        <f t="shared" si="17"/>
        <v>0.9669621273166803</v>
      </c>
      <c r="G62" s="304">
        <f t="shared" si="17"/>
        <v>0.98039215686274517</v>
      </c>
      <c r="H62" s="304">
        <f t="shared" si="17"/>
        <v>0.98039215686274517</v>
      </c>
      <c r="I62" s="304">
        <f t="shared" si="17"/>
        <v>0.98039215686274517</v>
      </c>
      <c r="J62" s="304">
        <f t="shared" si="17"/>
        <v>0.98039215686274517</v>
      </c>
      <c r="K62" s="304">
        <f t="shared" si="17"/>
        <v>1.0416666666666667</v>
      </c>
      <c r="L62" s="304">
        <f t="shared" si="17"/>
        <v>1.0416666666666667</v>
      </c>
      <c r="M62" s="304">
        <f t="shared" si="17"/>
        <v>1.0416666666666667</v>
      </c>
      <c r="N62" s="304">
        <f>N61/'DATA Linecap and AF'!V12</f>
        <v>1.0416666666666667</v>
      </c>
      <c r="O62" s="304">
        <f>O61/U12</f>
        <v>1.0416666666666667</v>
      </c>
      <c r="P62" s="304">
        <f>P61/V12</f>
        <v>1.0416666666666667</v>
      </c>
      <c r="Q62" s="14"/>
      <c r="S62" s="14"/>
      <c r="T62" s="21"/>
      <c r="U62" s="156"/>
      <c r="V62" s="156"/>
      <c r="W62" s="156"/>
      <c r="X62" s="156"/>
      <c r="Y62" s="156"/>
      <c r="Z62" s="156"/>
      <c r="AA62" s="156"/>
      <c r="AB62" s="156"/>
      <c r="AC62" s="156"/>
      <c r="AD62" s="156"/>
      <c r="AE62" s="156"/>
      <c r="AF62" s="156"/>
      <c r="AG62" s="156"/>
      <c r="AH62" s="156"/>
      <c r="AI62" s="14"/>
      <c r="AJ62" s="14"/>
      <c r="AK62" s="37"/>
      <c r="AL62" s="37"/>
      <c r="AM62" s="37"/>
      <c r="AN62" s="37"/>
      <c r="AO62" s="37"/>
      <c r="AP62" s="37"/>
      <c r="AQ62" s="37"/>
      <c r="AR62" s="37"/>
      <c r="AS62" s="37"/>
    </row>
    <row r="63" spans="1:45" ht="15.75" thickBot="1">
      <c r="A63" s="14"/>
      <c r="B63" s="305" t="s">
        <v>211</v>
      </c>
      <c r="C63" s="306">
        <f>'LineCap RAMSES 2015'!F22/1000</f>
        <v>0.49199999999999999</v>
      </c>
      <c r="D63" s="306">
        <f>'LineCap RAMSES 2015'!E22/1000</f>
        <v>0.9</v>
      </c>
      <c r="E63" s="307">
        <f>C63</f>
        <v>0.49199999999999999</v>
      </c>
      <c r="F63" s="307">
        <f>D63</f>
        <v>0.9</v>
      </c>
      <c r="G63" s="307">
        <f>E63</f>
        <v>0.49199999999999999</v>
      </c>
      <c r="H63" s="307">
        <f>F63</f>
        <v>0.9</v>
      </c>
      <c r="I63" s="306">
        <f>'LineCap RAMSES 2015'!F23/1000</f>
        <v>1.0660000000000001</v>
      </c>
      <c r="J63" s="306">
        <f>'LineCap RAMSES 2015'!E23/1000</f>
        <v>1.2</v>
      </c>
      <c r="K63" s="307">
        <f>I63</f>
        <v>1.0660000000000001</v>
      </c>
      <c r="L63" s="307">
        <f>J63</f>
        <v>1.2</v>
      </c>
      <c r="M63" s="306">
        <f>'LineCap RAMSES 2015'!E24/1000</f>
        <v>2.5</v>
      </c>
      <c r="N63" s="306">
        <f>'LineCap RAMSES 2015'!F24/1000</f>
        <v>2.5</v>
      </c>
      <c r="O63" s="307"/>
      <c r="P63" s="308"/>
      <c r="Q63" s="14"/>
      <c r="S63" s="14"/>
      <c r="T63" s="21"/>
      <c r="U63" s="222"/>
      <c r="V63" s="222"/>
      <c r="W63" s="223"/>
      <c r="X63" s="223"/>
      <c r="Y63" s="223"/>
      <c r="Z63" s="223"/>
      <c r="AA63" s="222"/>
      <c r="AB63" s="222"/>
      <c r="AC63" s="223"/>
      <c r="AD63" s="223"/>
      <c r="AE63" s="222"/>
      <c r="AF63" s="222"/>
      <c r="AG63" s="223"/>
      <c r="AH63" s="223"/>
      <c r="AI63" s="14"/>
      <c r="AJ63" s="14"/>
      <c r="AK63" s="37"/>
      <c r="AL63" s="37"/>
      <c r="AM63" s="37"/>
      <c r="AN63" s="37"/>
      <c r="AO63" s="37"/>
      <c r="AP63" s="37"/>
      <c r="AQ63" s="37"/>
      <c r="AR63" s="37"/>
      <c r="AS63" s="37"/>
    </row>
    <row r="64" spans="1:45" ht="15">
      <c r="A64" s="26"/>
      <c r="B64" s="305" t="s">
        <v>195</v>
      </c>
      <c r="C64" s="309">
        <f>C63/E14</f>
        <v>0.3</v>
      </c>
      <c r="D64" s="309">
        <f>D63/F14</f>
        <v>0.6</v>
      </c>
      <c r="E64" s="309">
        <f t="shared" ref="E64:N64" si="18">E63/I14</f>
        <v>0.3</v>
      </c>
      <c r="F64" s="309">
        <f t="shared" si="18"/>
        <v>0.6</v>
      </c>
      <c r="G64" s="309">
        <f t="shared" si="18"/>
        <v>0.3</v>
      </c>
      <c r="H64" s="309">
        <f t="shared" si="18"/>
        <v>0.6</v>
      </c>
      <c r="I64" s="309">
        <f t="shared" si="18"/>
        <v>0.65</v>
      </c>
      <c r="J64" s="309">
        <f t="shared" si="18"/>
        <v>0.79999999999999993</v>
      </c>
      <c r="K64" s="309">
        <f t="shared" si="18"/>
        <v>0.53729838709677424</v>
      </c>
      <c r="L64" s="309">
        <f t="shared" si="18"/>
        <v>0.63157894736842102</v>
      </c>
      <c r="M64" s="309">
        <f t="shared" si="18"/>
        <v>1</v>
      </c>
      <c r="N64" s="309">
        <f t="shared" si="18"/>
        <v>1</v>
      </c>
      <c r="O64" s="309">
        <f>O63/'DATA Linecap and AF'!W14</f>
        <v>0</v>
      </c>
      <c r="P64" s="309">
        <f>P63/'DATA Linecap and AF'!X14</f>
        <v>0</v>
      </c>
      <c r="Q64" s="14"/>
      <c r="S64" s="26"/>
      <c r="T64" s="14"/>
      <c r="U64" s="156"/>
      <c r="V64" s="156"/>
      <c r="W64" s="156"/>
      <c r="X64" s="156"/>
      <c r="Y64" s="156"/>
      <c r="Z64" s="156"/>
      <c r="AA64" s="156"/>
      <c r="AB64" s="156"/>
      <c r="AC64" s="156"/>
      <c r="AD64" s="156"/>
      <c r="AE64" s="156"/>
      <c r="AF64" s="156"/>
      <c r="AG64" s="156"/>
      <c r="AH64" s="156"/>
      <c r="AI64" s="14"/>
      <c r="AJ64" s="14"/>
      <c r="AK64" s="37"/>
      <c r="AL64" s="37"/>
      <c r="AM64" s="37"/>
      <c r="AN64" s="37"/>
      <c r="AO64" s="37"/>
      <c r="AP64" s="37"/>
      <c r="AQ64" s="37"/>
      <c r="AR64" s="37"/>
      <c r="AS64" s="37"/>
    </row>
    <row r="65" spans="1:45">
      <c r="A65" s="14"/>
      <c r="B65" s="14"/>
      <c r="C65" s="14"/>
      <c r="D65" s="14"/>
      <c r="E65" s="14"/>
      <c r="F65" s="14"/>
      <c r="G65" s="14"/>
      <c r="H65" s="14"/>
      <c r="I65" s="14"/>
      <c r="J65" s="14"/>
      <c r="K65" s="14"/>
      <c r="L65" s="14"/>
      <c r="M65" s="14"/>
      <c r="N65" s="14"/>
      <c r="O65" s="14"/>
      <c r="P65" s="14"/>
      <c r="Q65" s="14"/>
      <c r="S65" s="14"/>
      <c r="T65" s="14"/>
      <c r="U65" s="14"/>
      <c r="V65" s="14"/>
      <c r="W65" s="14"/>
      <c r="X65" s="14"/>
      <c r="Y65" s="14"/>
      <c r="Z65" s="14"/>
      <c r="AA65" s="14"/>
      <c r="AB65" s="14"/>
      <c r="AC65" s="14"/>
      <c r="AD65" s="14"/>
      <c r="AE65" s="14"/>
      <c r="AF65" s="14"/>
      <c r="AG65" s="14"/>
      <c r="AH65" s="14"/>
      <c r="AI65" s="14"/>
      <c r="AJ65" s="14"/>
      <c r="AK65" s="37"/>
      <c r="AL65" s="37"/>
      <c r="AM65" s="37"/>
      <c r="AN65" s="37"/>
      <c r="AO65" s="37"/>
      <c r="AP65" s="37"/>
      <c r="AQ65" s="37"/>
      <c r="AR65" s="37"/>
      <c r="AS65" s="37"/>
    </row>
    <row r="66" spans="1:45">
      <c r="A66" s="14"/>
      <c r="B66" s="14"/>
      <c r="C66" s="14"/>
      <c r="D66" s="14"/>
      <c r="E66" s="14"/>
      <c r="F66" s="14"/>
      <c r="G66" s="14"/>
      <c r="H66" s="14"/>
      <c r="I66" s="14"/>
      <c r="J66" s="14"/>
      <c r="K66" s="14"/>
      <c r="L66" s="14"/>
      <c r="M66" s="14"/>
      <c r="N66" s="14"/>
      <c r="O66" s="14"/>
      <c r="P66" s="14"/>
      <c r="Q66" s="14"/>
      <c r="S66" s="14"/>
      <c r="T66" s="14"/>
      <c r="U66" s="14"/>
      <c r="V66" s="14"/>
      <c r="W66" s="14"/>
      <c r="X66" s="14"/>
      <c r="Y66" s="14"/>
      <c r="Z66" s="14"/>
      <c r="AA66" s="14"/>
      <c r="AB66" s="14"/>
      <c r="AC66" s="14"/>
      <c r="AD66" s="14"/>
      <c r="AE66" s="14"/>
      <c r="AF66" s="14"/>
      <c r="AG66" s="14"/>
      <c r="AH66" s="14"/>
      <c r="AI66" s="14"/>
      <c r="AJ66" s="14"/>
      <c r="AK66" s="37"/>
      <c r="AL66" s="37"/>
      <c r="AM66" s="37"/>
      <c r="AN66" s="37"/>
      <c r="AO66" s="37"/>
      <c r="AP66" s="37"/>
      <c r="AQ66" s="37"/>
      <c r="AR66" s="37"/>
      <c r="AS66" s="37"/>
    </row>
    <row r="67" spans="1:45">
      <c r="A67" s="14"/>
      <c r="B67" s="14"/>
      <c r="C67" s="14"/>
      <c r="D67" s="14"/>
      <c r="E67" s="14"/>
      <c r="F67" s="14"/>
      <c r="G67" s="14"/>
      <c r="H67" s="14"/>
      <c r="I67" s="14"/>
      <c r="J67" s="14"/>
      <c r="K67" s="14"/>
      <c r="L67" s="14"/>
      <c r="M67" s="14"/>
      <c r="N67" s="14"/>
      <c r="O67" s="14"/>
      <c r="P67" s="14"/>
      <c r="Q67" s="14"/>
      <c r="S67" s="14"/>
      <c r="T67" s="14"/>
      <c r="U67" s="14"/>
      <c r="V67" s="14"/>
      <c r="W67" s="14"/>
      <c r="X67" s="14"/>
      <c r="Y67" s="14"/>
      <c r="Z67" s="14"/>
      <c r="AA67" s="14"/>
      <c r="AB67" s="14"/>
      <c r="AC67" s="14"/>
      <c r="AD67" s="14"/>
      <c r="AE67" s="14"/>
      <c r="AF67" s="14"/>
      <c r="AG67" s="14"/>
      <c r="AH67" s="14"/>
      <c r="AI67" s="14"/>
      <c r="AJ67" s="14"/>
      <c r="AK67" s="37"/>
      <c r="AL67" s="37"/>
      <c r="AM67" s="37"/>
      <c r="AN67" s="37"/>
      <c r="AO67" s="37"/>
      <c r="AP67" s="37"/>
      <c r="AQ67" s="37"/>
      <c r="AR67" s="37"/>
      <c r="AS67" s="37"/>
    </row>
    <row r="68" spans="1:45">
      <c r="A68" s="14"/>
      <c r="B68" s="14"/>
      <c r="C68" s="14"/>
      <c r="D68" s="14"/>
      <c r="E68" s="14"/>
      <c r="F68" s="14"/>
      <c r="G68" s="14"/>
      <c r="H68" s="14"/>
      <c r="I68" s="14"/>
      <c r="J68" s="14"/>
      <c r="K68" s="14"/>
      <c r="L68" s="14"/>
      <c r="M68" s="14"/>
      <c r="N68" s="14"/>
      <c r="O68" s="14"/>
      <c r="P68" s="14"/>
      <c r="Q68" s="14"/>
      <c r="S68" s="14"/>
      <c r="T68" s="14"/>
      <c r="U68" s="14"/>
      <c r="V68" s="14"/>
      <c r="W68" s="14"/>
      <c r="X68" s="14"/>
      <c r="Y68" s="14"/>
      <c r="Z68" s="14"/>
      <c r="AA68" s="14"/>
      <c r="AB68" s="14"/>
      <c r="AC68" s="14"/>
      <c r="AD68" s="14"/>
      <c r="AE68" s="14"/>
      <c r="AF68" s="14"/>
      <c r="AG68" s="14"/>
      <c r="AH68" s="14"/>
      <c r="AI68" s="14"/>
      <c r="AJ68" s="14"/>
      <c r="AK68" s="37"/>
      <c r="AL68" s="37"/>
      <c r="AM68" s="37"/>
      <c r="AN68" s="37"/>
      <c r="AO68" s="37"/>
      <c r="AP68" s="37"/>
      <c r="AQ68" s="37"/>
      <c r="AR68" s="37"/>
      <c r="AS68" s="37"/>
    </row>
    <row r="69" spans="1:45">
      <c r="A69" s="14"/>
      <c r="B69" s="14"/>
      <c r="C69" s="14"/>
      <c r="D69" s="14"/>
      <c r="E69" s="14"/>
      <c r="F69" s="14"/>
      <c r="G69" s="14"/>
      <c r="H69" s="14"/>
      <c r="I69" s="14"/>
      <c r="J69" s="14"/>
      <c r="K69" s="14"/>
      <c r="L69" s="14"/>
      <c r="M69" s="14"/>
      <c r="N69" s="14"/>
      <c r="O69" s="14"/>
      <c r="P69" s="14"/>
      <c r="Q69" s="14"/>
      <c r="S69" s="14"/>
      <c r="T69" s="14"/>
      <c r="U69" s="14"/>
      <c r="V69" s="14"/>
      <c r="W69" s="14"/>
      <c r="X69" s="14"/>
      <c r="Y69" s="14"/>
      <c r="Z69" s="14"/>
      <c r="AA69" s="14"/>
      <c r="AB69" s="14"/>
      <c r="AC69" s="14"/>
      <c r="AD69" s="14"/>
      <c r="AE69" s="14"/>
      <c r="AF69" s="14"/>
      <c r="AG69" s="14"/>
      <c r="AH69" s="14"/>
      <c r="AI69" s="14"/>
      <c r="AJ69" s="14"/>
      <c r="AK69" s="37"/>
      <c r="AL69" s="37"/>
      <c r="AM69" s="37"/>
      <c r="AN69" s="37"/>
      <c r="AO69" s="37"/>
      <c r="AP69" s="37"/>
      <c r="AQ69" s="37"/>
      <c r="AR69" s="37"/>
      <c r="AS69" s="37"/>
    </row>
    <row r="70" spans="1:45">
      <c r="S70" s="14"/>
      <c r="T70" s="14"/>
      <c r="U70" s="14"/>
      <c r="V70" s="14"/>
      <c r="W70" s="14"/>
      <c r="X70" s="14"/>
      <c r="Y70" s="14"/>
      <c r="Z70" s="14"/>
      <c r="AA70" s="14"/>
      <c r="AB70" s="14"/>
      <c r="AC70" s="14"/>
      <c r="AD70" s="14"/>
      <c r="AE70" s="14"/>
      <c r="AF70" s="14"/>
      <c r="AG70" s="14"/>
      <c r="AH70" s="14"/>
      <c r="AI70" s="14"/>
      <c r="AJ70" s="14"/>
      <c r="AK70" s="37"/>
      <c r="AL70" s="37"/>
      <c r="AM70" s="37"/>
      <c r="AN70" s="37"/>
      <c r="AO70" s="37"/>
      <c r="AP70" s="37"/>
      <c r="AQ70" s="37"/>
      <c r="AR70" s="37"/>
      <c r="AS70" s="37"/>
    </row>
    <row r="71" spans="1:45" ht="15">
      <c r="S71" s="14"/>
      <c r="T71" s="184"/>
      <c r="U71" s="126"/>
      <c r="V71" s="126"/>
      <c r="W71" s="127"/>
      <c r="X71" s="127"/>
      <c r="Y71" s="127"/>
      <c r="Z71" s="127"/>
      <c r="AA71" s="127"/>
      <c r="AB71" s="127"/>
      <c r="AC71" s="127"/>
      <c r="AD71" s="127"/>
      <c r="AE71" s="127"/>
      <c r="AF71" s="127"/>
      <c r="AG71" s="127"/>
      <c r="AH71" s="127"/>
      <c r="AI71" s="118"/>
      <c r="AJ71" s="14"/>
      <c r="AK71" s="37"/>
      <c r="AL71" s="37"/>
      <c r="AM71" s="37"/>
      <c r="AN71" s="37"/>
      <c r="AO71" s="37"/>
      <c r="AP71" s="37"/>
      <c r="AQ71" s="37"/>
      <c r="AR71" s="37"/>
      <c r="AS71" s="37"/>
    </row>
    <row r="72" spans="1:45" ht="15">
      <c r="S72" s="14"/>
      <c r="T72" s="184"/>
      <c r="U72" s="126"/>
      <c r="V72" s="126"/>
      <c r="W72" s="127"/>
      <c r="X72" s="127"/>
      <c r="Y72" s="127"/>
      <c r="Z72" s="127"/>
      <c r="AA72" s="127"/>
      <c r="AB72" s="127"/>
      <c r="AC72" s="127"/>
      <c r="AD72" s="127"/>
      <c r="AE72" s="127"/>
      <c r="AF72" s="127"/>
      <c r="AG72" s="127"/>
      <c r="AH72" s="127"/>
      <c r="AI72" s="118"/>
      <c r="AJ72" s="14"/>
      <c r="AK72" s="37"/>
      <c r="AL72" s="37"/>
      <c r="AM72" s="37"/>
      <c r="AN72" s="37"/>
      <c r="AO72" s="37"/>
      <c r="AP72" s="37"/>
      <c r="AQ72" s="37"/>
      <c r="AR72" s="37"/>
      <c r="AS72" s="37"/>
    </row>
    <row r="73" spans="1:45" ht="15">
      <c r="S73" s="14"/>
      <c r="T73" s="184"/>
      <c r="U73" s="126"/>
      <c r="V73" s="126"/>
      <c r="W73" s="127"/>
      <c r="X73" s="127"/>
      <c r="Y73" s="127"/>
      <c r="Z73" s="127"/>
      <c r="AA73" s="127"/>
      <c r="AB73" s="127"/>
      <c r="AC73" s="185"/>
      <c r="AD73" s="185"/>
      <c r="AE73" s="127"/>
      <c r="AF73" s="127"/>
      <c r="AG73" s="127"/>
      <c r="AH73" s="127"/>
      <c r="AI73" s="118"/>
      <c r="AJ73" s="14"/>
      <c r="AK73" s="37"/>
      <c r="AL73" s="37"/>
      <c r="AM73" s="37"/>
      <c r="AN73" s="37"/>
      <c r="AO73" s="37"/>
      <c r="AP73" s="37"/>
      <c r="AQ73" s="37"/>
      <c r="AR73" s="37"/>
      <c r="AS73" s="37"/>
    </row>
    <row r="74" spans="1:45" ht="15">
      <c r="S74" s="14"/>
      <c r="T74" s="184"/>
      <c r="U74" s="126"/>
      <c r="V74" s="126"/>
      <c r="W74" s="185"/>
      <c r="X74" s="185"/>
      <c r="Y74" s="127"/>
      <c r="Z74" s="127"/>
      <c r="AA74" s="127"/>
      <c r="AB74" s="127"/>
      <c r="AC74" s="127"/>
      <c r="AD74" s="127"/>
      <c r="AE74" s="127"/>
      <c r="AF74" s="127"/>
      <c r="AG74" s="127"/>
      <c r="AH74" s="127"/>
      <c r="AI74" s="118"/>
      <c r="AJ74" s="14"/>
      <c r="AK74" s="37"/>
      <c r="AL74" s="37"/>
      <c r="AM74" s="37"/>
      <c r="AN74" s="37"/>
      <c r="AO74" s="37"/>
      <c r="AP74" s="37"/>
      <c r="AQ74" s="37"/>
      <c r="AR74" s="37"/>
      <c r="AS74" s="37"/>
    </row>
    <row r="75" spans="1:45" ht="15">
      <c r="S75" s="14"/>
      <c r="T75" s="184"/>
      <c r="U75" s="126"/>
      <c r="V75" s="126"/>
      <c r="W75" s="127"/>
      <c r="X75" s="127"/>
      <c r="Y75" s="127"/>
      <c r="Z75" s="127"/>
      <c r="AA75" s="127"/>
      <c r="AB75" s="127"/>
      <c r="AC75" s="127"/>
      <c r="AD75" s="127"/>
      <c r="AE75" s="127"/>
      <c r="AF75" s="127"/>
      <c r="AG75" s="127"/>
      <c r="AH75" s="127"/>
      <c r="AI75" s="118"/>
      <c r="AJ75" s="14"/>
      <c r="AK75" s="37"/>
      <c r="AL75" s="37"/>
      <c r="AM75" s="37"/>
      <c r="AN75" s="37"/>
      <c r="AO75" s="37"/>
      <c r="AP75" s="37"/>
      <c r="AQ75" s="37"/>
      <c r="AR75" s="37"/>
      <c r="AS75" s="37"/>
    </row>
    <row r="76" spans="1:45" ht="15">
      <c r="S76" s="14"/>
      <c r="T76" s="184"/>
      <c r="U76" s="126"/>
      <c r="V76" s="126"/>
      <c r="W76" s="185"/>
      <c r="X76" s="185"/>
      <c r="Y76" s="127"/>
      <c r="Z76" s="127"/>
      <c r="AA76" s="127"/>
      <c r="AB76" s="127"/>
      <c r="AC76" s="127"/>
      <c r="AD76" s="127"/>
      <c r="AE76" s="127"/>
      <c r="AF76" s="127"/>
      <c r="AG76" s="185"/>
      <c r="AH76" s="185"/>
      <c r="AI76" s="118"/>
      <c r="AJ76" s="14"/>
      <c r="AK76" s="37"/>
      <c r="AL76" s="37"/>
      <c r="AM76" s="37"/>
      <c r="AN76" s="37"/>
      <c r="AO76" s="37"/>
      <c r="AP76" s="37"/>
      <c r="AQ76" s="37"/>
      <c r="AR76" s="37"/>
      <c r="AS76" s="37"/>
    </row>
    <row r="77" spans="1:45">
      <c r="S77" s="14"/>
      <c r="T77" s="14"/>
      <c r="U77" s="14"/>
      <c r="V77" s="14"/>
      <c r="W77" s="14"/>
      <c r="X77" s="14"/>
      <c r="Y77" s="14"/>
      <c r="Z77" s="14"/>
      <c r="AA77" s="14"/>
      <c r="AB77" s="14"/>
      <c r="AC77" s="14"/>
      <c r="AD77" s="14"/>
      <c r="AE77" s="14"/>
      <c r="AF77" s="14"/>
      <c r="AG77" s="14"/>
      <c r="AH77" s="14"/>
      <c r="AI77" s="14"/>
      <c r="AJ77" s="14"/>
      <c r="AK77" s="37"/>
      <c r="AL77" s="37"/>
      <c r="AM77" s="37"/>
      <c r="AN77" s="37"/>
      <c r="AO77" s="37"/>
      <c r="AP77" s="37"/>
      <c r="AQ77" s="37"/>
      <c r="AR77" s="37"/>
      <c r="AS77" s="37"/>
    </row>
    <row r="78" spans="1:45">
      <c r="S78" s="14"/>
      <c r="T78" s="14"/>
      <c r="U78" s="14"/>
      <c r="V78" s="14"/>
      <c r="W78" s="14"/>
      <c r="X78" s="14"/>
      <c r="Y78" s="14"/>
      <c r="Z78" s="14"/>
      <c r="AA78" s="14"/>
      <c r="AB78" s="14"/>
      <c r="AC78" s="14"/>
      <c r="AD78" s="14"/>
      <c r="AE78" s="14"/>
      <c r="AF78" s="14"/>
      <c r="AG78" s="14"/>
      <c r="AH78" s="14"/>
      <c r="AI78" s="14"/>
      <c r="AJ78" s="14"/>
    </row>
    <row r="79" spans="1:45">
      <c r="S79" s="26"/>
      <c r="T79" s="14"/>
      <c r="U79" s="14"/>
      <c r="V79" s="14"/>
      <c r="W79" s="14"/>
      <c r="X79" s="14"/>
      <c r="Y79" s="14"/>
      <c r="Z79" s="14"/>
      <c r="AA79" s="14"/>
      <c r="AB79" s="14"/>
      <c r="AC79" s="14"/>
      <c r="AD79" s="14"/>
      <c r="AE79" s="14"/>
      <c r="AF79" s="14"/>
      <c r="AG79" s="14"/>
      <c r="AH79" s="14"/>
      <c r="AI79" s="14"/>
      <c r="AJ79" s="14"/>
    </row>
  </sheetData>
  <mergeCells count="6">
    <mergeCell ref="I7:J7"/>
    <mergeCell ref="O7:P7"/>
    <mergeCell ref="S7:T7"/>
    <mergeCell ref="C7:D7"/>
    <mergeCell ref="E7:F7"/>
    <mergeCell ref="G7:H7"/>
  </mergeCells>
  <conditionalFormatting sqref="C38:L43">
    <cfRule type="dataBar" priority="2">
      <dataBar>
        <cfvo type="min"/>
        <cfvo type="max"/>
        <color rgb="FF638EC6"/>
      </dataBar>
      <extLst>
        <ext xmlns:x14="http://schemas.microsoft.com/office/spreadsheetml/2009/9/main" uri="{B025F937-C7B1-47D3-B67F-A62EFF666E3E}">
          <x14:id>{9189E2DD-00AA-4247-BA91-90371A8878D1}</x14:id>
        </ext>
      </extLst>
    </cfRule>
  </conditionalFormatting>
  <conditionalFormatting sqref="U38:AD43">
    <cfRule type="dataBar" priority="1">
      <dataBar>
        <cfvo type="min"/>
        <cfvo type="max"/>
        <color rgb="FF638EC6"/>
      </dataBar>
      <extLst>
        <ext xmlns:x14="http://schemas.microsoft.com/office/spreadsheetml/2009/9/main" uri="{B025F937-C7B1-47D3-B67F-A62EFF666E3E}">
          <x14:id>{D87D0066-4A25-4AEB-A581-C67992C4939E}</x14:id>
        </ext>
      </extLst>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9189E2DD-00AA-4247-BA91-90371A8878D1}">
            <x14:dataBar minLength="0" maxLength="100" border="1" negativeBarBorderColorSameAsPositive="0">
              <x14:cfvo type="autoMin"/>
              <x14:cfvo type="autoMax"/>
              <x14:borderColor rgb="FF638EC6"/>
              <x14:negativeFillColor rgb="FFFF0000"/>
              <x14:negativeBorderColor rgb="FFFF0000"/>
              <x14:axisColor rgb="FF000000"/>
            </x14:dataBar>
          </x14:cfRule>
          <xm:sqref>C38:L43</xm:sqref>
        </x14:conditionalFormatting>
        <x14:conditionalFormatting xmlns:xm="http://schemas.microsoft.com/office/excel/2006/main">
          <x14:cfRule type="dataBar" id="{D87D0066-4A25-4AEB-A581-C67992C4939E}">
            <x14:dataBar minLength="0" maxLength="100" border="1" negativeBarBorderColorSameAsPositive="0">
              <x14:cfvo type="autoMin"/>
              <x14:cfvo type="autoMax"/>
              <x14:borderColor rgb="FF638EC6"/>
              <x14:negativeFillColor rgb="FFFF0000"/>
              <x14:negativeBorderColor rgb="FFFF0000"/>
              <x14:axisColor rgb="FF000000"/>
            </x14:dataBar>
          </x14:cfRule>
          <xm:sqref>U38:AD43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3">
    <tabColor rgb="FF0070C0"/>
  </sheetPr>
  <dimension ref="A1:AA28"/>
  <sheetViews>
    <sheetView workbookViewId="0">
      <selection activeCell="N10" sqref="N10"/>
    </sheetView>
  </sheetViews>
  <sheetFormatPr defaultColWidth="8.85546875" defaultRowHeight="12.75"/>
  <cols>
    <col min="1" max="1" width="37.7109375" style="131" customWidth="1"/>
    <col min="2" max="11" width="7.140625" style="131" customWidth="1"/>
    <col min="12" max="12" width="7.140625" style="131" bestFit="1" customWidth="1"/>
    <col min="13" max="13" width="6.5703125" style="131" bestFit="1" customWidth="1"/>
    <col min="14" max="14" width="7.140625" style="131" bestFit="1" customWidth="1"/>
    <col min="15" max="15" width="6.5703125" style="131" bestFit="1" customWidth="1"/>
    <col min="16" max="16384" width="8.85546875" style="131"/>
  </cols>
  <sheetData>
    <row r="1" spans="1:27">
      <c r="A1" s="149" t="s">
        <v>166</v>
      </c>
      <c r="B1" s="148" t="s">
        <v>165</v>
      </c>
      <c r="C1" s="148"/>
    </row>
    <row r="2" spans="1:27">
      <c r="A2" s="131" t="s">
        <v>28</v>
      </c>
    </row>
    <row r="3" spans="1:27">
      <c r="A3" s="146" t="s">
        <v>190</v>
      </c>
      <c r="B3" s="412">
        <v>2015</v>
      </c>
      <c r="C3" s="413"/>
      <c r="D3" s="412">
        <v>2016</v>
      </c>
      <c r="E3" s="413"/>
      <c r="F3" s="411">
        <v>2017</v>
      </c>
      <c r="G3" s="411"/>
      <c r="H3" s="411">
        <v>2018</v>
      </c>
      <c r="I3" s="412"/>
      <c r="J3" s="411">
        <v>2019</v>
      </c>
      <c r="K3" s="411"/>
      <c r="L3" s="411">
        <v>2020</v>
      </c>
      <c r="M3" s="412"/>
      <c r="N3" s="411">
        <v>2021</v>
      </c>
      <c r="O3" s="412"/>
      <c r="P3" s="412">
        <v>2022</v>
      </c>
      <c r="Q3" s="413"/>
      <c r="R3" s="412">
        <v>2023</v>
      </c>
      <c r="S3" s="413"/>
      <c r="T3" s="412">
        <v>2024</v>
      </c>
      <c r="U3" s="413"/>
      <c r="V3" s="409">
        <v>2025</v>
      </c>
      <c r="W3" s="410"/>
      <c r="X3" s="409">
        <v>2030</v>
      </c>
      <c r="Y3" s="410"/>
      <c r="Z3" s="414">
        <v>2035</v>
      </c>
      <c r="AA3" s="409"/>
    </row>
    <row r="4" spans="1:27">
      <c r="A4" s="145"/>
      <c r="B4" s="137" t="s">
        <v>17</v>
      </c>
      <c r="C4" s="136" t="s">
        <v>13</v>
      </c>
      <c r="D4" s="137" t="s">
        <v>17</v>
      </c>
      <c r="E4" s="147" t="s">
        <v>13</v>
      </c>
      <c r="F4" s="137" t="s">
        <v>17</v>
      </c>
      <c r="G4" s="136" t="s">
        <v>13</v>
      </c>
      <c r="H4" s="137" t="s">
        <v>17</v>
      </c>
      <c r="I4" s="147" t="s">
        <v>13</v>
      </c>
      <c r="J4" s="137" t="s">
        <v>17</v>
      </c>
      <c r="K4" s="136" t="s">
        <v>13</v>
      </c>
      <c r="L4" s="137" t="s">
        <v>17</v>
      </c>
      <c r="M4" s="134" t="s">
        <v>13</v>
      </c>
      <c r="N4" s="137" t="s">
        <v>17</v>
      </c>
      <c r="O4" s="134" t="s">
        <v>13</v>
      </c>
      <c r="P4" s="137" t="s">
        <v>17</v>
      </c>
      <c r="Q4" s="144" t="s">
        <v>13</v>
      </c>
      <c r="R4" s="137" t="s">
        <v>17</v>
      </c>
      <c r="S4" s="144" t="s">
        <v>13</v>
      </c>
      <c r="T4" s="137" t="s">
        <v>17</v>
      </c>
      <c r="U4" s="144" t="s">
        <v>13</v>
      </c>
      <c r="V4" s="135" t="s">
        <v>17</v>
      </c>
      <c r="W4" s="144" t="s">
        <v>13</v>
      </c>
      <c r="X4" s="135" t="s">
        <v>17</v>
      </c>
      <c r="Y4" s="144" t="s">
        <v>13</v>
      </c>
      <c r="Z4" s="135" t="s">
        <v>17</v>
      </c>
      <c r="AA4" s="134" t="s">
        <v>13</v>
      </c>
    </row>
    <row r="5" spans="1:27">
      <c r="A5" s="141" t="s">
        <v>55</v>
      </c>
      <c r="B5" s="140">
        <v>1.7</v>
      </c>
      <c r="C5" s="142">
        <v>1.3</v>
      </c>
      <c r="D5" s="188">
        <v>1700</v>
      </c>
      <c r="E5" s="189">
        <v>1300</v>
      </c>
      <c r="F5" s="188">
        <f t="shared" ref="F5:U13" si="0">D5</f>
        <v>1700</v>
      </c>
      <c r="G5" s="197">
        <f t="shared" si="0"/>
        <v>1300</v>
      </c>
      <c r="H5" s="189">
        <f t="shared" si="0"/>
        <v>1700</v>
      </c>
      <c r="I5" s="189">
        <f t="shared" si="0"/>
        <v>1300</v>
      </c>
      <c r="J5" s="188">
        <f t="shared" si="0"/>
        <v>1700</v>
      </c>
      <c r="K5" s="197">
        <f t="shared" si="0"/>
        <v>1300</v>
      </c>
      <c r="L5" s="189">
        <f t="shared" si="0"/>
        <v>1700</v>
      </c>
      <c r="M5" s="189">
        <f t="shared" si="0"/>
        <v>1300</v>
      </c>
      <c r="N5" s="188">
        <f t="shared" si="0"/>
        <v>1700</v>
      </c>
      <c r="O5" s="197">
        <f t="shared" si="0"/>
        <v>1300</v>
      </c>
      <c r="P5" s="189">
        <f t="shared" si="0"/>
        <v>1700</v>
      </c>
      <c r="Q5" s="189">
        <f t="shared" si="0"/>
        <v>1300</v>
      </c>
      <c r="R5" s="188">
        <f t="shared" si="0"/>
        <v>1700</v>
      </c>
      <c r="S5" s="197">
        <f t="shared" si="0"/>
        <v>1300</v>
      </c>
      <c r="T5" s="189">
        <f t="shared" si="0"/>
        <v>1700</v>
      </c>
      <c r="U5" s="189">
        <f t="shared" si="0"/>
        <v>1300</v>
      </c>
      <c r="V5" s="188">
        <f t="shared" ref="M5:AA13" si="1">T5</f>
        <v>1700</v>
      </c>
      <c r="W5" s="198">
        <f t="shared" si="1"/>
        <v>1300</v>
      </c>
      <c r="X5" s="189">
        <f t="shared" si="1"/>
        <v>1700</v>
      </c>
      <c r="Y5" s="198">
        <f t="shared" si="1"/>
        <v>1300</v>
      </c>
      <c r="Z5" s="189">
        <f t="shared" si="1"/>
        <v>1700</v>
      </c>
      <c r="AA5" s="197">
        <f t="shared" si="1"/>
        <v>1300</v>
      </c>
    </row>
    <row r="6" spans="1:27">
      <c r="A6" s="141" t="s">
        <v>56</v>
      </c>
      <c r="B6" s="140">
        <v>0.6</v>
      </c>
      <c r="C6" s="142">
        <v>0.6</v>
      </c>
      <c r="D6" s="190">
        <v>585</v>
      </c>
      <c r="E6" s="154">
        <v>600</v>
      </c>
      <c r="F6" s="191">
        <f t="shared" si="0"/>
        <v>585</v>
      </c>
      <c r="G6" s="199">
        <f t="shared" si="0"/>
        <v>600</v>
      </c>
      <c r="H6" s="155">
        <f t="shared" si="0"/>
        <v>585</v>
      </c>
      <c r="I6" s="155">
        <f t="shared" si="0"/>
        <v>600</v>
      </c>
      <c r="J6" s="191">
        <f t="shared" si="0"/>
        <v>585</v>
      </c>
      <c r="K6" s="199">
        <f t="shared" si="0"/>
        <v>600</v>
      </c>
      <c r="L6" s="155">
        <f t="shared" si="0"/>
        <v>585</v>
      </c>
      <c r="M6" s="155">
        <f t="shared" si="0"/>
        <v>600</v>
      </c>
      <c r="N6" s="191">
        <f t="shared" si="0"/>
        <v>585</v>
      </c>
      <c r="O6" s="199">
        <f t="shared" si="0"/>
        <v>600</v>
      </c>
      <c r="P6" s="155">
        <f t="shared" si="0"/>
        <v>585</v>
      </c>
      <c r="Q6" s="155">
        <f t="shared" si="0"/>
        <v>600</v>
      </c>
      <c r="R6" s="191">
        <f t="shared" si="0"/>
        <v>585</v>
      </c>
      <c r="S6" s="199">
        <f t="shared" si="0"/>
        <v>600</v>
      </c>
      <c r="T6" s="155">
        <f t="shared" si="0"/>
        <v>585</v>
      </c>
      <c r="U6" s="155">
        <f t="shared" si="0"/>
        <v>600</v>
      </c>
      <c r="V6" s="191">
        <f t="shared" si="1"/>
        <v>585</v>
      </c>
      <c r="W6" s="200">
        <f t="shared" si="1"/>
        <v>600</v>
      </c>
      <c r="X6" s="155">
        <f t="shared" si="1"/>
        <v>585</v>
      </c>
      <c r="Y6" s="200">
        <f t="shared" si="1"/>
        <v>600</v>
      </c>
      <c r="Z6" s="155">
        <f t="shared" si="1"/>
        <v>585</v>
      </c>
      <c r="AA6" s="199">
        <f t="shared" si="1"/>
        <v>600</v>
      </c>
    </row>
    <row r="7" spans="1:27">
      <c r="A7" s="141" t="s">
        <v>57</v>
      </c>
      <c r="B7" s="140">
        <v>0</v>
      </c>
      <c r="C7" s="142">
        <v>0</v>
      </c>
      <c r="D7" s="191">
        <v>0</v>
      </c>
      <c r="E7" s="154">
        <v>0</v>
      </c>
      <c r="F7" s="191">
        <f t="shared" si="0"/>
        <v>0</v>
      </c>
      <c r="G7" s="199">
        <f t="shared" si="0"/>
        <v>0</v>
      </c>
      <c r="H7" s="155">
        <f t="shared" si="0"/>
        <v>0</v>
      </c>
      <c r="I7" s="155">
        <f t="shared" si="0"/>
        <v>0</v>
      </c>
      <c r="J7" s="191">
        <v>400</v>
      </c>
      <c r="K7" s="201">
        <v>400</v>
      </c>
      <c r="L7" s="155">
        <f>J7</f>
        <v>400</v>
      </c>
      <c r="M7" s="155">
        <f t="shared" si="0"/>
        <v>400</v>
      </c>
      <c r="N7" s="191">
        <f t="shared" si="0"/>
        <v>400</v>
      </c>
      <c r="O7" s="199">
        <f t="shared" si="0"/>
        <v>400</v>
      </c>
      <c r="P7" s="155">
        <f t="shared" si="0"/>
        <v>400</v>
      </c>
      <c r="Q7" s="155">
        <f t="shared" si="0"/>
        <v>400</v>
      </c>
      <c r="R7" s="191">
        <f t="shared" si="0"/>
        <v>400</v>
      </c>
      <c r="S7" s="199">
        <f t="shared" si="0"/>
        <v>400</v>
      </c>
      <c r="T7" s="155">
        <f t="shared" si="0"/>
        <v>400</v>
      </c>
      <c r="U7" s="155">
        <f t="shared" si="0"/>
        <v>400</v>
      </c>
      <c r="V7" s="191">
        <f t="shared" si="1"/>
        <v>400</v>
      </c>
      <c r="W7" s="200">
        <f t="shared" si="1"/>
        <v>400</v>
      </c>
      <c r="X7" s="155">
        <f t="shared" si="1"/>
        <v>400</v>
      </c>
      <c r="Y7" s="200">
        <f t="shared" si="1"/>
        <v>400</v>
      </c>
      <c r="Z7" s="155">
        <f t="shared" si="1"/>
        <v>400</v>
      </c>
      <c r="AA7" s="199">
        <f t="shared" si="1"/>
        <v>400</v>
      </c>
    </row>
    <row r="8" spans="1:27">
      <c r="A8" s="141" t="s">
        <v>58</v>
      </c>
      <c r="B8" s="140">
        <v>1.7</v>
      </c>
      <c r="C8" s="142">
        <v>1.7</v>
      </c>
      <c r="D8" s="192">
        <v>1632</v>
      </c>
      <c r="E8" s="193">
        <v>1632</v>
      </c>
      <c r="F8" s="194">
        <f t="shared" si="0"/>
        <v>1632</v>
      </c>
      <c r="G8" s="201">
        <f t="shared" si="0"/>
        <v>1632</v>
      </c>
      <c r="H8" s="154">
        <f t="shared" si="0"/>
        <v>1632</v>
      </c>
      <c r="I8" s="154">
        <f t="shared" si="0"/>
        <v>1632</v>
      </c>
      <c r="J8" s="194">
        <f t="shared" si="0"/>
        <v>1632</v>
      </c>
      <c r="K8" s="201">
        <f t="shared" si="0"/>
        <v>1632</v>
      </c>
      <c r="L8" s="154">
        <f t="shared" si="0"/>
        <v>1632</v>
      </c>
      <c r="M8" s="154">
        <f t="shared" si="1"/>
        <v>1632</v>
      </c>
      <c r="N8" s="194">
        <f t="shared" si="1"/>
        <v>1632</v>
      </c>
      <c r="O8" s="201">
        <f t="shared" si="1"/>
        <v>1632</v>
      </c>
      <c r="P8" s="154">
        <f t="shared" si="1"/>
        <v>1632</v>
      </c>
      <c r="Q8" s="154">
        <f t="shared" si="1"/>
        <v>1632</v>
      </c>
      <c r="R8" s="194">
        <f t="shared" si="1"/>
        <v>1632</v>
      </c>
      <c r="S8" s="201">
        <f t="shared" si="1"/>
        <v>1632</v>
      </c>
      <c r="T8" s="154">
        <f t="shared" si="1"/>
        <v>1632</v>
      </c>
      <c r="U8" s="154">
        <f t="shared" si="1"/>
        <v>1632</v>
      </c>
      <c r="V8" s="194">
        <f t="shared" si="1"/>
        <v>1632</v>
      </c>
      <c r="W8" s="202">
        <f t="shared" si="1"/>
        <v>1632</v>
      </c>
      <c r="X8" s="154">
        <f t="shared" si="1"/>
        <v>1632</v>
      </c>
      <c r="Y8" s="202">
        <f t="shared" si="1"/>
        <v>1632</v>
      </c>
      <c r="Z8" s="154">
        <f t="shared" si="1"/>
        <v>1632</v>
      </c>
      <c r="AA8" s="201">
        <f t="shared" si="1"/>
        <v>1632</v>
      </c>
    </row>
    <row r="9" spans="1:27">
      <c r="A9" s="141" t="s">
        <v>59</v>
      </c>
      <c r="B9" s="140">
        <v>0.74</v>
      </c>
      <c r="C9" s="143">
        <v>0.68</v>
      </c>
      <c r="D9" s="191">
        <v>740</v>
      </c>
      <c r="E9" s="154">
        <v>680</v>
      </c>
      <c r="F9" s="191">
        <f t="shared" si="0"/>
        <v>740</v>
      </c>
      <c r="G9" s="199">
        <f t="shared" si="0"/>
        <v>680</v>
      </c>
      <c r="H9" s="155">
        <f t="shared" si="0"/>
        <v>740</v>
      </c>
      <c r="I9" s="155">
        <f t="shared" si="0"/>
        <v>680</v>
      </c>
      <c r="J9" s="191">
        <f t="shared" si="0"/>
        <v>740</v>
      </c>
      <c r="K9" s="199">
        <f t="shared" si="0"/>
        <v>680</v>
      </c>
      <c r="L9" s="155">
        <f t="shared" si="0"/>
        <v>740</v>
      </c>
      <c r="M9" s="155">
        <f t="shared" si="1"/>
        <v>680</v>
      </c>
      <c r="N9" s="191">
        <f t="shared" si="1"/>
        <v>740</v>
      </c>
      <c r="O9" s="199">
        <f t="shared" si="1"/>
        <v>680</v>
      </c>
      <c r="P9" s="155">
        <f t="shared" si="1"/>
        <v>740</v>
      </c>
      <c r="Q9" s="155">
        <f t="shared" si="1"/>
        <v>680</v>
      </c>
      <c r="R9" s="191">
        <f t="shared" si="1"/>
        <v>740</v>
      </c>
      <c r="S9" s="199">
        <f t="shared" si="1"/>
        <v>680</v>
      </c>
      <c r="T9" s="155">
        <f t="shared" si="1"/>
        <v>740</v>
      </c>
      <c r="U9" s="155">
        <f t="shared" si="1"/>
        <v>680</v>
      </c>
      <c r="V9" s="191">
        <f t="shared" si="1"/>
        <v>740</v>
      </c>
      <c r="W9" s="200">
        <f t="shared" si="1"/>
        <v>680</v>
      </c>
      <c r="X9" s="155">
        <f t="shared" si="1"/>
        <v>740</v>
      </c>
      <c r="Y9" s="200">
        <f t="shared" si="1"/>
        <v>680</v>
      </c>
      <c r="Z9" s="155">
        <f t="shared" si="1"/>
        <v>740</v>
      </c>
      <c r="AA9" s="199">
        <f t="shared" si="1"/>
        <v>680</v>
      </c>
    </row>
    <row r="10" spans="1:27">
      <c r="A10" s="141" t="s">
        <v>60</v>
      </c>
      <c r="B10" s="139">
        <v>1.64</v>
      </c>
      <c r="C10" s="142">
        <v>1.5</v>
      </c>
      <c r="D10" s="194">
        <v>1640</v>
      </c>
      <c r="E10" s="154">
        <v>1500</v>
      </c>
      <c r="F10" s="194">
        <f t="shared" si="0"/>
        <v>1640</v>
      </c>
      <c r="G10" s="201">
        <f t="shared" si="0"/>
        <v>1500</v>
      </c>
      <c r="H10" s="154">
        <f t="shared" si="0"/>
        <v>1640</v>
      </c>
      <c r="I10" s="154">
        <f t="shared" si="0"/>
        <v>1500</v>
      </c>
      <c r="J10" s="194">
        <f t="shared" si="0"/>
        <v>1640</v>
      </c>
      <c r="K10" s="201">
        <f t="shared" si="0"/>
        <v>1500</v>
      </c>
      <c r="L10" s="154">
        <f t="shared" si="0"/>
        <v>1640</v>
      </c>
      <c r="M10" s="154">
        <f t="shared" si="1"/>
        <v>1500</v>
      </c>
      <c r="N10" s="194">
        <v>2500</v>
      </c>
      <c r="O10" s="201">
        <v>2500</v>
      </c>
      <c r="P10" s="154">
        <f>N10</f>
        <v>2500</v>
      </c>
      <c r="Q10" s="154">
        <f>O10</f>
        <v>2500</v>
      </c>
      <c r="R10" s="192">
        <v>3500</v>
      </c>
      <c r="S10" s="203">
        <v>3500</v>
      </c>
      <c r="T10" s="193">
        <f>R10</f>
        <v>3500</v>
      </c>
      <c r="U10" s="193">
        <f t="shared" si="1"/>
        <v>3500</v>
      </c>
      <c r="V10" s="192">
        <f t="shared" si="1"/>
        <v>3500</v>
      </c>
      <c r="W10" s="204">
        <f t="shared" si="1"/>
        <v>3500</v>
      </c>
      <c r="X10" s="193">
        <f t="shared" si="1"/>
        <v>3500</v>
      </c>
      <c r="Y10" s="204">
        <f t="shared" si="1"/>
        <v>3500</v>
      </c>
      <c r="Z10" s="193">
        <f t="shared" si="1"/>
        <v>3500</v>
      </c>
      <c r="AA10" s="203">
        <f t="shared" si="1"/>
        <v>3500</v>
      </c>
    </row>
    <row r="11" spans="1:27">
      <c r="A11" s="141" t="s">
        <v>61</v>
      </c>
      <c r="B11" s="140">
        <v>0</v>
      </c>
      <c r="C11" s="142">
        <v>0</v>
      </c>
      <c r="D11" s="191">
        <v>0</v>
      </c>
      <c r="E11" s="154">
        <v>0</v>
      </c>
      <c r="F11" s="191">
        <f t="shared" si="0"/>
        <v>0</v>
      </c>
      <c r="G11" s="199">
        <f t="shared" si="0"/>
        <v>0</v>
      </c>
      <c r="H11" s="155">
        <f t="shared" si="0"/>
        <v>0</v>
      </c>
      <c r="I11" s="155">
        <f t="shared" si="0"/>
        <v>0</v>
      </c>
      <c r="J11" s="191">
        <f t="shared" si="0"/>
        <v>0</v>
      </c>
      <c r="K11" s="199">
        <f t="shared" si="0"/>
        <v>0</v>
      </c>
      <c r="L11" s="155">
        <v>700</v>
      </c>
      <c r="M11" s="155">
        <v>700</v>
      </c>
      <c r="N11" s="191">
        <f>L11</f>
        <v>700</v>
      </c>
      <c r="O11" s="199">
        <f t="shared" ref="O11:T13" si="2">M11</f>
        <v>700</v>
      </c>
      <c r="P11" s="155">
        <f t="shared" si="2"/>
        <v>700</v>
      </c>
      <c r="Q11" s="155">
        <f t="shared" si="2"/>
        <v>700</v>
      </c>
      <c r="R11" s="191">
        <f t="shared" si="2"/>
        <v>700</v>
      </c>
      <c r="S11" s="199">
        <f t="shared" si="2"/>
        <v>700</v>
      </c>
      <c r="T11" s="155">
        <f t="shared" si="2"/>
        <v>700</v>
      </c>
      <c r="U11" s="155">
        <f t="shared" si="1"/>
        <v>700</v>
      </c>
      <c r="V11" s="191">
        <f t="shared" si="1"/>
        <v>700</v>
      </c>
      <c r="W11" s="200">
        <f t="shared" si="1"/>
        <v>700</v>
      </c>
      <c r="X11" s="155">
        <f t="shared" si="1"/>
        <v>700</v>
      </c>
      <c r="Y11" s="200">
        <f t="shared" si="1"/>
        <v>700</v>
      </c>
      <c r="Z11" s="155">
        <f t="shared" si="1"/>
        <v>700</v>
      </c>
      <c r="AA11" s="199">
        <f t="shared" si="1"/>
        <v>700</v>
      </c>
    </row>
    <row r="12" spans="1:27">
      <c r="A12" s="141" t="s">
        <v>62</v>
      </c>
      <c r="B12" s="140">
        <v>0.6</v>
      </c>
      <c r="C12" s="142">
        <v>0.6</v>
      </c>
      <c r="D12" s="190">
        <v>590</v>
      </c>
      <c r="E12" s="154">
        <v>600</v>
      </c>
      <c r="F12" s="191">
        <f t="shared" si="0"/>
        <v>590</v>
      </c>
      <c r="G12" s="199">
        <f t="shared" si="0"/>
        <v>600</v>
      </c>
      <c r="H12" s="155">
        <f t="shared" si="0"/>
        <v>590</v>
      </c>
      <c r="I12" s="155">
        <f t="shared" si="0"/>
        <v>600</v>
      </c>
      <c r="J12" s="191">
        <f t="shared" si="0"/>
        <v>590</v>
      </c>
      <c r="K12" s="199">
        <f t="shared" si="0"/>
        <v>600</v>
      </c>
      <c r="L12" s="155">
        <f t="shared" si="0"/>
        <v>590</v>
      </c>
      <c r="M12" s="155">
        <f t="shared" si="0"/>
        <v>600</v>
      </c>
      <c r="N12" s="191">
        <f t="shared" si="0"/>
        <v>590</v>
      </c>
      <c r="O12" s="199">
        <f t="shared" si="2"/>
        <v>600</v>
      </c>
      <c r="P12" s="155">
        <f t="shared" si="2"/>
        <v>590</v>
      </c>
      <c r="Q12" s="155">
        <f t="shared" si="2"/>
        <v>600</v>
      </c>
      <c r="R12" s="191">
        <f t="shared" si="2"/>
        <v>590</v>
      </c>
      <c r="S12" s="199">
        <f t="shared" si="2"/>
        <v>600</v>
      </c>
      <c r="T12" s="155">
        <f t="shared" si="2"/>
        <v>590</v>
      </c>
      <c r="U12" s="155">
        <f t="shared" si="1"/>
        <v>600</v>
      </c>
      <c r="V12" s="191">
        <f t="shared" si="1"/>
        <v>590</v>
      </c>
      <c r="W12" s="200">
        <f t="shared" si="1"/>
        <v>600</v>
      </c>
      <c r="X12" s="155">
        <f t="shared" si="1"/>
        <v>590</v>
      </c>
      <c r="Y12" s="200">
        <f t="shared" si="1"/>
        <v>600</v>
      </c>
      <c r="Z12" s="155">
        <f t="shared" si="1"/>
        <v>590</v>
      </c>
      <c r="AA12" s="199">
        <f t="shared" si="1"/>
        <v>600</v>
      </c>
    </row>
    <row r="13" spans="1:27">
      <c r="A13" s="138" t="s">
        <v>63</v>
      </c>
      <c r="B13" s="137">
        <v>0</v>
      </c>
      <c r="C13" s="136">
        <v>0</v>
      </c>
      <c r="D13" s="195">
        <v>0</v>
      </c>
      <c r="E13" s="196">
        <v>0</v>
      </c>
      <c r="F13" s="195">
        <f t="shared" si="0"/>
        <v>0</v>
      </c>
      <c r="G13" s="205">
        <f t="shared" si="0"/>
        <v>0</v>
      </c>
      <c r="H13" s="206">
        <f t="shared" si="0"/>
        <v>0</v>
      </c>
      <c r="I13" s="206">
        <f t="shared" si="0"/>
        <v>0</v>
      </c>
      <c r="J13" s="195">
        <f t="shared" si="0"/>
        <v>0</v>
      </c>
      <c r="K13" s="205">
        <f t="shared" si="0"/>
        <v>0</v>
      </c>
      <c r="L13" s="206">
        <f t="shared" si="0"/>
        <v>0</v>
      </c>
      <c r="M13" s="206">
        <f t="shared" si="0"/>
        <v>0</v>
      </c>
      <c r="N13" s="195">
        <f t="shared" si="0"/>
        <v>0</v>
      </c>
      <c r="O13" s="205">
        <f t="shared" si="2"/>
        <v>0</v>
      </c>
      <c r="P13" s="207">
        <f t="shared" si="2"/>
        <v>0</v>
      </c>
      <c r="Q13" s="207">
        <f t="shared" si="2"/>
        <v>0</v>
      </c>
      <c r="R13" s="195">
        <v>1400</v>
      </c>
      <c r="S13" s="208">
        <v>1400</v>
      </c>
      <c r="T13" s="206">
        <f>R13</f>
        <v>1400</v>
      </c>
      <c r="U13" s="206">
        <f t="shared" si="1"/>
        <v>1400</v>
      </c>
      <c r="V13" s="195">
        <f t="shared" si="1"/>
        <v>1400</v>
      </c>
      <c r="W13" s="209">
        <f t="shared" si="1"/>
        <v>1400</v>
      </c>
      <c r="X13" s="206">
        <f t="shared" si="1"/>
        <v>1400</v>
      </c>
      <c r="Y13" s="209">
        <f t="shared" si="1"/>
        <v>1400</v>
      </c>
      <c r="Z13" s="206">
        <f t="shared" si="1"/>
        <v>1400</v>
      </c>
      <c r="AA13" s="205">
        <f t="shared" si="1"/>
        <v>1400</v>
      </c>
    </row>
    <row r="14" spans="1:27">
      <c r="A14" s="133"/>
      <c r="B14" s="133"/>
      <c r="C14" s="133"/>
      <c r="D14" s="133" t="s">
        <v>189</v>
      </c>
      <c r="E14" s="133"/>
      <c r="F14" s="133"/>
      <c r="G14" s="133"/>
      <c r="H14" s="133"/>
      <c r="I14" s="133"/>
      <c r="J14" s="133"/>
      <c r="K14" s="133"/>
      <c r="L14" s="133"/>
      <c r="M14" s="133"/>
      <c r="N14" s="133"/>
      <c r="O14" s="133"/>
    </row>
    <row r="15" spans="1:27">
      <c r="A15" s="146" t="s">
        <v>164</v>
      </c>
      <c r="N15" s="133"/>
      <c r="O15" s="133"/>
    </row>
    <row r="16" spans="1:27">
      <c r="A16" s="145"/>
      <c r="N16" s="133"/>
      <c r="O16" s="133"/>
    </row>
    <row r="17" spans="1:15">
      <c r="A17" s="141" t="s">
        <v>55</v>
      </c>
      <c r="N17" s="133"/>
      <c r="O17" s="133"/>
    </row>
    <row r="18" spans="1:15">
      <c r="A18" s="141" t="s">
        <v>56</v>
      </c>
      <c r="N18" s="133"/>
      <c r="O18" s="133"/>
    </row>
    <row r="19" spans="1:15">
      <c r="A19" s="141" t="s">
        <v>57</v>
      </c>
      <c r="N19" s="133"/>
      <c r="O19" s="133"/>
    </row>
    <row r="20" spans="1:15">
      <c r="A20" s="141" t="s">
        <v>58</v>
      </c>
      <c r="N20" s="133"/>
      <c r="O20" s="133"/>
    </row>
    <row r="21" spans="1:15">
      <c r="A21" s="141" t="s">
        <v>59</v>
      </c>
      <c r="N21" s="133"/>
      <c r="O21" s="133"/>
    </row>
    <row r="22" spans="1:15">
      <c r="A22" s="141" t="s">
        <v>60</v>
      </c>
      <c r="N22" s="133"/>
      <c r="O22" s="133"/>
    </row>
    <row r="23" spans="1:15">
      <c r="A23" s="141" t="s">
        <v>61</v>
      </c>
      <c r="N23" s="133"/>
      <c r="O23" s="133"/>
    </row>
    <row r="24" spans="1:15">
      <c r="A24" s="141" t="s">
        <v>62</v>
      </c>
      <c r="N24" s="133"/>
      <c r="O24" s="133"/>
    </row>
    <row r="25" spans="1:15">
      <c r="A25" s="138" t="s">
        <v>63</v>
      </c>
      <c r="N25" s="133"/>
      <c r="O25" s="133"/>
    </row>
    <row r="27" spans="1:15">
      <c r="A27" s="132"/>
    </row>
    <row r="28" spans="1:15">
      <c r="A28" s="150" t="s">
        <v>167</v>
      </c>
    </row>
  </sheetData>
  <mergeCells count="13">
    <mergeCell ref="V3:W3"/>
    <mergeCell ref="F3:G3"/>
    <mergeCell ref="H3:I3"/>
    <mergeCell ref="B3:C3"/>
    <mergeCell ref="Z3:AA3"/>
    <mergeCell ref="J3:K3"/>
    <mergeCell ref="X3:Y3"/>
    <mergeCell ref="P3:Q3"/>
    <mergeCell ref="N3:O3"/>
    <mergeCell ref="D3:E3"/>
    <mergeCell ref="L3:M3"/>
    <mergeCell ref="R3:S3"/>
    <mergeCell ref="T3:U3"/>
  </mergeCells>
  <hyperlinks>
    <hyperlink ref="B1" location="Indholdfortegnelse!A1" display="Indholdfortegnelse" xr:uid="{00000000-0004-0000-0700-000000000000}"/>
  </hyperlinks>
  <pageMargins left="0.75" right="0.75" top="1" bottom="1" header="0" footer="0"/>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B3:H54"/>
  <sheetViews>
    <sheetView topLeftCell="A10" workbookViewId="0">
      <selection activeCell="H48" sqref="H48"/>
    </sheetView>
  </sheetViews>
  <sheetFormatPr defaultColWidth="9" defaultRowHeight="12.75"/>
  <cols>
    <col min="2" max="2" width="31.7109375" customWidth="1"/>
    <col min="3" max="3" width="12.140625" customWidth="1"/>
    <col min="4" max="4" width="9" customWidth="1"/>
    <col min="5" max="5" width="13.28515625" customWidth="1"/>
    <col min="6" max="6" width="11.140625" customWidth="1"/>
    <col min="7" max="7" width="22.140625" customWidth="1"/>
    <col min="8" max="8" width="19.28515625" customWidth="1"/>
  </cols>
  <sheetData>
    <row r="3" spans="2:8" ht="15.75">
      <c r="B3" s="100" t="s">
        <v>121</v>
      </c>
    </row>
    <row r="4" spans="2:8" ht="15.75">
      <c r="B4" s="101" t="s">
        <v>73</v>
      </c>
    </row>
    <row r="5" spans="2:8" ht="13.5" thickBot="1"/>
    <row r="6" spans="2:8" ht="25.9" customHeight="1">
      <c r="B6" s="415" t="s">
        <v>74</v>
      </c>
      <c r="C6" s="415" t="s">
        <v>75</v>
      </c>
      <c r="D6" s="415" t="s">
        <v>76</v>
      </c>
      <c r="E6" s="102" t="s">
        <v>77</v>
      </c>
      <c r="F6" s="102" t="s">
        <v>79</v>
      </c>
      <c r="G6" s="417" t="s">
        <v>80</v>
      </c>
      <c r="H6" s="419" t="s">
        <v>81</v>
      </c>
    </row>
    <row r="7" spans="2:8" ht="13.5" thickBot="1">
      <c r="B7" s="416"/>
      <c r="C7" s="416"/>
      <c r="D7" s="416"/>
      <c r="E7" s="103" t="s">
        <v>78</v>
      </c>
      <c r="F7" s="103" t="s">
        <v>78</v>
      </c>
      <c r="G7" s="418"/>
      <c r="H7" s="420"/>
    </row>
    <row r="8" spans="2:8" ht="13.5" thickBot="1">
      <c r="B8" s="104" t="s">
        <v>82</v>
      </c>
      <c r="C8" s="105" t="s">
        <v>83</v>
      </c>
      <c r="D8" s="105" t="s">
        <v>84</v>
      </c>
      <c r="E8" s="106">
        <v>1700</v>
      </c>
      <c r="F8" s="106">
        <v>1300</v>
      </c>
      <c r="G8" s="107">
        <v>0.05</v>
      </c>
      <c r="H8" s="108" t="s">
        <v>85</v>
      </c>
    </row>
    <row r="9" spans="2:8" ht="13.5" thickBot="1">
      <c r="B9" s="104" t="s">
        <v>86</v>
      </c>
      <c r="C9" s="105" t="s">
        <v>83</v>
      </c>
      <c r="D9" s="105" t="s">
        <v>84</v>
      </c>
      <c r="E9" s="106">
        <v>60</v>
      </c>
      <c r="F9" s="106">
        <v>60</v>
      </c>
      <c r="G9" s="107">
        <v>0.05</v>
      </c>
      <c r="H9" s="108" t="s">
        <v>85</v>
      </c>
    </row>
    <row r="10" spans="2:8" ht="13.5" thickBot="1">
      <c r="B10" s="104" t="s">
        <v>87</v>
      </c>
      <c r="C10" s="105" t="s">
        <v>88</v>
      </c>
      <c r="D10" s="105" t="s">
        <v>83</v>
      </c>
      <c r="E10" s="106">
        <v>590</v>
      </c>
      <c r="F10" s="106">
        <v>600</v>
      </c>
      <c r="G10" s="107">
        <v>0.08</v>
      </c>
      <c r="H10" s="108" t="s">
        <v>85</v>
      </c>
    </row>
    <row r="11" spans="2:8" ht="13.5" thickBot="1">
      <c r="B11" s="104" t="s">
        <v>89</v>
      </c>
      <c r="C11" s="105" t="s">
        <v>88</v>
      </c>
      <c r="D11" s="105" t="s">
        <v>90</v>
      </c>
      <c r="E11" s="106">
        <v>1000</v>
      </c>
      <c r="F11" s="106">
        <v>1000</v>
      </c>
      <c r="G11" s="107">
        <v>0.08</v>
      </c>
      <c r="H11" s="108" t="s">
        <v>85</v>
      </c>
    </row>
    <row r="12" spans="2:8" ht="13.5" thickBot="1">
      <c r="B12" s="104" t="s">
        <v>91</v>
      </c>
      <c r="C12" s="105" t="s">
        <v>88</v>
      </c>
      <c r="D12" s="105" t="s">
        <v>90</v>
      </c>
      <c r="E12" s="106">
        <v>600</v>
      </c>
      <c r="F12" s="106">
        <v>600</v>
      </c>
      <c r="G12" s="107">
        <v>0.08</v>
      </c>
      <c r="H12" s="108" t="s">
        <v>85</v>
      </c>
    </row>
    <row r="13" spans="2:8" ht="13.5" thickBot="1">
      <c r="B13" s="109" t="s">
        <v>92</v>
      </c>
      <c r="C13" s="110" t="s">
        <v>88</v>
      </c>
      <c r="D13" s="110" t="s">
        <v>90</v>
      </c>
      <c r="E13" s="111">
        <v>700</v>
      </c>
      <c r="F13" s="111">
        <v>700</v>
      </c>
      <c r="G13" s="112">
        <v>0.08</v>
      </c>
      <c r="H13" s="113" t="s">
        <v>85</v>
      </c>
    </row>
    <row r="14" spans="2:8" ht="13.5" thickBot="1">
      <c r="B14" s="104" t="s">
        <v>93</v>
      </c>
      <c r="C14" s="105" t="s">
        <v>88</v>
      </c>
      <c r="D14" s="105" t="s">
        <v>84</v>
      </c>
      <c r="E14" s="106">
        <v>740</v>
      </c>
      <c r="F14" s="106">
        <v>680</v>
      </c>
      <c r="G14" s="107">
        <v>0.08</v>
      </c>
      <c r="H14" s="108" t="s">
        <v>85</v>
      </c>
    </row>
    <row r="15" spans="2:8" ht="13.5" thickBot="1">
      <c r="B15" s="104" t="s">
        <v>94</v>
      </c>
      <c r="C15" s="105" t="s">
        <v>90</v>
      </c>
      <c r="D15" s="105" t="s">
        <v>84</v>
      </c>
      <c r="E15" s="106">
        <v>3695</v>
      </c>
      <c r="F15" s="106">
        <v>3995</v>
      </c>
      <c r="G15" s="107">
        <v>0.05</v>
      </c>
      <c r="H15" s="108" t="s">
        <v>85</v>
      </c>
    </row>
    <row r="16" spans="2:8" ht="13.5" thickBot="1">
      <c r="B16" s="104" t="s">
        <v>95</v>
      </c>
      <c r="C16" s="105" t="s">
        <v>90</v>
      </c>
      <c r="D16" s="105" t="s">
        <v>96</v>
      </c>
      <c r="E16" s="106">
        <v>100</v>
      </c>
      <c r="F16" s="106">
        <v>100</v>
      </c>
      <c r="G16" s="107">
        <v>0.05</v>
      </c>
      <c r="H16" s="108" t="s">
        <v>85</v>
      </c>
    </row>
    <row r="17" spans="2:8" ht="13.5" thickBot="1">
      <c r="B17" s="109" t="s">
        <v>97</v>
      </c>
      <c r="C17" s="110" t="s">
        <v>90</v>
      </c>
      <c r="D17" s="110" t="s">
        <v>98</v>
      </c>
      <c r="E17" s="111">
        <v>1400</v>
      </c>
      <c r="F17" s="111">
        <v>1400</v>
      </c>
      <c r="G17" s="112">
        <v>0.08</v>
      </c>
      <c r="H17" s="113" t="s">
        <v>85</v>
      </c>
    </row>
    <row r="18" spans="2:8" ht="13.5" thickBot="1">
      <c r="B18" s="109" t="s">
        <v>99</v>
      </c>
      <c r="C18" s="110" t="s">
        <v>90</v>
      </c>
      <c r="D18" s="110" t="s">
        <v>100</v>
      </c>
      <c r="E18" s="111">
        <v>1400</v>
      </c>
      <c r="F18" s="111">
        <v>1400</v>
      </c>
      <c r="G18" s="112">
        <v>0.08</v>
      </c>
      <c r="H18" s="113" t="s">
        <v>101</v>
      </c>
    </row>
    <row r="19" spans="2:8" ht="13.5" thickBot="1">
      <c r="B19" s="104" t="s">
        <v>102</v>
      </c>
      <c r="C19" s="105" t="s">
        <v>84</v>
      </c>
      <c r="D19" s="105" t="s">
        <v>96</v>
      </c>
      <c r="E19" s="106">
        <v>2700</v>
      </c>
      <c r="F19" s="106">
        <v>2300</v>
      </c>
      <c r="G19" s="107">
        <v>0.05</v>
      </c>
      <c r="H19" s="108" t="s">
        <v>85</v>
      </c>
    </row>
    <row r="20" spans="2:8" ht="13.5" thickBot="1">
      <c r="B20" s="104" t="s">
        <v>103</v>
      </c>
      <c r="C20" s="105" t="s">
        <v>98</v>
      </c>
      <c r="D20" s="105" t="s">
        <v>83</v>
      </c>
      <c r="E20" s="106">
        <v>600</v>
      </c>
      <c r="F20" s="106">
        <v>600</v>
      </c>
      <c r="G20" s="107">
        <v>0.08</v>
      </c>
      <c r="H20" s="108" t="s">
        <v>85</v>
      </c>
    </row>
    <row r="21" spans="2:8" ht="13.5" thickBot="1">
      <c r="B21" s="109" t="s">
        <v>104</v>
      </c>
      <c r="C21" s="110" t="s">
        <v>98</v>
      </c>
      <c r="D21" s="110" t="s">
        <v>83</v>
      </c>
      <c r="E21" s="111">
        <v>400</v>
      </c>
      <c r="F21" s="111">
        <v>400</v>
      </c>
      <c r="G21" s="112">
        <v>0.08</v>
      </c>
      <c r="H21" s="113" t="s">
        <v>85</v>
      </c>
    </row>
    <row r="22" spans="2:8" ht="28.15" customHeight="1" thickBot="1">
      <c r="B22" s="166" t="s">
        <v>105</v>
      </c>
      <c r="C22" s="105" t="s">
        <v>98</v>
      </c>
      <c r="D22" s="105" t="s">
        <v>88</v>
      </c>
      <c r="E22" s="106">
        <v>900</v>
      </c>
      <c r="F22" s="106">
        <v>492</v>
      </c>
      <c r="G22" s="107">
        <v>0.05</v>
      </c>
      <c r="H22" s="108" t="s">
        <v>85</v>
      </c>
    </row>
    <row r="23" spans="2:8" ht="13.5" thickBot="1">
      <c r="B23" s="104" t="s">
        <v>106</v>
      </c>
      <c r="C23" s="105" t="s">
        <v>98</v>
      </c>
      <c r="D23" s="105" t="s">
        <v>88</v>
      </c>
      <c r="E23" s="106">
        <v>1200</v>
      </c>
      <c r="F23" s="106">
        <v>1066</v>
      </c>
      <c r="G23" s="107">
        <v>0.05</v>
      </c>
      <c r="H23" s="108" t="s">
        <v>85</v>
      </c>
    </row>
    <row r="24" spans="2:8" ht="13.5" thickBot="1">
      <c r="B24" s="109" t="s">
        <v>107</v>
      </c>
      <c r="C24" s="110" t="s">
        <v>98</v>
      </c>
      <c r="D24" s="110" t="s">
        <v>88</v>
      </c>
      <c r="E24" s="111">
        <v>2500</v>
      </c>
      <c r="F24" s="111">
        <v>2500</v>
      </c>
      <c r="G24" s="112">
        <v>0.05</v>
      </c>
      <c r="H24" s="113" t="s">
        <v>85</v>
      </c>
    </row>
    <row r="25" spans="2:8" ht="13.5" thickBot="1">
      <c r="B25" s="104" t="s">
        <v>108</v>
      </c>
      <c r="C25" s="105" t="s">
        <v>98</v>
      </c>
      <c r="D25" s="105" t="s">
        <v>84</v>
      </c>
      <c r="E25" s="106">
        <v>600</v>
      </c>
      <c r="F25" s="106">
        <v>600</v>
      </c>
      <c r="G25" s="107">
        <v>0.08</v>
      </c>
      <c r="H25" s="108" t="s">
        <v>85</v>
      </c>
    </row>
    <row r="26" spans="2:8" ht="13.5" thickBot="1">
      <c r="B26" s="104" t="s">
        <v>109</v>
      </c>
      <c r="C26" s="105" t="s">
        <v>98</v>
      </c>
      <c r="D26" s="105" t="s">
        <v>110</v>
      </c>
      <c r="E26" s="106">
        <v>3500</v>
      </c>
      <c r="F26" s="106">
        <v>3500</v>
      </c>
      <c r="G26" s="107">
        <v>0.05</v>
      </c>
      <c r="H26" s="108" t="s">
        <v>85</v>
      </c>
    </row>
    <row r="27" spans="2:8" ht="13.5" thickBot="1">
      <c r="B27" s="104" t="s">
        <v>111</v>
      </c>
      <c r="C27" s="105" t="s">
        <v>98</v>
      </c>
      <c r="D27" s="105" t="s">
        <v>112</v>
      </c>
      <c r="E27" s="106">
        <v>1150</v>
      </c>
      <c r="F27" s="106">
        <v>1150</v>
      </c>
      <c r="G27" s="107">
        <v>0.05</v>
      </c>
      <c r="H27" s="108" t="s">
        <v>113</v>
      </c>
    </row>
    <row r="28" spans="2:8" ht="27" customHeight="1" thickBot="1">
      <c r="B28" s="104" t="s">
        <v>114</v>
      </c>
      <c r="C28" s="105" t="s">
        <v>98</v>
      </c>
      <c r="D28" s="105" t="s">
        <v>115</v>
      </c>
      <c r="E28" s="106">
        <v>2300</v>
      </c>
      <c r="F28" s="106">
        <v>2300</v>
      </c>
      <c r="G28" s="107">
        <v>0.05</v>
      </c>
      <c r="H28" s="108" t="s">
        <v>116</v>
      </c>
    </row>
    <row r="29" spans="2:8" ht="13.5" thickBot="1">
      <c r="B29" s="104" t="s">
        <v>117</v>
      </c>
      <c r="C29" s="105" t="s">
        <v>98</v>
      </c>
      <c r="D29" s="105" t="s">
        <v>118</v>
      </c>
      <c r="E29" s="106">
        <v>3500</v>
      </c>
      <c r="F29" s="106">
        <v>3500</v>
      </c>
      <c r="G29" s="107">
        <v>0.05</v>
      </c>
      <c r="H29" s="108" t="s">
        <v>119</v>
      </c>
    </row>
    <row r="30" spans="2:8" ht="13.5" thickBot="1">
      <c r="B30" s="109" t="s">
        <v>122</v>
      </c>
      <c r="C30" s="110" t="s">
        <v>98</v>
      </c>
      <c r="D30" s="110" t="s">
        <v>123</v>
      </c>
      <c r="E30" s="111">
        <v>1000</v>
      </c>
      <c r="F30" s="111">
        <v>1000</v>
      </c>
      <c r="G30" s="112">
        <v>0.05</v>
      </c>
      <c r="H30" s="113" t="s">
        <v>124</v>
      </c>
    </row>
    <row r="31" spans="2:8" ht="13.5" thickBot="1">
      <c r="B31" s="104" t="s">
        <v>125</v>
      </c>
      <c r="C31" s="105" t="s">
        <v>98</v>
      </c>
      <c r="D31" s="105" t="s">
        <v>126</v>
      </c>
      <c r="E31" s="106">
        <v>7000</v>
      </c>
      <c r="F31" s="106">
        <v>7000</v>
      </c>
      <c r="G31" s="107">
        <v>0.05</v>
      </c>
      <c r="H31" s="108" t="s">
        <v>127</v>
      </c>
    </row>
    <row r="32" spans="2:8" ht="13.5" thickBot="1">
      <c r="B32" s="104" t="s">
        <v>128</v>
      </c>
      <c r="C32" s="105" t="s">
        <v>98</v>
      </c>
      <c r="D32" s="105" t="s">
        <v>129</v>
      </c>
      <c r="E32" s="106">
        <v>980</v>
      </c>
      <c r="F32" s="106">
        <v>980</v>
      </c>
      <c r="G32" s="107">
        <v>0.05</v>
      </c>
      <c r="H32" s="108" t="s">
        <v>130</v>
      </c>
    </row>
    <row r="33" spans="2:8" ht="13.5" thickBot="1">
      <c r="B33" s="104" t="s">
        <v>131</v>
      </c>
      <c r="C33" s="105" t="s">
        <v>98</v>
      </c>
      <c r="D33" s="105" t="s">
        <v>132</v>
      </c>
      <c r="E33" s="106">
        <v>2500</v>
      </c>
      <c r="F33" s="106">
        <v>2500</v>
      </c>
      <c r="G33" s="107">
        <v>0.05</v>
      </c>
      <c r="H33" s="108" t="s">
        <v>133</v>
      </c>
    </row>
    <row r="34" spans="2:8" ht="13.5" thickBot="1">
      <c r="B34" s="109" t="s">
        <v>134</v>
      </c>
      <c r="C34" s="110" t="s">
        <v>110</v>
      </c>
      <c r="D34" s="110" t="s">
        <v>88</v>
      </c>
      <c r="E34" s="111">
        <v>700</v>
      </c>
      <c r="F34" s="111">
        <v>700</v>
      </c>
      <c r="G34" s="112">
        <v>0.08</v>
      </c>
      <c r="H34" s="113" t="s">
        <v>85</v>
      </c>
    </row>
    <row r="35" spans="2:8" ht="13.5" thickBot="1">
      <c r="B35" s="104" t="s">
        <v>135</v>
      </c>
      <c r="C35" s="105" t="s">
        <v>110</v>
      </c>
      <c r="D35" s="105" t="s">
        <v>90</v>
      </c>
      <c r="E35" s="106">
        <v>700</v>
      </c>
      <c r="F35" s="106">
        <v>700</v>
      </c>
      <c r="G35" s="107">
        <v>0.08</v>
      </c>
      <c r="H35" s="108" t="s">
        <v>85</v>
      </c>
    </row>
    <row r="36" spans="2:8" ht="13.5" thickBot="1">
      <c r="B36" s="104" t="s">
        <v>136</v>
      </c>
      <c r="C36" s="105" t="s">
        <v>110</v>
      </c>
      <c r="D36" s="105" t="s">
        <v>100</v>
      </c>
      <c r="E36" s="106">
        <v>1000</v>
      </c>
      <c r="F36" s="106">
        <v>1000</v>
      </c>
      <c r="G36" s="107">
        <v>0.08</v>
      </c>
      <c r="H36" s="108" t="s">
        <v>137</v>
      </c>
    </row>
    <row r="37" spans="2:8" ht="13.5" thickBot="1">
      <c r="B37" s="104" t="s">
        <v>138</v>
      </c>
      <c r="C37" s="105" t="s">
        <v>110</v>
      </c>
      <c r="D37" s="105" t="s">
        <v>123</v>
      </c>
      <c r="E37" s="106">
        <v>1400</v>
      </c>
      <c r="F37" s="106">
        <v>1400</v>
      </c>
      <c r="G37" s="107">
        <v>0.05</v>
      </c>
      <c r="H37" s="108" t="s">
        <v>139</v>
      </c>
    </row>
    <row r="38" spans="2:8" ht="13.5" thickBot="1">
      <c r="B38" s="104" t="s">
        <v>140</v>
      </c>
      <c r="C38" s="105" t="s">
        <v>141</v>
      </c>
      <c r="D38" s="105" t="s">
        <v>90</v>
      </c>
      <c r="E38" s="106">
        <v>50</v>
      </c>
      <c r="F38" s="106">
        <v>50</v>
      </c>
      <c r="G38" s="107">
        <v>0.05</v>
      </c>
      <c r="H38" s="108" t="s">
        <v>142</v>
      </c>
    </row>
    <row r="39" spans="2:8" ht="13.5" thickBot="1">
      <c r="B39" s="104" t="s">
        <v>143</v>
      </c>
      <c r="C39" s="105" t="s">
        <v>141</v>
      </c>
      <c r="D39" s="105" t="s">
        <v>96</v>
      </c>
      <c r="E39" s="106">
        <v>1560</v>
      </c>
      <c r="F39" s="106">
        <v>1560</v>
      </c>
      <c r="G39" s="107">
        <v>0.08</v>
      </c>
      <c r="H39" s="108" t="s">
        <v>144</v>
      </c>
    </row>
    <row r="40" spans="2:8" ht="13.5" thickBot="1">
      <c r="B40" s="104" t="s">
        <v>145</v>
      </c>
      <c r="C40" s="105" t="s">
        <v>146</v>
      </c>
      <c r="D40" s="105" t="s">
        <v>96</v>
      </c>
      <c r="E40" s="106">
        <v>1000</v>
      </c>
      <c r="F40" s="106">
        <v>1000</v>
      </c>
      <c r="G40" s="107">
        <v>0.08</v>
      </c>
      <c r="H40" s="108" t="s">
        <v>147</v>
      </c>
    </row>
    <row r="41" spans="2:8" ht="13.5" thickBot="1">
      <c r="B41" s="109" t="s">
        <v>148</v>
      </c>
      <c r="C41" s="110" t="s">
        <v>149</v>
      </c>
      <c r="D41" s="110" t="s">
        <v>84</v>
      </c>
      <c r="E41" s="111">
        <v>700</v>
      </c>
      <c r="F41" s="111">
        <v>700</v>
      </c>
      <c r="G41" s="112">
        <v>0.08</v>
      </c>
      <c r="H41" s="113" t="s">
        <v>150</v>
      </c>
    </row>
    <row r="42" spans="2:8" ht="13.5" thickBot="1">
      <c r="B42" s="104" t="s">
        <v>151</v>
      </c>
      <c r="C42" s="105" t="s">
        <v>112</v>
      </c>
      <c r="D42" s="105" t="s">
        <v>84</v>
      </c>
      <c r="E42" s="106">
        <v>600</v>
      </c>
      <c r="F42" s="106">
        <v>600</v>
      </c>
      <c r="G42" s="107">
        <v>0.08</v>
      </c>
      <c r="H42" s="108" t="s">
        <v>152</v>
      </c>
    </row>
    <row r="45" spans="2:8">
      <c r="B45" s="114" t="s">
        <v>120</v>
      </c>
    </row>
    <row r="46" spans="2:8">
      <c r="B46" s="115" t="s">
        <v>153</v>
      </c>
    </row>
    <row r="47" spans="2:8">
      <c r="B47" s="115" t="s">
        <v>154</v>
      </c>
    </row>
    <row r="48" spans="2:8">
      <c r="B48" s="115" t="s">
        <v>155</v>
      </c>
    </row>
    <row r="49" spans="2:2">
      <c r="B49" s="115" t="s">
        <v>156</v>
      </c>
    </row>
    <row r="50" spans="2:2">
      <c r="B50" s="115" t="s">
        <v>157</v>
      </c>
    </row>
    <row r="51" spans="2:2">
      <c r="B51" s="115" t="s">
        <v>158</v>
      </c>
    </row>
    <row r="52" spans="2:2">
      <c r="B52" s="115" t="s">
        <v>159</v>
      </c>
    </row>
    <row r="53" spans="2:2">
      <c r="B53" s="115" t="s">
        <v>160</v>
      </c>
    </row>
    <row r="54" spans="2:2">
      <c r="B54" s="115"/>
    </row>
  </sheetData>
  <mergeCells count="5">
    <mergeCell ref="C6:C7"/>
    <mergeCell ref="D6:D7"/>
    <mergeCell ref="G6:G7"/>
    <mergeCell ref="H6:H7"/>
    <mergeCell ref="B6:B7"/>
  </mergeCells>
  <hyperlinks>
    <hyperlink ref="B22" location="_ftn1" display="_ftn1" xr:uid="{00000000-0004-0000-0800-000000000000}"/>
    <hyperlink ref="B45" location="_ftnref1" display="_ftnref1" xr:uid="{00000000-0004-0000-0800-000001000000}"/>
  </hyperlinks>
  <pageMargins left="0.7" right="0.7" top="0.75" bottom="0.75" header="0.3" footer="0.3"/>
  <pageSetup paperSize="9" orientation="portrait" horizontalDpi="4294967293" verticalDpi="429496729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LOG</vt:lpstr>
      <vt:lpstr>Intro</vt:lpstr>
      <vt:lpstr>AVA</vt:lpstr>
      <vt:lpstr>AF</vt:lpstr>
      <vt:lpstr>Deact LineCap</vt:lpstr>
      <vt:lpstr>DATA Linecap and AF</vt:lpstr>
      <vt:lpstr>Udlandsforbindelser</vt:lpstr>
      <vt:lpstr>LineCap RAMSES 2015</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 Simonsen</cp:lastModifiedBy>
  <cp:lastPrinted>2001-09-28T20:39:50Z</cp:lastPrinted>
  <dcterms:created xsi:type="dcterms:W3CDTF">2001-09-28T18:48:17Z</dcterms:created>
  <dcterms:modified xsi:type="dcterms:W3CDTF">2021-10-11T09:00:22Z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673286080360412</vt:r8>
  </property>
</Properties>
</file>